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MCAs\TV_MCA\"/>
    </mc:Choice>
  </mc:AlternateContent>
  <xr:revisionPtr revIDLastSave="0" documentId="13_ncr:1_{53473EF5-4DB2-4B58-A843-A3604981E839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26" i="105" l="1"/>
  <c r="U30" i="105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<sst xmlns="http://schemas.openxmlformats.org/spreadsheetml/2006/main" count="2354" uniqueCount="530">
  <si>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</si>
  <si>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</si>
  <si>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</si>
  <si>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</si>
  <si>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</si>
  <si>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</si>
  <si>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</si>
  <si>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</si>
  <si>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</si>
  <si>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</si>
  <si>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</si>
  <si>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</si>
  <si>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</si>
  <si>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</si>
  <si>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</si>
  <si>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</si>
  <si>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</si>
  <si>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</si>
  <si>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</si>
  <si>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</si>
  <si>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</si>
  <si>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</si>
  <si>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</si>
  <si>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</si>
  <si>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</si>
  <si>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</si>
  <si>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</si>
  <si>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</si>
  <si>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</si>
  <si>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</si>
  <si>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</si>
  <si>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</si>
  <si>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</si>
  <si>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</si>
  <si>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</si>
  <si>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</si>
  <si>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</si>
  <si>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</si>
  <si>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</si>
  <si>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</si>
  <si>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</si>
  <si>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</si>
  <si>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</si>
  <si>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</si>
  <si>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</si>
  <si>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</si>
  <si>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</si>
  <si>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</si>
  <si>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</si>
  <si>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</si>
  <si>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</si>
  <si>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</si>
  <si>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</si>
  <si>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</si>
  <si>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</si>
  <si>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</si>
  <si>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</si>
  <si>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</si>
  <si>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</si>
  <si>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</si>
  <si>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</si>
  <si>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</si>
  <si>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</si>
  <si>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</si>
  <si>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</si>
  <si>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</si>
  <si>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</si>
  <si>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</si>
  <si>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</si>
  <si>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</si>
  <si>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</si>
  <si>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</si>
  <si>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</si>
  <si>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</si>
  <si>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</si>
  <si>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</si>
  <si>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</si>
  <si>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</si>
  <si>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</si>
  <si>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</si>
  <si>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</si>
  <si>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</si>
  <si>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</si>
  <si>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</si>
  <si>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</si>
  <si>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</si>
  <si>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</si>
  <si>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</si>
  <si>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</si>
  <si>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</si>
  <si>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</si>
  <si>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</si>
  <si>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</si>
  <si>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</si>
  <si>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</si>
  <si>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</si>
  <si>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</si>
  <si>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</si>
  <si>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</si>
  <si>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</si>
  <si>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</si>
  <si>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</si>
  <si>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</si>
  <si>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</si>
  <si>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</si>
  <si>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</si>
  <si>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</si>
  <si>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</si>
  <si>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</si>
  <si>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</si>
  <si>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</si>
  <si>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</si>
  <si>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</si>
  <si>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</si>
  <si>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</si>
  <si>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</si>
  <si>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</si>
  <si>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</si>
  <si>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</si>
  <si>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</si>
  <si>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</si>
  <si>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</si>
  <si>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</si>
  <si>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</si>
  <si>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</si>
  <si>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</si>
  <si>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</si>
  <si>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</si>
  <si>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</si>
  <si>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</si>
  <si>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</si>
  <si>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</si>
  <si>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</si>
  <si>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</si>
  <si>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</si>
  <si>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</si>
  <si>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</si>
  <si>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</si>
  <si>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</si>
  <si>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</si>
  <si>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</si>
  <si>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</si>
  <si>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</si>
  <si>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</si>
  <si>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</si>
  <si>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</si>
  <si>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</si>
  <si>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</si>
  <si>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</si>
  <si>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</si>
  <si>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</si>
  <si>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</si>
  <si>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</si>
  <si>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</si>
  <si>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</si>
  <si>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</si>
  <si>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</si>
  <si>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</si>
  <si>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</si>
  <si>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</si>
  <si>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</si>
  <si>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</si>
  <si>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</si>
  <si>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</si>
  <si>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</si>
  <si>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</si>
  <si>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</si>
  <si>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</si>
  <si>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</si>
  <si>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</si>
  <si>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</si>
  <si>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</si>
  <si>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</si>
  <si>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</si>
  <si>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</si>
  <si>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</si>
  <si>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</si>
  <si>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</si>
  <si>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</si>
  <si>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</si>
  <si>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</si>
  <si>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</si>
  <si>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</si>
  <si>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</si>
  <si>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</si>
  <si>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</si>
  <si>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</si>
  <si>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</si>
  <si>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</si>
  <si>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</si>
  <si>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</si>
  <si>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</si>
  <si>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</si>
  <si>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</si>
  <si>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</si>
  <si>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</si>
  <si>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</si>
  <si>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</si>
  <si>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</si>
  <si>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</si>
  <si>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</si>
  <si>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</si>
  <si>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</si>
  <si>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</si>
  <si>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</si>
  <si>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</si>
  <si>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</si>
  <si>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</si>
  <si>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</si>
  <si>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</si>
  <si>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</si>
  <si>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</si>
  <si>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</si>
  <si>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</si>
  <si>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</si>
  <si>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</si>
  <si>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</si>
  <si>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</si>
  <si>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</si>
  <si>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</si>
  <si>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</si>
  <si>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</si>
  <si>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</si>
  <si>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</si>
  <si>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</si>
  <si>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</si>
  <si>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</si>
  <si>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</si>
  <si>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</si>
  <si>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</si>
  <si>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</si>
  <si>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</si>
  <si>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</si>
  <si>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</si>
  <si>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</si>
  <si>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</si>
  <si>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</si>
  <si>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</si>
  <si>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</si>
  <si>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</si>
  <si>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</si>
  <si>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</si>
  <si>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</si>
  <si>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</si>
  <si>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</si>
  <si>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</si>
  <si>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</si>
  <si>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</si>
  <si>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</si>
  <si>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</si>
  <si>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</si>
  <si>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</si>
  <si>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</si>
  <si>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</si>
  <si>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</si>
  <si>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</si>
  <si>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</si>
  <si>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</si>
  <si>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</si>
  <si>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</si>
  <si>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</si>
  <si>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</si>
  <si>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</si>
  <si>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</si>
  <si>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</si>
  <si>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</si>
  <si>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</si>
  <si>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</si>
  <si>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</si>
  <si>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</si>
  <si>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</si>
  <si>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</si>
  <si>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</si>
  <si>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</si>
  <si>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</si>
  <si>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</si>
  <si>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</si>
  <si>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</si>
  <si>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</si>
  <si>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</si>
  <si>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</si>
  <si>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</si>
  <si>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</si>
  <si>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</si>
  <si>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</si>
  <si>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</si>
  <si>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</si>
  <si>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</si>
  <si>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</si>
  <si>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</si>
  <si>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</si>
  <si>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</si>
  <si>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</si>
  <si>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</si>
  <si>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</si>
  <si>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</si>
  <si>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</si>
  <si>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</si>
  <si>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</si>
  <si>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</si>
  <si>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</si>
  <si>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</si>
  <si>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</si>
  <si>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</si>
  <si>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</si>
  <si>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</si>
  <si>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</si>
  <si>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</si>
  <si>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</si>
  <si>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</si>
  <si>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</si>
  <si>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</si>
  <si>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</si>
  <si>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</si>
  <si>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</si>
  <si>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</si>
  <si>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</si>
  <si>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</si>
  <si>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</si>
  <si>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</si>
  <si>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</si>
  <si>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</si>
  <si>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</si>
  <si>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</si>
  <si>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</si>
  <si>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</si>
  <si>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</si>
  <si>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</si>
  <si>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</si>
  <si>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</si>
  <si>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</si>
  <si>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</si>
  <si>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</si>
  <si>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</si>
  <si>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</si>
  <si>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</si>
  <si>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</si>
  <si>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</si>
  <si>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</si>
  <si>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</si>
  <si>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</si>
  <si>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</si>
  <si>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</si>
  <si>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</si>
  <si>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</si>
  <si>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</si>
  <si>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</si>
  <si>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</si>
  <si>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</si>
  <si>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</si>
  <si>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</si>
  <si>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</si>
  <si>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</si>
  <si>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</si>
  <si>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</si>
  <si>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</si>
  <si>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</si>
  <si>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</si>
  <si>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</si>
  <si>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</si>
  <si>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</si>
  <si>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</si>
  <si>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</si>
  <si>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</si>
  <si>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</si>
  <si>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</si>
  <si>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</si>
  <si>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</si>
  <si>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</si>
  <si>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</si>
  <si>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</si>
  <si>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</si>
  <si>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</si>
  <si>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</si>
  <si>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</si>
  <si>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</si>
  <si>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</si>
  <si>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</si>
  <si>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</si>
  <si>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</si>
  <si>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</si>
  <si>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</si>
  <si>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</si>
  <si>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</si>
  <si>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</si>
  <si>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</si>
  <si>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</si>
  <si>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</si>
  <si>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</si>
  <si>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</si>
  <si>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</si>
  <si>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</si>
  <si>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</si>
  <si>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</si>
  <si>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</si>
  <si>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</si>
  <si>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</si>
  <si>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</si>
  <si>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</si>
  <si>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</si>
  <si>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</si>
  <si>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</si>
  <si>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</si>
  <si>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</si>
  <si>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</si>
  <si>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</si>
  <si>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</si>
  <si>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</si>
  <si>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</si>
  <si>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</si>
  <si>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</si>
  <si>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</si>
  <si>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</si>
  <si>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</si>
  <si>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</si>
  <si>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</si>
  <si>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</si>
  <si>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</si>
  <si>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</si>
  <si>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</si>
  <si>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</si>
  <si>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</si>
  <si>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</si>
  <si>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</si>
  <si>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</si>
  <si>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</si>
  <si>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</si>
  <si>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</si>
  <si>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</si>
  <si>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</si>
  <si>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</si>
  <si>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</si>
  <si>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</si>
  <si>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</si>
  <si>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</si>
  <si>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</si>
  <si>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</si>
  <si>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</si>
  <si>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</si>
  <si>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</si>
  <si>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</si>
  <si>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</si>
  <si>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</si>
  <si>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</si>
  <si>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</si>
  <si>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</si>
  <si>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</si>
  <si>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</si>
  <si>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</si>
  <si>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</si>
  <si>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</si>
  <si>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</si>
  <si>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</si>
  <si>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</si>
  <si>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</si>
  <si>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</si>
  <si>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</si>
  <si>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</si>
  <si>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</si>
  <si>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</si>
  <si>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</si>
  <si>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</si>
  <si>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</si>
  <si>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</si>
  <si>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</si>
  <si>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</si>
  <si>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</si>
  <si>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</si>
  <si>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</si>
  <si>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</si>
  <si>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</si>
  <si>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</si>
  <si>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</si>
  <si>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</si>
  <si>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</si>
  <si>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</si>
  <si>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</si>
  <si>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</si>
  <si>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</si>
  <si>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</si>
  <si>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</si>
  <si>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</si>
  <si>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</si>
  <si>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</si>
  <si>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</si>
  <si>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</si>
  <si>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</si>
  <si>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</si>
  <si>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</si>
  <si>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</si>
  <si>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</si>
  <si>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</si>
  <si>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</si>
  <si>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</si>
  <si>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</si>
  <si>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</si>
  <si>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</si>
  <si>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</si>
  <si>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</si>
  <si>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</si>
  <si>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</si>
  <si>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</si>
  <si>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</si>
  <si>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</si>
  <si>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</si>
  <si>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</si>
  <si>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</si>
  <si>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</si>
  <si>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</si>
  <si>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</si>
  <si>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</si>
  <si>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</si>
  <si>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</si>
  <si>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</si>
  <si>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</si>
  <si>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</si>
  <si>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</si>
  <si>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</si>
  <si>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</si>
  <si>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</si>
  <si>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</si>
  <si>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</si>
  <si>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</si>
  <si>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</si>
  <si>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automation/Data/Results/Workbooks/MCAs/TV_MCA/TV_MCA_Database.Main.xlsx</t>
  </si>
  <si>
    <t>MCA</t>
  </si>
  <si>
    <t>7. Tees Valley</t>
  </si>
  <si>
    <t>MCA name</t>
  </si>
  <si>
    <t>Tees Valley</t>
  </si>
  <si>
    <t>09 03 2023 10:38:01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</si>
</sst>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-0.77836176551454583</c:v>
                </c:pt>
                <c:pt idx="2">
                  <c:v>-0.27774582370764245</c:v>
                </c:pt>
                <c:pt idx="3">
                  <c:v>-2.8293433569908988</c:v>
                </c:pt>
                <c:pt idx="4">
                  <c:v>2.2669181194019838</c:v>
                </c:pt>
                <c:pt idx="5">
                  <c:v>-0.60426113449438823</c:v>
                </c:pt>
                <c:pt idx="7">
                  <c:v>-3.5401084482182488</c:v>
                </c:pt>
                <c:pt idx="8">
                  <c:v>-0.7489709549131085</c:v>
                </c:pt>
                <c:pt idx="9">
                  <c:v>2.4726982296186195</c:v>
                </c:pt>
                <c:pt idx="10">
                  <c:v>-4.5087467462606501</c:v>
                </c:pt>
                <c:pt idx="11">
                  <c:v>2.3619478841039099</c:v>
                </c:pt>
                <c:pt idx="12">
                  <c:v>-0.99772053820423867</c:v>
                </c:pt>
                <c:pt idx="13">
                  <c:v>-5.9974516096090946</c:v>
                </c:pt>
                <c:pt idx="14">
                  <c:v>0.270401315337776</c:v>
                </c:pt>
                <c:pt idx="15">
                  <c:v>-1.5070955597662694</c:v>
                </c:pt>
                <c:pt idx="17">
                  <c:v>0.10466499411014851</c:v>
                </c:pt>
                <c:pt idx="18">
                  <c:v>3.7908642278633442</c:v>
                </c:pt>
                <c:pt idx="19">
                  <c:v>-0.93258197725523129</c:v>
                </c:pt>
                <c:pt idx="20">
                  <c:v>0.24900896622734869</c:v>
                </c:pt>
                <c:pt idx="22">
                  <c:v>-0.62905268130160064</c:v>
                </c:pt>
                <c:pt idx="24">
                  <c:v>-3.1493250471645307</c:v>
                </c:pt>
                <c:pt idx="25">
                  <c:v>-5.6869012971081929</c:v>
                </c:pt>
                <c:pt idx="26">
                  <c:v>2.2491237480185333</c:v>
                </c:pt>
                <c:pt idx="27">
                  <c:v>-2.6477786373497847</c:v>
                </c:pt>
                <c:pt idx="29">
                  <c:v>-0.88647985919309003</c:v>
                </c:pt>
                <c:pt idx="30">
                  <c:v>17.436074326873886</c:v>
                </c:pt>
                <c:pt idx="31">
                  <c:v>-8.5365692854101667</c:v>
                </c:pt>
                <c:pt idx="32">
                  <c:v>-8.7560807698599312</c:v>
                </c:pt>
                <c:pt idx="33">
                  <c:v>-0.19528573801685933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0.28856850151626201</c:v>
                </c:pt>
                <c:pt idx="2">
                  <c:v>1.0306182051736057</c:v>
                </c:pt>
                <c:pt idx="3">
                  <c:v>0.70792334956897296</c:v>
                </c:pt>
                <c:pt idx="4">
                  <c:v>-0.19498794839963862</c:v>
                </c:pt>
                <c:pt idx="5">
                  <c:v>0.75449592583438641</c:v>
                </c:pt>
                <c:pt idx="7">
                  <c:v>-1.6476418219910194</c:v>
                </c:pt>
                <c:pt idx="8">
                  <c:v>0.8554535050797174</c:v>
                </c:pt>
                <c:pt idx="9">
                  <c:v>0.25268564260472193</c:v>
                </c:pt>
                <c:pt idx="10">
                  <c:v>0.40995634856177965</c:v>
                </c:pt>
                <c:pt idx="11">
                  <c:v>0.80235735439564415</c:v>
                </c:pt>
                <c:pt idx="12">
                  <c:v>0.24521346839654345</c:v>
                </c:pt>
                <c:pt idx="13">
                  <c:v>0.88888088047744951</c:v>
                </c:pt>
                <c:pt idx="14">
                  <c:v>3.1030659699360363E-2</c:v>
                </c:pt>
                <c:pt idx="15">
                  <c:v>0.27355375916759961</c:v>
                </c:pt>
                <c:pt idx="17">
                  <c:v>0.82426725738458106</c:v>
                </c:pt>
                <c:pt idx="18">
                  <c:v>0.15114786518661827</c:v>
                </c:pt>
                <c:pt idx="19">
                  <c:v>3.2979793013132586E-2</c:v>
                </c:pt>
                <c:pt idx="20">
                  <c:v>0.26140507151592995</c:v>
                </c:pt>
                <c:pt idx="22">
                  <c:v>-0.32024826200276468</c:v>
                </c:pt>
                <c:pt idx="24">
                  <c:v>-1.4354573133539716</c:v>
                </c:pt>
                <c:pt idx="25">
                  <c:v>-0.38668611439502953</c:v>
                </c:pt>
                <c:pt idx="26">
                  <c:v>-0.18074673223061888</c:v>
                </c:pt>
                <c:pt idx="27">
                  <c:v>-1.1093262378181312</c:v>
                </c:pt>
                <c:pt idx="29">
                  <c:v>0.16588696358841304</c:v>
                </c:pt>
                <c:pt idx="30">
                  <c:v>4.6097838924175072E-2</c:v>
                </c:pt>
                <c:pt idx="31">
                  <c:v>-1.7309987007917749</c:v>
                </c:pt>
                <c:pt idx="32">
                  <c:v>0.38178303405229652</c:v>
                </c:pt>
                <c:pt idx="33">
                  <c:v>-0.12106424808530081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1.8780000000000017</c:v>
                </c:pt>
                <c:pt idx="1">
                  <c:v>3.3340000000000001</c:v>
                </c:pt>
                <c:pt idx="2">
                  <c:v>1.1790000000000032</c:v>
                </c:pt>
                <c:pt idx="3">
                  <c:v>1.8130000000000033</c:v>
                </c:pt>
                <c:pt idx="4">
                  <c:v>2.5110000000000019</c:v>
                </c:pt>
                <c:pt idx="5">
                  <c:v>1.3440000000000003</c:v>
                </c:pt>
                <c:pt idx="6">
                  <c:v>0.66899999999999915</c:v>
                </c:pt>
                <c:pt idx="7">
                  <c:v>1.3479999999999985</c:v>
                </c:pt>
                <c:pt idx="8">
                  <c:v>1.6129999999999955</c:v>
                </c:pt>
                <c:pt idx="9">
                  <c:v>0.87899999999999923</c:v>
                </c:pt>
                <c:pt idx="10">
                  <c:v>0.85000000000000087</c:v>
                </c:pt>
                <c:pt idx="11">
                  <c:v>0.85599999999999998</c:v>
                </c:pt>
                <c:pt idx="12">
                  <c:v>0.86199999999999932</c:v>
                </c:pt>
                <c:pt idx="13">
                  <c:v>0.87000000000000166</c:v>
                </c:pt>
                <c:pt idx="14">
                  <c:v>0.87600000000000011</c:v>
                </c:pt>
                <c:pt idx="15">
                  <c:v>0.878</c:v>
                </c:pt>
                <c:pt idx="16">
                  <c:v>0.87999999999999934</c:v>
                </c:pt>
                <c:pt idx="17">
                  <c:v>0.88200000000000067</c:v>
                </c:pt>
                <c:pt idx="18">
                  <c:v>0.88399999999999967</c:v>
                </c:pt>
                <c:pt idx="19">
                  <c:v>0.88500000000000012</c:v>
                </c:pt>
                <c:pt idx="20">
                  <c:v>0.88799999999999835</c:v>
                </c:pt>
                <c:pt idx="21">
                  <c:v>0.89000000000000101</c:v>
                </c:pt>
                <c:pt idx="22">
                  <c:v>0.89300000000000002</c:v>
                </c:pt>
                <c:pt idx="23">
                  <c:v>0.89500000000000057</c:v>
                </c:pt>
                <c:pt idx="24" formatCode="#,##0.00">
                  <c:v>0.89700000000000102</c:v>
                </c:pt>
                <c:pt idx="25">
                  <c:v>0.90000000000000091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1.0990000000000018</c:v>
                </c:pt>
                <c:pt idx="1">
                  <c:v>1.3779999999999963</c:v>
                </c:pt>
                <c:pt idx="2">
                  <c:v>1.5059999999999976</c:v>
                </c:pt>
                <c:pt idx="3">
                  <c:v>1.4699999999999949</c:v>
                </c:pt>
                <c:pt idx="4">
                  <c:v>1.4510000000000061</c:v>
                </c:pt>
                <c:pt idx="5">
                  <c:v>1.4170000000000038</c:v>
                </c:pt>
                <c:pt idx="6">
                  <c:v>1.2920000000000005</c:v>
                </c:pt>
                <c:pt idx="7">
                  <c:v>0.96200000000000407</c:v>
                </c:pt>
                <c:pt idx="8">
                  <c:v>0.95800000000000329</c:v>
                </c:pt>
                <c:pt idx="9">
                  <c:v>0.7290000000000002</c:v>
                </c:pt>
                <c:pt idx="10">
                  <c:v>0.90700000000000025</c:v>
                </c:pt>
                <c:pt idx="11">
                  <c:v>0.88200000000000034</c:v>
                </c:pt>
                <c:pt idx="12">
                  <c:v>0.87399999999999889</c:v>
                </c:pt>
                <c:pt idx="13">
                  <c:v>0.84900000000000131</c:v>
                </c:pt>
                <c:pt idx="14">
                  <c:v>0.81999999999999784</c:v>
                </c:pt>
                <c:pt idx="15">
                  <c:v>0.80000000000000093</c:v>
                </c:pt>
                <c:pt idx="16">
                  <c:v>0.78700000000000025</c:v>
                </c:pt>
                <c:pt idx="17">
                  <c:v>0.77299999999999769</c:v>
                </c:pt>
                <c:pt idx="18">
                  <c:v>0.76100000000000068</c:v>
                </c:pt>
                <c:pt idx="19">
                  <c:v>0.75100000000000011</c:v>
                </c:pt>
                <c:pt idx="20">
                  <c:v>0.74200000000000044</c:v>
                </c:pt>
                <c:pt idx="21">
                  <c:v>0.73099999999999987</c:v>
                </c:pt>
                <c:pt idx="22">
                  <c:v>0.72199999999999942</c:v>
                </c:pt>
                <c:pt idx="23">
                  <c:v>0.71299999999999997</c:v>
                </c:pt>
                <c:pt idx="24" formatCode="#,##0.00">
                  <c:v>0.70499999999999929</c:v>
                </c:pt>
                <c:pt idx="25">
                  <c:v>0.69800000000000029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2.7450000000000054</c:v>
                </c:pt>
                <c:pt idx="1">
                  <c:v>1.9860000000000038</c:v>
                </c:pt>
                <c:pt idx="2">
                  <c:v>1.9339999999999984</c:v>
                </c:pt>
                <c:pt idx="3">
                  <c:v>2.113999999999995</c:v>
                </c:pt>
                <c:pt idx="4">
                  <c:v>1.4349999999999969</c:v>
                </c:pt>
                <c:pt idx="5">
                  <c:v>0.8390000000000013</c:v>
                </c:pt>
                <c:pt idx="6">
                  <c:v>1.1970000000000005</c:v>
                </c:pt>
                <c:pt idx="7">
                  <c:v>1.0919999999999992</c:v>
                </c:pt>
                <c:pt idx="8">
                  <c:v>1.0799999999999981</c:v>
                </c:pt>
                <c:pt idx="9">
                  <c:v>1.8089999999999968</c:v>
                </c:pt>
                <c:pt idx="10">
                  <c:v>1.8740000000000003</c:v>
                </c:pt>
                <c:pt idx="11">
                  <c:v>1.874999999999998</c:v>
                </c:pt>
                <c:pt idx="12">
                  <c:v>1.8530000000000006</c:v>
                </c:pt>
                <c:pt idx="13">
                  <c:v>1.8479999999999992</c:v>
                </c:pt>
                <c:pt idx="14">
                  <c:v>1.8499999999999979</c:v>
                </c:pt>
                <c:pt idx="15">
                  <c:v>1.850999999999998</c:v>
                </c:pt>
                <c:pt idx="16">
                  <c:v>1.8520000000000012</c:v>
                </c:pt>
                <c:pt idx="17">
                  <c:v>1.8530000000000022</c:v>
                </c:pt>
                <c:pt idx="18">
                  <c:v>1.8549999999999995</c:v>
                </c:pt>
                <c:pt idx="19">
                  <c:v>1.8580000000000017</c:v>
                </c:pt>
                <c:pt idx="20">
                  <c:v>1.8620000000000021</c:v>
                </c:pt>
                <c:pt idx="21">
                  <c:v>1.8660000000000008</c:v>
                </c:pt>
                <c:pt idx="22">
                  <c:v>1.8709999999999967</c:v>
                </c:pt>
                <c:pt idx="23">
                  <c:v>1.875999999999999</c:v>
                </c:pt>
                <c:pt idx="24" formatCode="#,##0.00">
                  <c:v>1.8809999999999976</c:v>
                </c:pt>
                <c:pt idx="25">
                  <c:v>1.8870000000000005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1.1200000000000008</c:v>
                </c:pt>
                <c:pt idx="1">
                  <c:v>1.7849999999999988</c:v>
                </c:pt>
                <c:pt idx="2">
                  <c:v>1.9700000000000017</c:v>
                </c:pt>
                <c:pt idx="3">
                  <c:v>1.7990000000000006</c:v>
                </c:pt>
                <c:pt idx="4">
                  <c:v>1.7869999999999999</c:v>
                </c:pt>
                <c:pt idx="5">
                  <c:v>1.9519999999999991</c:v>
                </c:pt>
                <c:pt idx="6">
                  <c:v>1.420000000000003</c:v>
                </c:pt>
                <c:pt idx="7">
                  <c:v>2.9140000000000015</c:v>
                </c:pt>
                <c:pt idx="8">
                  <c:v>2.6150000000000015</c:v>
                </c:pt>
                <c:pt idx="9">
                  <c:v>1.6309999999999993</c:v>
                </c:pt>
                <c:pt idx="10">
                  <c:v>1.8669999999999987</c:v>
                </c:pt>
                <c:pt idx="11">
                  <c:v>1.8199999999999983</c:v>
                </c:pt>
                <c:pt idx="12">
                  <c:v>1.8029999999999973</c:v>
                </c:pt>
                <c:pt idx="13">
                  <c:v>1.8100000000000043</c:v>
                </c:pt>
                <c:pt idx="14">
                  <c:v>1.864999999999996</c:v>
                </c:pt>
                <c:pt idx="15">
                  <c:v>1.8939999999999975</c:v>
                </c:pt>
                <c:pt idx="16">
                  <c:v>1.9130000000000009</c:v>
                </c:pt>
                <c:pt idx="17">
                  <c:v>1.9239999999999973</c:v>
                </c:pt>
                <c:pt idx="18">
                  <c:v>1.9290000000000014</c:v>
                </c:pt>
                <c:pt idx="19">
                  <c:v>1.9300000000000042</c:v>
                </c:pt>
                <c:pt idx="20">
                  <c:v>1.9290000000000027</c:v>
                </c:pt>
                <c:pt idx="21">
                  <c:v>1.927000000000002</c:v>
                </c:pt>
                <c:pt idx="22">
                  <c:v>1.9250000000000009</c:v>
                </c:pt>
                <c:pt idx="23">
                  <c:v>1.9209999999999987</c:v>
                </c:pt>
                <c:pt idx="24" formatCode="#,##0.00">
                  <c:v>1.9179999999999975</c:v>
                </c:pt>
                <c:pt idx="25">
                  <c:v>1.9139999999999953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3.7210000000000081</c:v>
                </c:pt>
                <c:pt idx="1">
                  <c:v>3.0999999999999979</c:v>
                </c:pt>
                <c:pt idx="2">
                  <c:v>3.4460000000000099</c:v>
                </c:pt>
                <c:pt idx="3">
                  <c:v>2.9399999999999986</c:v>
                </c:pt>
                <c:pt idx="4">
                  <c:v>2.601999999999995</c:v>
                </c:pt>
                <c:pt idx="5">
                  <c:v>3.4089999999999923</c:v>
                </c:pt>
                <c:pt idx="6">
                  <c:v>3.9890000000000012</c:v>
                </c:pt>
                <c:pt idx="7">
                  <c:v>3.9009999999999847</c:v>
                </c:pt>
                <c:pt idx="8">
                  <c:v>4.7749999999999826</c:v>
                </c:pt>
                <c:pt idx="9">
                  <c:v>4.0139999999999967</c:v>
                </c:pt>
                <c:pt idx="10">
                  <c:v>3.8100000000000049</c:v>
                </c:pt>
                <c:pt idx="11">
                  <c:v>3.8169999999999908</c:v>
                </c:pt>
                <c:pt idx="12">
                  <c:v>3.8270000000000097</c:v>
                </c:pt>
                <c:pt idx="13">
                  <c:v>3.8639999999999963</c:v>
                </c:pt>
                <c:pt idx="14">
                  <c:v>3.8660000000000059</c:v>
                </c:pt>
                <c:pt idx="15">
                  <c:v>3.8470000000000004</c:v>
                </c:pt>
                <c:pt idx="16">
                  <c:v>3.8390000000000044</c:v>
                </c:pt>
                <c:pt idx="17">
                  <c:v>3.827999999999995</c:v>
                </c:pt>
                <c:pt idx="18">
                  <c:v>3.8139999999999992</c:v>
                </c:pt>
                <c:pt idx="19">
                  <c:v>3.798999999999995</c:v>
                </c:pt>
                <c:pt idx="20">
                  <c:v>3.7850000000000033</c:v>
                </c:pt>
                <c:pt idx="21">
                  <c:v>3.7710000000000008</c:v>
                </c:pt>
                <c:pt idx="22">
                  <c:v>3.7559999999999909</c:v>
                </c:pt>
                <c:pt idx="23">
                  <c:v>3.7410000000000005</c:v>
                </c:pt>
                <c:pt idx="24" formatCode="#,##0.00">
                  <c:v>3.7250000000000019</c:v>
                </c:pt>
                <c:pt idx="25">
                  <c:v>3.7080000000000002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1.9640000000000015</c:v>
                </c:pt>
                <c:pt idx="1">
                  <c:v>2.5849999999999977</c:v>
                </c:pt>
                <c:pt idx="2">
                  <c:v>3.871000000000008</c:v>
                </c:pt>
                <c:pt idx="3">
                  <c:v>3.238</c:v>
                </c:pt>
                <c:pt idx="4">
                  <c:v>2.7929999999999913</c:v>
                </c:pt>
                <c:pt idx="5">
                  <c:v>2.9669999999999921</c:v>
                </c:pt>
                <c:pt idx="6">
                  <c:v>2.9719999999999929</c:v>
                </c:pt>
                <c:pt idx="7">
                  <c:v>3.4970000000000026</c:v>
                </c:pt>
                <c:pt idx="8">
                  <c:v>2.9450000000000029</c:v>
                </c:pt>
                <c:pt idx="9">
                  <c:v>2.3280000000000003</c:v>
                </c:pt>
                <c:pt idx="10">
                  <c:v>2.2139999999999969</c:v>
                </c:pt>
                <c:pt idx="11">
                  <c:v>2.2780000000000009</c:v>
                </c:pt>
                <c:pt idx="12">
                  <c:v>2.2670000000000048</c:v>
                </c:pt>
                <c:pt idx="13">
                  <c:v>2.273000000000001</c:v>
                </c:pt>
                <c:pt idx="14">
                  <c:v>2.2729999999999952</c:v>
                </c:pt>
                <c:pt idx="15">
                  <c:v>2.2709999999999981</c:v>
                </c:pt>
                <c:pt idx="16">
                  <c:v>2.2520000000000024</c:v>
                </c:pt>
                <c:pt idx="17">
                  <c:v>2.2320000000000046</c:v>
                </c:pt>
                <c:pt idx="18">
                  <c:v>2.2130000000000014</c:v>
                </c:pt>
                <c:pt idx="19">
                  <c:v>2.1940000000000057</c:v>
                </c:pt>
                <c:pt idx="20">
                  <c:v>2.1770000000000085</c:v>
                </c:pt>
                <c:pt idx="21">
                  <c:v>2.160000000000001</c:v>
                </c:pt>
                <c:pt idx="22">
                  <c:v>2.1419999999999937</c:v>
                </c:pt>
                <c:pt idx="23">
                  <c:v>2.1249999999999987</c:v>
                </c:pt>
                <c:pt idx="24" formatCode="#,##0.00">
                  <c:v>2.1070000000000007</c:v>
                </c:pt>
                <c:pt idx="25">
                  <c:v>2.0890000000000009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22.983000000000022</c:v>
                </c:pt>
                <c:pt idx="1">
                  <c:v>19.502000000000056</c:v>
                </c:pt>
                <c:pt idx="2">
                  <c:v>18.625000000000032</c:v>
                </c:pt>
                <c:pt idx="3">
                  <c:v>19.092000000000009</c:v>
                </c:pt>
                <c:pt idx="4">
                  <c:v>20.031999999999918</c:v>
                </c:pt>
                <c:pt idx="5">
                  <c:v>20.120999999999942</c:v>
                </c:pt>
                <c:pt idx="6">
                  <c:v>19.333999999999993</c:v>
                </c:pt>
                <c:pt idx="7">
                  <c:v>19.94700000000002</c:v>
                </c:pt>
                <c:pt idx="8">
                  <c:v>18.805999999999884</c:v>
                </c:pt>
                <c:pt idx="9">
                  <c:v>19.099999999999973</c:v>
                </c:pt>
                <c:pt idx="10">
                  <c:v>17.145999999999969</c:v>
                </c:pt>
                <c:pt idx="11">
                  <c:v>17.280000000000033</c:v>
                </c:pt>
                <c:pt idx="12">
                  <c:v>16.903999999999975</c:v>
                </c:pt>
                <c:pt idx="13">
                  <c:v>16.520999999999955</c:v>
                </c:pt>
                <c:pt idx="14">
                  <c:v>16.215000000000032</c:v>
                </c:pt>
                <c:pt idx="15">
                  <c:v>15.881999999999923</c:v>
                </c:pt>
                <c:pt idx="16">
                  <c:v>15.626999999999963</c:v>
                </c:pt>
                <c:pt idx="17">
                  <c:v>15.374999999999991</c:v>
                </c:pt>
                <c:pt idx="18">
                  <c:v>15.134000000000011</c:v>
                </c:pt>
                <c:pt idx="19">
                  <c:v>14.907000000000023</c:v>
                </c:pt>
                <c:pt idx="20">
                  <c:v>14.706000000000028</c:v>
                </c:pt>
                <c:pt idx="21">
                  <c:v>14.505999999999966</c:v>
                </c:pt>
                <c:pt idx="22">
                  <c:v>14.316999999999993</c:v>
                </c:pt>
                <c:pt idx="23">
                  <c:v>14.135999999999999</c:v>
                </c:pt>
                <c:pt idx="24" formatCode="#,##0.00">
                  <c:v>13.964000000000024</c:v>
                </c:pt>
                <c:pt idx="25">
                  <c:v>13.803000000000013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23.357000000000024</c:v>
                </c:pt>
                <c:pt idx="1">
                  <c:v>21.024000000000015</c:v>
                </c:pt>
                <c:pt idx="2">
                  <c:v>20.929999999999978</c:v>
                </c:pt>
                <c:pt idx="3">
                  <c:v>18.431999999999988</c:v>
                </c:pt>
                <c:pt idx="4">
                  <c:v>19.578999999999922</c:v>
                </c:pt>
                <c:pt idx="5">
                  <c:v>17.708000000000006</c:v>
                </c:pt>
                <c:pt idx="6">
                  <c:v>17.865000000000027</c:v>
                </c:pt>
                <c:pt idx="7">
                  <c:v>16.480000000000018</c:v>
                </c:pt>
                <c:pt idx="8">
                  <c:v>18.229999999999976</c:v>
                </c:pt>
                <c:pt idx="9">
                  <c:v>18.173000000000023</c:v>
                </c:pt>
                <c:pt idx="10">
                  <c:v>17.158000000000033</c:v>
                </c:pt>
                <c:pt idx="11">
                  <c:v>16.709999999999955</c:v>
                </c:pt>
                <c:pt idx="12">
                  <c:v>16.641999999999992</c:v>
                </c:pt>
                <c:pt idx="13">
                  <c:v>16.528000000000002</c:v>
                </c:pt>
                <c:pt idx="14">
                  <c:v>16.485999999999994</c:v>
                </c:pt>
                <c:pt idx="15">
                  <c:v>16.503</c:v>
                </c:pt>
                <c:pt idx="16">
                  <c:v>16.502000000000017</c:v>
                </c:pt>
                <c:pt idx="17">
                  <c:v>16.459999999999987</c:v>
                </c:pt>
                <c:pt idx="18">
                  <c:v>16.436999999999983</c:v>
                </c:pt>
                <c:pt idx="19">
                  <c:v>16.402999999999988</c:v>
                </c:pt>
                <c:pt idx="20">
                  <c:v>16.387999999999952</c:v>
                </c:pt>
                <c:pt idx="21">
                  <c:v>16.37699999999996</c:v>
                </c:pt>
                <c:pt idx="22">
                  <c:v>16.367999999999999</c:v>
                </c:pt>
                <c:pt idx="23">
                  <c:v>16.361999999999977</c:v>
                </c:pt>
                <c:pt idx="24" formatCode="#,##0.00">
                  <c:v>16.356999999999964</c:v>
                </c:pt>
                <c:pt idx="25">
                  <c:v>16.352000000000036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41.966000000000072</c:v>
                </c:pt>
                <c:pt idx="1">
                  <c:v>41.047000000000011</c:v>
                </c:pt>
                <c:pt idx="2">
                  <c:v>39.968000000000082</c:v>
                </c:pt>
                <c:pt idx="3">
                  <c:v>40.544999999999881</c:v>
                </c:pt>
                <c:pt idx="4">
                  <c:v>43.583999999999925</c:v>
                </c:pt>
                <c:pt idx="5">
                  <c:v>44.594999999999906</c:v>
                </c:pt>
                <c:pt idx="6">
                  <c:v>43.179999999999978</c:v>
                </c:pt>
                <c:pt idx="7">
                  <c:v>41.053000000000019</c:v>
                </c:pt>
                <c:pt idx="8">
                  <c:v>41.060000000000123</c:v>
                </c:pt>
                <c:pt idx="9">
                  <c:v>42.548999999999936</c:v>
                </c:pt>
                <c:pt idx="10">
                  <c:v>42.553999999999974</c:v>
                </c:pt>
                <c:pt idx="11">
                  <c:v>42.404000000000039</c:v>
                </c:pt>
                <c:pt idx="12">
                  <c:v>42.297999999999917</c:v>
                </c:pt>
                <c:pt idx="13">
                  <c:v>42.295000000000073</c:v>
                </c:pt>
                <c:pt idx="14">
                  <c:v>42.323999999999977</c:v>
                </c:pt>
                <c:pt idx="15">
                  <c:v>42.388000000000055</c:v>
                </c:pt>
                <c:pt idx="16">
                  <c:v>42.421000000000014</c:v>
                </c:pt>
                <c:pt idx="17">
                  <c:v>42.446000000000083</c:v>
                </c:pt>
                <c:pt idx="18">
                  <c:v>42.468000000000011</c:v>
                </c:pt>
                <c:pt idx="19">
                  <c:v>42.489999999999988</c:v>
                </c:pt>
                <c:pt idx="20">
                  <c:v>42.52000000000001</c:v>
                </c:pt>
                <c:pt idx="21">
                  <c:v>42.555999999999976</c:v>
                </c:pt>
                <c:pt idx="22">
                  <c:v>42.590999999999987</c:v>
                </c:pt>
                <c:pt idx="23">
                  <c:v>42.652999999999928</c:v>
                </c:pt>
                <c:pt idx="24" formatCode="#,##0.00">
                  <c:v>42.709999999999965</c:v>
                </c:pt>
                <c:pt idx="25">
                  <c:v>42.765000000000043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12.349999999999959</c:v>
                </c:pt>
                <c:pt idx="1">
                  <c:v>14.262000000000059</c:v>
                </c:pt>
                <c:pt idx="2">
                  <c:v>14.193999999999946</c:v>
                </c:pt>
                <c:pt idx="3">
                  <c:v>15.203999999999951</c:v>
                </c:pt>
                <c:pt idx="4">
                  <c:v>14.020000000000014</c:v>
                </c:pt>
                <c:pt idx="5">
                  <c:v>14.275999999999982</c:v>
                </c:pt>
                <c:pt idx="6">
                  <c:v>14.018999999999977</c:v>
                </c:pt>
                <c:pt idx="7">
                  <c:v>14.358000000000009</c:v>
                </c:pt>
                <c:pt idx="8">
                  <c:v>17.353999999999999</c:v>
                </c:pt>
                <c:pt idx="9">
                  <c:v>16.468999999999948</c:v>
                </c:pt>
                <c:pt idx="10">
                  <c:v>17.19499999999999</c:v>
                </c:pt>
                <c:pt idx="11">
                  <c:v>17.626000000000019</c:v>
                </c:pt>
                <c:pt idx="12">
                  <c:v>17.540999999999983</c:v>
                </c:pt>
                <c:pt idx="13">
                  <c:v>17.512999999999987</c:v>
                </c:pt>
                <c:pt idx="14">
                  <c:v>17.54700000000005</c:v>
                </c:pt>
                <c:pt idx="15">
                  <c:v>17.567999999999998</c:v>
                </c:pt>
                <c:pt idx="16">
                  <c:v>17.573000000000032</c:v>
                </c:pt>
                <c:pt idx="17">
                  <c:v>17.576999999999995</c:v>
                </c:pt>
                <c:pt idx="18">
                  <c:v>17.578999999999976</c:v>
                </c:pt>
                <c:pt idx="19">
                  <c:v>17.580999999999996</c:v>
                </c:pt>
                <c:pt idx="20">
                  <c:v>17.586000000000038</c:v>
                </c:pt>
                <c:pt idx="21">
                  <c:v>17.589000000000024</c:v>
                </c:pt>
                <c:pt idx="22">
                  <c:v>17.589999999999989</c:v>
                </c:pt>
                <c:pt idx="23">
                  <c:v>17.590000000000014</c:v>
                </c:pt>
                <c:pt idx="24" formatCode="#,##0.00">
                  <c:v>17.590000000000007</c:v>
                </c:pt>
                <c:pt idx="25">
                  <c:v>17.588999999999977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15.139999999999974</c:v>
                </c:pt>
                <c:pt idx="1">
                  <c:v>15.955999999999992</c:v>
                </c:pt>
                <c:pt idx="2">
                  <c:v>14.727000000000027</c:v>
                </c:pt>
                <c:pt idx="3">
                  <c:v>17.209</c:v>
                </c:pt>
                <c:pt idx="4">
                  <c:v>16.136999999999997</c:v>
                </c:pt>
                <c:pt idx="5">
                  <c:v>19.450000000000021</c:v>
                </c:pt>
                <c:pt idx="6">
                  <c:v>18.058000000000046</c:v>
                </c:pt>
                <c:pt idx="7">
                  <c:v>19.989999999999974</c:v>
                </c:pt>
                <c:pt idx="8">
                  <c:v>16.805000000000028</c:v>
                </c:pt>
                <c:pt idx="9">
                  <c:v>20.028000000000009</c:v>
                </c:pt>
                <c:pt idx="10">
                  <c:v>19.551999999999982</c:v>
                </c:pt>
                <c:pt idx="11">
                  <c:v>18.943999999999985</c:v>
                </c:pt>
                <c:pt idx="12">
                  <c:v>19.098000000000024</c:v>
                </c:pt>
                <c:pt idx="13">
                  <c:v>19.364000000000054</c:v>
                </c:pt>
                <c:pt idx="14">
                  <c:v>19.693000000000033</c:v>
                </c:pt>
                <c:pt idx="15">
                  <c:v>19.987000000000023</c:v>
                </c:pt>
                <c:pt idx="16">
                  <c:v>20.242000000000004</c:v>
                </c:pt>
                <c:pt idx="17">
                  <c:v>20.478999999999996</c:v>
                </c:pt>
                <c:pt idx="18">
                  <c:v>20.704000000000025</c:v>
                </c:pt>
                <c:pt idx="19">
                  <c:v>20.921999999999979</c:v>
                </c:pt>
                <c:pt idx="20">
                  <c:v>21.137000000000011</c:v>
                </c:pt>
                <c:pt idx="21">
                  <c:v>21.344999999999974</c:v>
                </c:pt>
                <c:pt idx="22">
                  <c:v>21.546999999999993</c:v>
                </c:pt>
                <c:pt idx="23">
                  <c:v>21.743999999999982</c:v>
                </c:pt>
                <c:pt idx="24" formatCode="#,##0.00">
                  <c:v>21.933000000000025</c:v>
                </c:pt>
                <c:pt idx="25">
                  <c:v>22.113999999999976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1.1329999999999987</c:v>
                </c:pt>
                <c:pt idx="1">
                  <c:v>1.0789999999999984</c:v>
                </c:pt>
                <c:pt idx="2">
                  <c:v>0.93900000000000095</c:v>
                </c:pt>
                <c:pt idx="3">
                  <c:v>1.7600000000000009</c:v>
                </c:pt>
                <c:pt idx="4">
                  <c:v>1.4810000000000023</c:v>
                </c:pt>
                <c:pt idx="5">
                  <c:v>1.6920000000000028</c:v>
                </c:pt>
                <c:pt idx="6">
                  <c:v>1.0880000000000003</c:v>
                </c:pt>
                <c:pt idx="7">
                  <c:v>1.5650000000000048</c:v>
                </c:pt>
                <c:pt idx="8">
                  <c:v>0.74400000000000077</c:v>
                </c:pt>
                <c:pt idx="9">
                  <c:v>1.7579999999999982</c:v>
                </c:pt>
                <c:pt idx="10">
                  <c:v>1.714999999999999</c:v>
                </c:pt>
                <c:pt idx="11">
                  <c:v>1.7</c:v>
                </c:pt>
                <c:pt idx="12">
                  <c:v>1.6959999999999991</c:v>
                </c:pt>
                <c:pt idx="13">
                  <c:v>1.6919999999999988</c:v>
                </c:pt>
                <c:pt idx="14">
                  <c:v>1.6900000000000026</c:v>
                </c:pt>
                <c:pt idx="15">
                  <c:v>1.695000000000001</c:v>
                </c:pt>
                <c:pt idx="16">
                  <c:v>1.6980000000000015</c:v>
                </c:pt>
                <c:pt idx="17">
                  <c:v>1.7010000000000012</c:v>
                </c:pt>
                <c:pt idx="18">
                  <c:v>1.7039999999999991</c:v>
                </c:pt>
                <c:pt idx="19">
                  <c:v>1.7070000000000003</c:v>
                </c:pt>
                <c:pt idx="20">
                  <c:v>1.7099999999999997</c:v>
                </c:pt>
                <c:pt idx="21">
                  <c:v>1.7119999999999977</c:v>
                </c:pt>
                <c:pt idx="22">
                  <c:v>1.7150000000000001</c:v>
                </c:pt>
                <c:pt idx="23">
                  <c:v>1.717999999999998</c:v>
                </c:pt>
                <c:pt idx="24" formatCode="#,##0.00">
                  <c:v>1.7199999999999975</c:v>
                </c:pt>
                <c:pt idx="25">
                  <c:v>1.722999999999993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7.8709999999999907</c:v>
                </c:pt>
                <c:pt idx="1">
                  <c:v>7.2880000000000065</c:v>
                </c:pt>
                <c:pt idx="2">
                  <c:v>5.4799999999999942</c:v>
                </c:pt>
                <c:pt idx="3">
                  <c:v>5.5359999999999845</c:v>
                </c:pt>
                <c:pt idx="4">
                  <c:v>5.3139999999999938</c:v>
                </c:pt>
                <c:pt idx="5">
                  <c:v>6.2670000000000101</c:v>
                </c:pt>
                <c:pt idx="6">
                  <c:v>5.5960000000000099</c:v>
                </c:pt>
                <c:pt idx="7">
                  <c:v>7.4779999999999962</c:v>
                </c:pt>
                <c:pt idx="8">
                  <c:v>6.1979999999999933</c:v>
                </c:pt>
                <c:pt idx="9">
                  <c:v>4.9890000000000123</c:v>
                </c:pt>
                <c:pt idx="10">
                  <c:v>4.6000000000000032</c:v>
                </c:pt>
                <c:pt idx="11">
                  <c:v>4.6950000000000092</c:v>
                </c:pt>
                <c:pt idx="12">
                  <c:v>4.7310000000000025</c:v>
                </c:pt>
                <c:pt idx="13">
                  <c:v>4.8009999999999931</c:v>
                </c:pt>
                <c:pt idx="14">
                  <c:v>4.8550000000000093</c:v>
                </c:pt>
                <c:pt idx="15">
                  <c:v>4.8999999999999941</c:v>
                </c:pt>
                <c:pt idx="16">
                  <c:v>4.9419999999999957</c:v>
                </c:pt>
                <c:pt idx="17">
                  <c:v>4.9790000000000152</c:v>
                </c:pt>
                <c:pt idx="18">
                  <c:v>5.0150000000000015</c:v>
                </c:pt>
                <c:pt idx="19">
                  <c:v>5.0499999999999954</c:v>
                </c:pt>
                <c:pt idx="20">
                  <c:v>5.0860000000000083</c:v>
                </c:pt>
                <c:pt idx="21">
                  <c:v>5.1220000000000017</c:v>
                </c:pt>
                <c:pt idx="22">
                  <c:v>5.1569999999999938</c:v>
                </c:pt>
                <c:pt idx="23">
                  <c:v>5.1899999999999817</c:v>
                </c:pt>
                <c:pt idx="24" formatCode="#,##0.00">
                  <c:v>5.2219999999999898</c:v>
                </c:pt>
                <c:pt idx="25">
                  <c:v>5.2530000000000179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6.7790000000000159</c:v>
                </c:pt>
                <c:pt idx="1">
                  <c:v>6.7939999999999934</c:v>
                </c:pt>
                <c:pt idx="2">
                  <c:v>6.310000000000012</c:v>
                </c:pt>
                <c:pt idx="3">
                  <c:v>6.1609999999999934</c:v>
                </c:pt>
                <c:pt idx="4">
                  <c:v>6.8749999999999929</c:v>
                </c:pt>
                <c:pt idx="5">
                  <c:v>6.9120000000000017</c:v>
                </c:pt>
                <c:pt idx="6">
                  <c:v>7.0530000000000124</c:v>
                </c:pt>
                <c:pt idx="7">
                  <c:v>6.1500000000000048</c:v>
                </c:pt>
                <c:pt idx="8">
                  <c:v>7.5230000000000041</c:v>
                </c:pt>
                <c:pt idx="9">
                  <c:v>7.0650000000000057</c:v>
                </c:pt>
                <c:pt idx="10">
                  <c:v>6.5739999999999883</c:v>
                </c:pt>
                <c:pt idx="11">
                  <c:v>6.7869999999999999</c:v>
                </c:pt>
                <c:pt idx="12">
                  <c:v>6.7939999999999996</c:v>
                </c:pt>
                <c:pt idx="13">
                  <c:v>6.7990000000000039</c:v>
                </c:pt>
                <c:pt idx="14">
                  <c:v>6.7919999999999989</c:v>
                </c:pt>
                <c:pt idx="15">
                  <c:v>6.7909999999999959</c:v>
                </c:pt>
                <c:pt idx="16">
                  <c:v>6.7970000000000006</c:v>
                </c:pt>
                <c:pt idx="17">
                  <c:v>6.8020000000000005</c:v>
                </c:pt>
                <c:pt idx="18">
                  <c:v>6.8059999999999814</c:v>
                </c:pt>
                <c:pt idx="19">
                  <c:v>6.8099999999999961</c:v>
                </c:pt>
                <c:pt idx="20">
                  <c:v>6.8160000000000007</c:v>
                </c:pt>
                <c:pt idx="21">
                  <c:v>6.815999999999991</c:v>
                </c:pt>
                <c:pt idx="22">
                  <c:v>6.8170000000000073</c:v>
                </c:pt>
                <c:pt idx="23">
                  <c:v>6.8180000000000005</c:v>
                </c:pt>
                <c:pt idx="24" formatCode="#,##0.00">
                  <c:v>6.8189999999999875</c:v>
                </c:pt>
                <c:pt idx="25">
                  <c:v>6.8199999999999985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5.3420000000000014</c:v>
                </c:pt>
                <c:pt idx="1">
                  <c:v>3.9339999999999962</c:v>
                </c:pt>
                <c:pt idx="2">
                  <c:v>4.4330000000000043</c:v>
                </c:pt>
                <c:pt idx="3">
                  <c:v>4.8640000000000034</c:v>
                </c:pt>
                <c:pt idx="4">
                  <c:v>4.5870000000000024</c:v>
                </c:pt>
                <c:pt idx="5">
                  <c:v>3.7800000000000047</c:v>
                </c:pt>
                <c:pt idx="6">
                  <c:v>4.0669999999999984</c:v>
                </c:pt>
                <c:pt idx="7">
                  <c:v>3.2810000000000019</c:v>
                </c:pt>
                <c:pt idx="8">
                  <c:v>4.2100000000000035</c:v>
                </c:pt>
                <c:pt idx="9">
                  <c:v>4.6300000000000026</c:v>
                </c:pt>
                <c:pt idx="10">
                  <c:v>4.2479999999999913</c:v>
                </c:pt>
                <c:pt idx="11">
                  <c:v>4.2089999999999979</c:v>
                </c:pt>
                <c:pt idx="12">
                  <c:v>4.1710000000000047</c:v>
                </c:pt>
                <c:pt idx="13">
                  <c:v>4.1730000000000027</c:v>
                </c:pt>
                <c:pt idx="14">
                  <c:v>4.203000000000003</c:v>
                </c:pt>
                <c:pt idx="15">
                  <c:v>4.237000000000009</c:v>
                </c:pt>
                <c:pt idx="16">
                  <c:v>4.2819999999999876</c:v>
                </c:pt>
                <c:pt idx="17">
                  <c:v>4.3329999999999993</c:v>
                </c:pt>
                <c:pt idx="18">
                  <c:v>4.3869999999999907</c:v>
                </c:pt>
                <c:pt idx="19">
                  <c:v>4.4430000000000121</c:v>
                </c:pt>
                <c:pt idx="20">
                  <c:v>4.4989999999999926</c:v>
                </c:pt>
                <c:pt idx="21">
                  <c:v>4.5559999999999974</c:v>
                </c:pt>
                <c:pt idx="22">
                  <c:v>4.6139999999999768</c:v>
                </c:pt>
                <c:pt idx="23">
                  <c:v>4.6730000000000169</c:v>
                </c:pt>
                <c:pt idx="24" formatCode="#,##0.00">
                  <c:v>4.7309999999999963</c:v>
                </c:pt>
                <c:pt idx="25">
                  <c:v>4.7890000000000006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20.208000000000013</c:v>
                </c:pt>
                <c:pt idx="1">
                  <c:v>20.266000000000009</c:v>
                </c:pt>
                <c:pt idx="2">
                  <c:v>19.660000000000068</c:v>
                </c:pt>
                <c:pt idx="3">
                  <c:v>20.670000000000062</c:v>
                </c:pt>
                <c:pt idx="4">
                  <c:v>21.86999999999998</c:v>
                </c:pt>
                <c:pt idx="5">
                  <c:v>25.014000000000092</c:v>
                </c:pt>
                <c:pt idx="6">
                  <c:v>24.081999999999994</c:v>
                </c:pt>
                <c:pt idx="7">
                  <c:v>17.885000000000005</c:v>
                </c:pt>
                <c:pt idx="8">
                  <c:v>17.369</c:v>
                </c:pt>
                <c:pt idx="9">
                  <c:v>18.777999999999967</c:v>
                </c:pt>
                <c:pt idx="10">
                  <c:v>19.86100000000004</c:v>
                </c:pt>
                <c:pt idx="11">
                  <c:v>19.974999999999955</c:v>
                </c:pt>
                <c:pt idx="12">
                  <c:v>19.968999999999962</c:v>
                </c:pt>
                <c:pt idx="13">
                  <c:v>20.026000000000018</c:v>
                </c:pt>
                <c:pt idx="14">
                  <c:v>20.098000000000052</c:v>
                </c:pt>
                <c:pt idx="15">
                  <c:v>20.166000000000004</c:v>
                </c:pt>
                <c:pt idx="16">
                  <c:v>20.222999999999917</c:v>
                </c:pt>
                <c:pt idx="17">
                  <c:v>20.291999999999984</c:v>
                </c:pt>
                <c:pt idx="18">
                  <c:v>20.369999999999987</c:v>
                </c:pt>
                <c:pt idx="19">
                  <c:v>20.460000000000068</c:v>
                </c:pt>
                <c:pt idx="20">
                  <c:v>20.5640000000001</c:v>
                </c:pt>
                <c:pt idx="21">
                  <c:v>20.672000000000008</c:v>
                </c:pt>
                <c:pt idx="22">
                  <c:v>20.782000000000036</c:v>
                </c:pt>
                <c:pt idx="23">
                  <c:v>20.893000000000004</c:v>
                </c:pt>
                <c:pt idx="24" formatCode="#,##0.00">
                  <c:v>21.005000000000027</c:v>
                </c:pt>
                <c:pt idx="25">
                  <c:v>21.118000000000045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17.634000000000043</c:v>
                </c:pt>
                <c:pt idx="1">
                  <c:v>15.117000000000017</c:v>
                </c:pt>
                <c:pt idx="2">
                  <c:v>19.379000000000065</c:v>
                </c:pt>
                <c:pt idx="3">
                  <c:v>17.983999999999984</c:v>
                </c:pt>
                <c:pt idx="4">
                  <c:v>17.599000000000029</c:v>
                </c:pt>
                <c:pt idx="5">
                  <c:v>19.430000000000014</c:v>
                </c:pt>
                <c:pt idx="6">
                  <c:v>18.695000000000057</c:v>
                </c:pt>
                <c:pt idx="7">
                  <c:v>20.813000000000009</c:v>
                </c:pt>
                <c:pt idx="8">
                  <c:v>21.976999999999997</c:v>
                </c:pt>
                <c:pt idx="9">
                  <c:v>22.234999999999982</c:v>
                </c:pt>
                <c:pt idx="10">
                  <c:v>21.954000000000004</c:v>
                </c:pt>
                <c:pt idx="11">
                  <c:v>22.037000000000024</c:v>
                </c:pt>
                <c:pt idx="12">
                  <c:v>22.112999999999985</c:v>
                </c:pt>
                <c:pt idx="13">
                  <c:v>22.131000000000025</c:v>
                </c:pt>
                <c:pt idx="14">
                  <c:v>22.193999999999974</c:v>
                </c:pt>
                <c:pt idx="15">
                  <c:v>22.244000000000028</c:v>
                </c:pt>
                <c:pt idx="16">
                  <c:v>22.302999999999965</c:v>
                </c:pt>
                <c:pt idx="17">
                  <c:v>22.36000000000007</c:v>
                </c:pt>
                <c:pt idx="18">
                  <c:v>22.415999999999976</c:v>
                </c:pt>
                <c:pt idx="19">
                  <c:v>22.472000000000044</c:v>
                </c:pt>
                <c:pt idx="20">
                  <c:v>22.529000000000003</c:v>
                </c:pt>
                <c:pt idx="21">
                  <c:v>22.584000000000017</c:v>
                </c:pt>
                <c:pt idx="22">
                  <c:v>22.637999999999941</c:v>
                </c:pt>
                <c:pt idx="23">
                  <c:v>22.691999999999982</c:v>
                </c:pt>
                <c:pt idx="24" formatCode="#,##0.00">
                  <c:v>22.746999999999954</c:v>
                </c:pt>
                <c:pt idx="25">
                  <c:v>22.800999999999974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6.4770000000000003</c:v>
                </c:pt>
                <c:pt idx="1">
                  <c:v>7.3410000000000162</c:v>
                </c:pt>
                <c:pt idx="2">
                  <c:v>8.4180000000000028</c:v>
                </c:pt>
                <c:pt idx="3">
                  <c:v>9.0129999999999786</c:v>
                </c:pt>
                <c:pt idx="4">
                  <c:v>7.5110000000000019</c:v>
                </c:pt>
                <c:pt idx="5">
                  <c:v>8.1589999999999971</c:v>
                </c:pt>
                <c:pt idx="6">
                  <c:v>7.3149999999999959</c:v>
                </c:pt>
                <c:pt idx="7">
                  <c:v>7.3719999999999946</c:v>
                </c:pt>
                <c:pt idx="8">
                  <c:v>6.9589999999999952</c:v>
                </c:pt>
                <c:pt idx="9">
                  <c:v>8.2779999999999934</c:v>
                </c:pt>
                <c:pt idx="10">
                  <c:v>7.8580000000000103</c:v>
                </c:pt>
                <c:pt idx="11">
                  <c:v>7.9929999999999986</c:v>
                </c:pt>
                <c:pt idx="12">
                  <c:v>7.958000000000002</c:v>
                </c:pt>
                <c:pt idx="13">
                  <c:v>8.0199999999999925</c:v>
                </c:pt>
                <c:pt idx="14">
                  <c:v>8.1370000000000164</c:v>
                </c:pt>
                <c:pt idx="15">
                  <c:v>8.1919999999999966</c:v>
                </c:pt>
                <c:pt idx="16">
                  <c:v>8.2740000000000045</c:v>
                </c:pt>
                <c:pt idx="17">
                  <c:v>8.345000000000006</c:v>
                </c:pt>
                <c:pt idx="18">
                  <c:v>8.414000000000005</c:v>
                </c:pt>
                <c:pt idx="19">
                  <c:v>8.481000000000007</c:v>
                </c:pt>
                <c:pt idx="20">
                  <c:v>8.5520000000000049</c:v>
                </c:pt>
                <c:pt idx="21">
                  <c:v>8.6259999999999923</c:v>
                </c:pt>
                <c:pt idx="22">
                  <c:v>8.7010000000000165</c:v>
                </c:pt>
                <c:pt idx="23">
                  <c:v>8.7770000000000046</c:v>
                </c:pt>
                <c:pt idx="24" formatCode="#,##0.00">
                  <c:v>8.8530000000000051</c:v>
                </c:pt>
                <c:pt idx="25">
                  <c:v>8.9290000000000216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6.5339999999999874</c:v>
                </c:pt>
                <c:pt idx="1">
                  <c:v>7.2280000000000051</c:v>
                </c:pt>
                <c:pt idx="2">
                  <c:v>5.8280000000000065</c:v>
                </c:pt>
                <c:pt idx="3">
                  <c:v>6.7379999999999978</c:v>
                </c:pt>
                <c:pt idx="4">
                  <c:v>7.7409999999999899</c:v>
                </c:pt>
                <c:pt idx="5">
                  <c:v>8.3440000000000101</c:v>
                </c:pt>
                <c:pt idx="6">
                  <c:v>5.5949999999999971</c:v>
                </c:pt>
                <c:pt idx="7">
                  <c:v>6.5770000000000097</c:v>
                </c:pt>
                <c:pt idx="8">
                  <c:v>8.926000000000009</c:v>
                </c:pt>
                <c:pt idx="9">
                  <c:v>6.6040000000000081</c:v>
                </c:pt>
                <c:pt idx="10">
                  <c:v>6.9679999999999955</c:v>
                </c:pt>
                <c:pt idx="11">
                  <c:v>6.3230000000000057</c:v>
                </c:pt>
                <c:pt idx="12">
                  <c:v>5.9649999999999972</c:v>
                </c:pt>
                <c:pt idx="13">
                  <c:v>5.9030000000000067</c:v>
                </c:pt>
                <c:pt idx="14">
                  <c:v>5.8579999999999979</c:v>
                </c:pt>
                <c:pt idx="15">
                  <c:v>5.8170000000000082</c:v>
                </c:pt>
                <c:pt idx="16">
                  <c:v>5.7749999999999968</c:v>
                </c:pt>
                <c:pt idx="17">
                  <c:v>5.7340000000000053</c:v>
                </c:pt>
                <c:pt idx="18">
                  <c:v>5.6929999999999907</c:v>
                </c:pt>
                <c:pt idx="19">
                  <c:v>5.6540000000000088</c:v>
                </c:pt>
                <c:pt idx="20">
                  <c:v>5.6160000000000032</c:v>
                </c:pt>
                <c:pt idx="21">
                  <c:v>5.5790000000000015</c:v>
                </c:pt>
                <c:pt idx="22">
                  <c:v>5.5419999999999954</c:v>
                </c:pt>
                <c:pt idx="23">
                  <c:v>5.5049999999999963</c:v>
                </c:pt>
                <c:pt idx="24" formatCode="#,##0.00">
                  <c:v>5.4679999999999875</c:v>
                </c:pt>
                <c:pt idx="25">
                  <c:v>5.4309999999999947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23.408999999999992</c:v>
                </c:pt>
                <c:pt idx="1">
                  <c:v>18.446000000000062</c:v>
                </c:pt>
                <c:pt idx="2">
                  <c:v>15.674999999999995</c:v>
                </c:pt>
                <c:pt idx="3">
                  <c:v>14.531999999999998</c:v>
                </c:pt>
                <c:pt idx="4">
                  <c:v>15.629000000000017</c:v>
                </c:pt>
                <c:pt idx="5">
                  <c:v>13.912000000000008</c:v>
                </c:pt>
                <c:pt idx="6">
                  <c:v>14.494999999999989</c:v>
                </c:pt>
                <c:pt idx="7">
                  <c:v>13.766000000000009</c:v>
                </c:pt>
                <c:pt idx="8">
                  <c:v>14.652000000000021</c:v>
                </c:pt>
                <c:pt idx="9">
                  <c:v>15.322999999999974</c:v>
                </c:pt>
                <c:pt idx="10">
                  <c:v>15.562000000000001</c:v>
                </c:pt>
                <c:pt idx="11">
                  <c:v>15.39099999999997</c:v>
                </c:pt>
                <c:pt idx="12">
                  <c:v>15.241999999999974</c:v>
                </c:pt>
                <c:pt idx="13">
                  <c:v>15.163000000000007</c:v>
                </c:pt>
                <c:pt idx="14">
                  <c:v>15.050999999999966</c:v>
                </c:pt>
                <c:pt idx="15">
                  <c:v>15.061000000000034</c:v>
                </c:pt>
                <c:pt idx="16">
                  <c:v>15.068999999999983</c:v>
                </c:pt>
                <c:pt idx="17">
                  <c:v>15.077</c:v>
                </c:pt>
                <c:pt idx="18">
                  <c:v>15.085000000000015</c:v>
                </c:pt>
                <c:pt idx="19">
                  <c:v>15.091999999999963</c:v>
                </c:pt>
                <c:pt idx="20">
                  <c:v>15.098999999999966</c:v>
                </c:pt>
                <c:pt idx="21">
                  <c:v>15.103999999999996</c:v>
                </c:pt>
                <c:pt idx="22">
                  <c:v>15.107999999999993</c:v>
                </c:pt>
                <c:pt idx="23">
                  <c:v>15.110999999999978</c:v>
                </c:pt>
                <c:pt idx="24" formatCode="#,##0.00">
                  <c:v>15.112999999999989</c:v>
                </c:pt>
                <c:pt idx="25">
                  <c:v>15.112999999999987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26.586000000000023</c:v>
                </c:pt>
                <c:pt idx="1">
                  <c:v>26.330999999999982</c:v>
                </c:pt>
                <c:pt idx="2">
                  <c:v>27.933999999999955</c:v>
                </c:pt>
                <c:pt idx="3">
                  <c:v>27.874999999999957</c:v>
                </c:pt>
                <c:pt idx="4">
                  <c:v>26.545999999999971</c:v>
                </c:pt>
                <c:pt idx="5">
                  <c:v>28.223000000000049</c:v>
                </c:pt>
                <c:pt idx="6">
                  <c:v>28.107999999999922</c:v>
                </c:pt>
                <c:pt idx="7">
                  <c:v>25.899000000000044</c:v>
                </c:pt>
                <c:pt idx="8">
                  <c:v>24.989999999999981</c:v>
                </c:pt>
                <c:pt idx="9">
                  <c:v>25.326999999999988</c:v>
                </c:pt>
                <c:pt idx="10">
                  <c:v>24.450000000000053</c:v>
                </c:pt>
                <c:pt idx="11">
                  <c:v>25.061999999999987</c:v>
                </c:pt>
                <c:pt idx="12">
                  <c:v>25.66999999999997</c:v>
                </c:pt>
                <c:pt idx="13">
                  <c:v>25.881000000000007</c:v>
                </c:pt>
                <c:pt idx="14">
                  <c:v>26.064000000000046</c:v>
                </c:pt>
                <c:pt idx="15">
                  <c:v>26.181999999999995</c:v>
                </c:pt>
                <c:pt idx="16">
                  <c:v>26.239999999999991</c:v>
                </c:pt>
                <c:pt idx="17">
                  <c:v>26.307999999999968</c:v>
                </c:pt>
                <c:pt idx="18">
                  <c:v>26.383999999999958</c:v>
                </c:pt>
                <c:pt idx="19">
                  <c:v>26.471999999999991</c:v>
                </c:pt>
                <c:pt idx="20">
                  <c:v>26.588000000000001</c:v>
                </c:pt>
                <c:pt idx="21">
                  <c:v>26.702999999999992</c:v>
                </c:pt>
                <c:pt idx="22">
                  <c:v>26.81999999999999</c:v>
                </c:pt>
                <c:pt idx="23">
                  <c:v>26.938999999999986</c:v>
                </c:pt>
                <c:pt idx="24" formatCode="#,##0.00">
                  <c:v>27.05899999999999</c:v>
                </c:pt>
                <c:pt idx="25">
                  <c:v>27.17900000000003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49.07800000000011</c:v>
                </c:pt>
                <c:pt idx="1">
                  <c:v>45.188999999999893</c:v>
                </c:pt>
                <c:pt idx="2">
                  <c:v>46.488000000000049</c:v>
                </c:pt>
                <c:pt idx="3">
                  <c:v>46.619999999999919</c:v>
                </c:pt>
                <c:pt idx="4">
                  <c:v>53.146999999999856</c:v>
                </c:pt>
                <c:pt idx="5">
                  <c:v>53.945000000000029</c:v>
                </c:pt>
                <c:pt idx="6">
                  <c:v>49.498999999999988</c:v>
                </c:pt>
                <c:pt idx="7">
                  <c:v>50.611000000000033</c:v>
                </c:pt>
                <c:pt idx="8">
                  <c:v>47.358000000000033</c:v>
                </c:pt>
                <c:pt idx="9">
                  <c:v>48.612999999999964</c:v>
                </c:pt>
                <c:pt idx="10">
                  <c:v>53.199999999999946</c:v>
                </c:pt>
                <c:pt idx="11">
                  <c:v>54.230999999999966</c:v>
                </c:pt>
                <c:pt idx="12">
                  <c:v>55.053999999999995</c:v>
                </c:pt>
                <c:pt idx="13">
                  <c:v>55.788999999999959</c:v>
                </c:pt>
                <c:pt idx="14">
                  <c:v>56.649999999999942</c:v>
                </c:pt>
                <c:pt idx="15">
                  <c:v>57.313000000000009</c:v>
                </c:pt>
                <c:pt idx="16">
                  <c:v>57.842000000000105</c:v>
                </c:pt>
                <c:pt idx="17">
                  <c:v>58.331000000000081</c:v>
                </c:pt>
                <c:pt idx="18">
                  <c:v>58.807000000000052</c:v>
                </c:pt>
                <c:pt idx="19">
                  <c:v>59.278999999999897</c:v>
                </c:pt>
                <c:pt idx="20">
                  <c:v>59.745999999999938</c:v>
                </c:pt>
                <c:pt idx="21">
                  <c:v>60.206000000000017</c:v>
                </c:pt>
                <c:pt idx="22">
                  <c:v>60.661999999999928</c:v>
                </c:pt>
                <c:pt idx="23">
                  <c:v>61.121000000000087</c:v>
                </c:pt>
                <c:pt idx="24" formatCode="#,##0.00">
                  <c:v>61.582000000000008</c:v>
                </c:pt>
                <c:pt idx="25">
                  <c:v>62.045000000000009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6.8420000000000094</c:v>
                </c:pt>
                <c:pt idx="1">
                  <c:v>8.4829999999999988</c:v>
                </c:pt>
                <c:pt idx="2">
                  <c:v>6.5890000000000004</c:v>
                </c:pt>
                <c:pt idx="3">
                  <c:v>7.1959999999999935</c:v>
                </c:pt>
                <c:pt idx="4">
                  <c:v>7.1840000000000046</c:v>
                </c:pt>
                <c:pt idx="5">
                  <c:v>5.5520000000000049</c:v>
                </c:pt>
                <c:pt idx="6">
                  <c:v>4.578000000000003</c:v>
                </c:pt>
                <c:pt idx="7">
                  <c:v>6.3160000000000034</c:v>
                </c:pt>
                <c:pt idx="8">
                  <c:v>6.2659999999999982</c:v>
                </c:pt>
                <c:pt idx="9">
                  <c:v>5.0479999999999956</c:v>
                </c:pt>
                <c:pt idx="10">
                  <c:v>5.4979999999999993</c:v>
                </c:pt>
                <c:pt idx="11">
                  <c:v>5.4329999999999972</c:v>
                </c:pt>
                <c:pt idx="12">
                  <c:v>5.3919999999999959</c:v>
                </c:pt>
                <c:pt idx="13">
                  <c:v>5.377000000000006</c:v>
                </c:pt>
                <c:pt idx="14">
                  <c:v>5.4109999999999916</c:v>
                </c:pt>
                <c:pt idx="15">
                  <c:v>5.4229999999999965</c:v>
                </c:pt>
                <c:pt idx="16">
                  <c:v>5.4320000000000022</c:v>
                </c:pt>
                <c:pt idx="17">
                  <c:v>5.4319999999999986</c:v>
                </c:pt>
                <c:pt idx="18">
                  <c:v>5.4290000000000012</c:v>
                </c:pt>
                <c:pt idx="19">
                  <c:v>5.4240000000000057</c:v>
                </c:pt>
                <c:pt idx="20">
                  <c:v>5.4210000000000038</c:v>
                </c:pt>
                <c:pt idx="21">
                  <c:v>5.4140000000000041</c:v>
                </c:pt>
                <c:pt idx="22">
                  <c:v>5.4109999999999969</c:v>
                </c:pt>
                <c:pt idx="23">
                  <c:v>5.4049999999999985</c:v>
                </c:pt>
                <c:pt idx="24">
                  <c:v>5.4009999999999954</c:v>
                </c:pt>
                <c:pt idx="25">
                  <c:v>5.3989999999999974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28.668000000000031</c:v>
                </c:pt>
                <c:pt idx="1">
                  <c:v>25.187000000000051</c:v>
                </c:pt>
                <c:pt idx="2">
                  <c:v>25.94200000000005</c:v>
                </c:pt>
                <c:pt idx="3">
                  <c:v>25.27000000000001</c:v>
                </c:pt>
                <c:pt idx="4">
                  <c:v>25.426999999999904</c:v>
                </c:pt>
                <c:pt idx="5">
                  <c:v>26.496999999999925</c:v>
                </c:pt>
                <c:pt idx="6">
                  <c:v>26.294999999999987</c:v>
                </c:pt>
                <c:pt idx="7">
                  <c:v>27.345000000000006</c:v>
                </c:pt>
                <c:pt idx="8">
                  <c:v>26.525999999999868</c:v>
                </c:pt>
                <c:pt idx="9">
                  <c:v>25.441999999999972</c:v>
                </c:pt>
                <c:pt idx="10">
                  <c:v>23.16999999999997</c:v>
                </c:pt>
                <c:pt idx="11">
                  <c:v>23.375000000000025</c:v>
                </c:pt>
                <c:pt idx="12">
                  <c:v>22.99799999999999</c:v>
                </c:pt>
                <c:pt idx="13">
                  <c:v>22.657999999999952</c:v>
                </c:pt>
                <c:pt idx="14">
                  <c:v>22.354000000000035</c:v>
                </c:pt>
                <c:pt idx="15">
                  <c:v>21.999999999999922</c:v>
                </c:pt>
                <c:pt idx="16">
                  <c:v>21.717999999999968</c:v>
                </c:pt>
                <c:pt idx="17">
                  <c:v>21.434999999999992</c:v>
                </c:pt>
                <c:pt idx="18">
                  <c:v>21.161000000000012</c:v>
                </c:pt>
                <c:pt idx="19">
                  <c:v>20.900000000000023</c:v>
                </c:pt>
                <c:pt idx="20">
                  <c:v>20.668000000000042</c:v>
                </c:pt>
                <c:pt idx="21">
                  <c:v>20.436999999999969</c:v>
                </c:pt>
                <c:pt idx="22">
                  <c:v>20.214999999999979</c:v>
                </c:pt>
                <c:pt idx="23">
                  <c:v>20.001999999999999</c:v>
                </c:pt>
                <c:pt idx="24">
                  <c:v>19.796000000000028</c:v>
                </c:pt>
                <c:pt idx="25">
                  <c:v>19.600000000000016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23.357000000000024</c:v>
                </c:pt>
                <c:pt idx="1">
                  <c:v>21.024000000000015</c:v>
                </c:pt>
                <c:pt idx="2">
                  <c:v>20.929999999999978</c:v>
                </c:pt>
                <c:pt idx="3">
                  <c:v>18.431999999999988</c:v>
                </c:pt>
                <c:pt idx="4">
                  <c:v>19.578999999999922</c:v>
                </c:pt>
                <c:pt idx="5">
                  <c:v>17.708000000000006</c:v>
                </c:pt>
                <c:pt idx="6">
                  <c:v>17.865000000000027</c:v>
                </c:pt>
                <c:pt idx="7">
                  <c:v>16.480000000000018</c:v>
                </c:pt>
                <c:pt idx="8">
                  <c:v>18.229999999999976</c:v>
                </c:pt>
                <c:pt idx="9">
                  <c:v>18.173000000000023</c:v>
                </c:pt>
                <c:pt idx="10">
                  <c:v>17.158000000000033</c:v>
                </c:pt>
                <c:pt idx="11">
                  <c:v>16.709999999999955</c:v>
                </c:pt>
                <c:pt idx="12">
                  <c:v>16.641999999999992</c:v>
                </c:pt>
                <c:pt idx="13">
                  <c:v>16.528000000000002</c:v>
                </c:pt>
                <c:pt idx="14">
                  <c:v>16.485999999999994</c:v>
                </c:pt>
                <c:pt idx="15">
                  <c:v>16.503</c:v>
                </c:pt>
                <c:pt idx="16">
                  <c:v>16.502000000000017</c:v>
                </c:pt>
                <c:pt idx="17">
                  <c:v>16.459999999999987</c:v>
                </c:pt>
                <c:pt idx="18">
                  <c:v>16.436999999999983</c:v>
                </c:pt>
                <c:pt idx="19">
                  <c:v>16.402999999999988</c:v>
                </c:pt>
                <c:pt idx="20">
                  <c:v>16.387999999999952</c:v>
                </c:pt>
                <c:pt idx="21">
                  <c:v>16.37699999999996</c:v>
                </c:pt>
                <c:pt idx="22">
                  <c:v>16.367999999999999</c:v>
                </c:pt>
                <c:pt idx="23">
                  <c:v>16.361999999999977</c:v>
                </c:pt>
                <c:pt idx="24" formatCode="#,##0.00">
                  <c:v>16.356999999999964</c:v>
                </c:pt>
                <c:pt idx="25">
                  <c:v>16.352000000000036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69.456000000000003</c:v>
                </c:pt>
                <c:pt idx="1">
                  <c:v>71.265000000000057</c:v>
                </c:pt>
                <c:pt idx="2">
                  <c:v>68.889000000000053</c:v>
                </c:pt>
                <c:pt idx="3">
                  <c:v>72.957999999999828</c:v>
                </c:pt>
                <c:pt idx="4">
                  <c:v>73.740999999999943</c:v>
                </c:pt>
                <c:pt idx="5">
                  <c:v>78.320999999999913</c:v>
                </c:pt>
                <c:pt idx="6">
                  <c:v>75.257000000000005</c:v>
                </c:pt>
                <c:pt idx="7">
                  <c:v>75.40100000000001</c:v>
                </c:pt>
                <c:pt idx="8">
                  <c:v>75.21900000000015</c:v>
                </c:pt>
                <c:pt idx="9">
                  <c:v>79.045999999999893</c:v>
                </c:pt>
                <c:pt idx="10">
                  <c:v>79.300999999999945</c:v>
                </c:pt>
                <c:pt idx="11">
                  <c:v>78.974000000000046</c:v>
                </c:pt>
                <c:pt idx="12">
                  <c:v>78.936999999999927</c:v>
                </c:pt>
                <c:pt idx="13">
                  <c:v>79.172000000000111</c:v>
                </c:pt>
                <c:pt idx="14">
                  <c:v>79.56400000000005</c:v>
                </c:pt>
                <c:pt idx="15">
                  <c:v>79.943000000000069</c:v>
                </c:pt>
                <c:pt idx="16">
                  <c:v>80.236000000000047</c:v>
                </c:pt>
                <c:pt idx="17">
                  <c:v>80.502000000000081</c:v>
                </c:pt>
                <c:pt idx="18">
                  <c:v>80.751000000000005</c:v>
                </c:pt>
                <c:pt idx="19">
                  <c:v>80.992999999999967</c:v>
                </c:pt>
                <c:pt idx="20">
                  <c:v>81.243000000000066</c:v>
                </c:pt>
                <c:pt idx="21">
                  <c:v>81.489999999999966</c:v>
                </c:pt>
                <c:pt idx="22">
                  <c:v>81.727999999999966</c:v>
                </c:pt>
                <c:pt idx="23">
                  <c:v>81.986999999999924</c:v>
                </c:pt>
                <c:pt idx="24">
                  <c:v>82.23299999999999</c:v>
                </c:pt>
                <c:pt idx="25">
                  <c:v>82.467999999999989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71.978000000000051</c:v>
                </c:pt>
                <c:pt idx="1">
                  <c:v>69.04700000000004</c:v>
                </c:pt>
                <c:pt idx="2">
                  <c:v>70.447000000000145</c:v>
                </c:pt>
                <c:pt idx="3">
                  <c:v>72.725999999999999</c:v>
                </c:pt>
                <c:pt idx="4">
                  <c:v>72.97799999999998</c:v>
                </c:pt>
                <c:pt idx="5">
                  <c:v>79.598000000000127</c:v>
                </c:pt>
                <c:pt idx="6">
                  <c:v>73.491000000000071</c:v>
                </c:pt>
                <c:pt idx="7">
                  <c:v>71.121000000000024</c:v>
                </c:pt>
                <c:pt idx="8">
                  <c:v>73.906000000000006</c:v>
                </c:pt>
                <c:pt idx="9">
                  <c:v>74.336999999999975</c:v>
                </c:pt>
                <c:pt idx="10">
                  <c:v>73.77800000000002</c:v>
                </c:pt>
                <c:pt idx="11">
                  <c:v>73.71899999999998</c:v>
                </c:pt>
                <c:pt idx="12">
                  <c:v>73.396999999999949</c:v>
                </c:pt>
                <c:pt idx="13">
                  <c:v>73.545000000000044</c:v>
                </c:pt>
                <c:pt idx="14">
                  <c:v>73.827000000000055</c:v>
                </c:pt>
                <c:pt idx="15">
                  <c:v>74.04200000000003</c:v>
                </c:pt>
                <c:pt idx="16">
                  <c:v>74.293999999999869</c:v>
                </c:pt>
                <c:pt idx="17">
                  <c:v>74.546000000000078</c:v>
                </c:pt>
                <c:pt idx="18">
                  <c:v>74.804999999999922</c:v>
                </c:pt>
                <c:pt idx="19">
                  <c:v>75.077000000000126</c:v>
                </c:pt>
                <c:pt idx="20">
                  <c:v>75.372000000000099</c:v>
                </c:pt>
                <c:pt idx="21">
                  <c:v>75.667000000000016</c:v>
                </c:pt>
                <c:pt idx="22">
                  <c:v>75.965999999999966</c:v>
                </c:pt>
                <c:pt idx="23">
                  <c:v>76.265999999999977</c:v>
                </c:pt>
                <c:pt idx="24">
                  <c:v>76.564999999999955</c:v>
                </c:pt>
                <c:pt idx="25">
                  <c:v>76.864000000000047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99.073000000000121</c:v>
                </c:pt>
                <c:pt idx="1">
                  <c:v>89.965999999999937</c:v>
                </c:pt>
                <c:pt idx="2">
                  <c:v>90.097000000000008</c:v>
                </c:pt>
                <c:pt idx="3">
                  <c:v>89.026999999999873</c:v>
                </c:pt>
                <c:pt idx="4">
                  <c:v>95.321999999999846</c:v>
                </c:pt>
                <c:pt idx="5">
                  <c:v>96.080000000000084</c:v>
                </c:pt>
                <c:pt idx="6">
                  <c:v>92.10199999999989</c:v>
                </c:pt>
                <c:pt idx="7">
                  <c:v>90.276000000000082</c:v>
                </c:pt>
                <c:pt idx="8">
                  <c:v>87.000000000000028</c:v>
                </c:pt>
                <c:pt idx="9">
                  <c:v>89.26299999999992</c:v>
                </c:pt>
                <c:pt idx="10">
                  <c:v>93.212000000000003</c:v>
                </c:pt>
                <c:pt idx="11">
                  <c:v>94.683999999999926</c:v>
                </c:pt>
                <c:pt idx="12">
                  <c:v>95.965999999999937</c:v>
                </c:pt>
                <c:pt idx="13">
                  <c:v>96.83299999999997</c:v>
                </c:pt>
                <c:pt idx="14">
                  <c:v>97.764999999999958</c:v>
                </c:pt>
                <c:pt idx="15">
                  <c:v>98.55600000000004</c:v>
                </c:pt>
                <c:pt idx="16">
                  <c:v>99.151000000000082</c:v>
                </c:pt>
                <c:pt idx="17">
                  <c:v>99.716000000000051</c:v>
                </c:pt>
                <c:pt idx="18">
                  <c:v>100.27600000000002</c:v>
                </c:pt>
                <c:pt idx="19">
                  <c:v>100.84299999999985</c:v>
                </c:pt>
                <c:pt idx="20">
                  <c:v>101.43299999999991</c:v>
                </c:pt>
                <c:pt idx="21">
                  <c:v>102.01300000000001</c:v>
                </c:pt>
                <c:pt idx="22">
                  <c:v>102.58999999999992</c:v>
                </c:pt>
                <c:pt idx="23">
                  <c:v>103.17100000000005</c:v>
                </c:pt>
                <c:pt idx="24">
                  <c:v>103.75399999999999</c:v>
                </c:pt>
                <c:pt idx="25">
                  <c:v>104.33700000000002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31.630650917183544</c:v>
                </c:pt>
                <c:pt idx="1">
                  <c:v>31.909132299729226</c:v>
                </c:pt>
                <c:pt idx="2">
                  <c:v>34.20660940266211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26.204585259221254</c:v>
                </c:pt>
                <c:pt idx="1">
                  <c:v>25.256318529904124</c:v>
                </c:pt>
                <c:pt idx="2">
                  <c:v>25.199659038751566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25.784182040848542</c:v>
                </c:pt>
                <c:pt idx="1">
                  <c:v>27.146999318766095</c:v>
                </c:pt>
                <c:pt idx="2">
                  <c:v>27.036915612091001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5.8296790845283724</c:v>
                </c:pt>
                <c:pt idx="1">
                  <c:v>5.8736739046341144</c:v>
                </c:pt>
                <c:pt idx="2">
                  <c:v>5.3609599370533179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8.7231198725292405</c:v>
                </c:pt>
                <c:pt idx="1">
                  <c:v>7.9317533727923992</c:v>
                </c:pt>
                <c:pt idx="2">
                  <c:v>6.4258081437282826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1.8277828256890412</c:v>
                </c:pt>
                <c:pt idx="1">
                  <c:v>1.8821225741740468</c:v>
                </c:pt>
                <c:pt idx="2">
                  <c:v>1.7700478657137222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-2.8680000000000803</c:v>
                </c:pt>
                <c:pt idx="1">
                  <c:v>-5.8200000000001069</c:v>
                </c:pt>
                <c:pt idx="2">
                  <c:v>0.9800000000000324</c:v>
                </c:pt>
                <c:pt idx="3">
                  <c:v>-0.54999999999997229</c:v>
                </c:pt>
                <c:pt idx="4">
                  <c:v>-3.3269999999999555</c:v>
                </c:pt>
                <c:pt idx="5">
                  <c:v>-5.4000000000005599E-2</c:v>
                </c:pt>
                <c:pt idx="7">
                  <c:v>-11.639000000000124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11.125000000000014</c:v>
                </c:pt>
                <c:pt idx="1">
                  <c:v>3.0860000000000269</c:v>
                </c:pt>
                <c:pt idx="2">
                  <c:v>3.1670000000000442</c:v>
                </c:pt>
                <c:pt idx="3">
                  <c:v>-0.80599999999999739</c:v>
                </c:pt>
                <c:pt idx="4">
                  <c:v>-3.5699999999999541</c:v>
                </c:pt>
                <c:pt idx="5">
                  <c:v>-9.9000000000001975E-2</c:v>
                </c:pt>
                <c:pt idx="7">
                  <c:v>12.903000000000132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0.28856850151626201</c:v>
                </c:pt>
                <c:pt idx="2">
                  <c:v>-1.1472928655388959</c:v>
                </c:pt>
                <c:pt idx="3">
                  <c:v>4.5188025803118315</c:v>
                </c:pt>
                <c:pt idx="4">
                  <c:v>-0.16709555493681361</c:v>
                </c:pt>
                <c:pt idx="6">
                  <c:v>-0.79089678053533286</c:v>
                </c:pt>
                <c:pt idx="7">
                  <c:v>-0.78597382722953579</c:v>
                </c:pt>
                <c:pt idx="8">
                  <c:v>-0.78880464681869711</c:v>
                </c:pt>
                <c:pt idx="10">
                  <c:v>1.4330227774179471</c:v>
                </c:pt>
                <c:pt idx="11">
                  <c:v>-0.10666910527327156</c:v>
                </c:pt>
                <c:pt idx="12">
                  <c:v>0.18870829862607241</c:v>
                </c:pt>
                <c:pt idx="14">
                  <c:v>-1.5359751083717343</c:v>
                </c:pt>
                <c:pt idx="15">
                  <c:v>-0.69007932545227524</c:v>
                </c:pt>
                <c:pt idx="16">
                  <c:v>0.45219886845064838</c:v>
                </c:pt>
                <c:pt idx="17">
                  <c:v>0.19520179160688045</c:v>
                </c:pt>
                <c:pt idx="19">
                  <c:v>2.6625711772565452E-2</c:v>
                </c:pt>
                <c:pt idx="20">
                  <c:v>-1.3387429108022597</c:v>
                </c:pt>
                <c:pt idx="21">
                  <c:v>-1.0878223242301033</c:v>
                </c:pt>
                <c:pt idx="22">
                  <c:v>0.61748686481379877</c:v>
                </c:pt>
                <c:pt idx="23">
                  <c:v>-0.79434484401182948</c:v>
                </c:pt>
                <c:pt idx="25">
                  <c:v>-1.8308380620624232</c:v>
                </c:pt>
                <c:pt idx="26">
                  <c:v>1.9766014442601509E-2</c:v>
                </c:pt>
                <c:pt idx="27">
                  <c:v>-0.25494543786029888</c:v>
                </c:pt>
                <c:pt idx="29">
                  <c:v>0.27055198714220907</c:v>
                </c:pt>
                <c:pt idx="30">
                  <c:v>-0.30369255171266429</c:v>
                </c:pt>
                <c:pt idx="31">
                  <c:v>-1.084866716267141</c:v>
                </c:pt>
                <c:pt idx="32">
                  <c:v>4.4505947254851685</c:v>
                </c:pt>
                <c:pt idx="33">
                  <c:v>-0.21384111022167973</c:v>
                </c:pt>
                <c:pt idx="34">
                  <c:v>1.1859793339249691</c:v>
                </c:pt>
                <c:pt idx="36">
                  <c:v>0.90716857533503781</c:v>
                </c:pt>
                <c:pt idx="37">
                  <c:v>0.6967370068337253</c:v>
                </c:pt>
                <c:pt idx="38">
                  <c:v>0.7688722384922686</c:v>
                </c:pt>
                <c:pt idx="39">
                  <c:v>2.0142565996877027</c:v>
                </c:pt>
                <c:pt idx="40">
                  <c:v>1.0706874341260608</c:v>
                </c:pt>
                <c:pt idx="42">
                  <c:v>0.86746394959522632</c:v>
                </c:pt>
                <c:pt idx="43">
                  <c:v>-0.21556507957602999</c:v>
                </c:pt>
                <c:pt idx="44">
                  <c:v>0.20176952233283973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-0.77836176551452363</c:v>
                </c:pt>
                <c:pt idx="2">
                  <c:v>-2.1965631870716096</c:v>
                </c:pt>
                <c:pt idx="3">
                  <c:v>-5.1523582606543545</c:v>
                </c:pt>
                <c:pt idx="4">
                  <c:v>-2.5876727561872648</c:v>
                </c:pt>
                <c:pt idx="6">
                  <c:v>1.1414566017392325</c:v>
                </c:pt>
                <c:pt idx="7">
                  <c:v>-4.2807343359931078</c:v>
                </c:pt>
                <c:pt idx="8">
                  <c:v>-1.3839782622282804</c:v>
                </c:pt>
                <c:pt idx="10">
                  <c:v>1.6010502310726427</c:v>
                </c:pt>
                <c:pt idx="11">
                  <c:v>-2.4474304199854302</c:v>
                </c:pt>
                <c:pt idx="12">
                  <c:v>-1.8046297386695276</c:v>
                </c:pt>
                <c:pt idx="14">
                  <c:v>2.3605442872854265</c:v>
                </c:pt>
                <c:pt idx="15">
                  <c:v>-1.0430873031748611</c:v>
                </c:pt>
                <c:pt idx="16">
                  <c:v>-1.4793622677754636</c:v>
                </c:pt>
                <c:pt idx="17">
                  <c:v>-1.342324157990149</c:v>
                </c:pt>
                <c:pt idx="19">
                  <c:v>-4.4214558594953823</c:v>
                </c:pt>
                <c:pt idx="20">
                  <c:v>-3.5281023786054466</c:v>
                </c:pt>
                <c:pt idx="21">
                  <c:v>-4.2713673679159792</c:v>
                </c:pt>
                <c:pt idx="22">
                  <c:v>-4.8919253781935179</c:v>
                </c:pt>
                <c:pt idx="23">
                  <c:v>-4.1006424710392952</c:v>
                </c:pt>
                <c:pt idx="25">
                  <c:v>-3.3689472188850766</c:v>
                </c:pt>
                <c:pt idx="26">
                  <c:v>-0.77916069144743361</c:v>
                </c:pt>
                <c:pt idx="27">
                  <c:v>-1.2368681119730995</c:v>
                </c:pt>
                <c:pt idx="29">
                  <c:v>1.2093402669041353</c:v>
                </c:pt>
                <c:pt idx="30">
                  <c:v>-1.4860900566222579</c:v>
                </c:pt>
                <c:pt idx="31">
                  <c:v>3.008593852537067</c:v>
                </c:pt>
                <c:pt idx="32">
                  <c:v>1.6152447605348952</c:v>
                </c:pt>
                <c:pt idx="33">
                  <c:v>1.5963591905835184</c:v>
                </c:pt>
                <c:pt idx="34">
                  <c:v>1.255616935145154</c:v>
                </c:pt>
                <c:pt idx="36">
                  <c:v>3.0918942433161289</c:v>
                </c:pt>
                <c:pt idx="37">
                  <c:v>-1.1229322264025843</c:v>
                </c:pt>
                <c:pt idx="38">
                  <c:v>1.3645307311307642</c:v>
                </c:pt>
                <c:pt idx="39">
                  <c:v>0.39817135851334395</c:v>
                </c:pt>
                <c:pt idx="40">
                  <c:v>1.0267112058389705</c:v>
                </c:pt>
                <c:pt idx="42">
                  <c:v>0.4300645165025152</c:v>
                </c:pt>
                <c:pt idx="43">
                  <c:v>2.7943529309922832</c:v>
                </c:pt>
                <c:pt idx="44">
                  <c:v>1.8865870011816055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1.9585121266377108</c:v>
                </c:pt>
                <c:pt idx="1">
                  <c:v>0.1876971229976423</c:v>
                </c:pt>
                <c:pt idx="2">
                  <c:v>0.26399364319450136</c:v>
                </c:pt>
                <c:pt idx="3">
                  <c:v>1.4160161814239274</c:v>
                </c:pt>
                <c:pt idx="4">
                  <c:v>-0.73472114001619282</c:v>
                </c:pt>
                <c:pt idx="5">
                  <c:v>2.2067366587030861</c:v>
                </c:pt>
                <c:pt idx="6">
                  <c:v>0.46319092968380815</c:v>
                </c:pt>
                <c:pt idx="7">
                  <c:v>0.58398278345348853</c:v>
                </c:pt>
                <c:pt idx="8">
                  <c:v>0.51467642182368767</c:v>
                </c:pt>
                <c:pt idx="9">
                  <c:v>-0.27011553012194067</c:v>
                </c:pt>
                <c:pt idx="10">
                  <c:v>0.78239917720599905</c:v>
                </c:pt>
                <c:pt idx="11">
                  <c:v>-1.0972029585890404</c:v>
                </c:pt>
                <c:pt idx="12">
                  <c:v>-1.0191182606731832</c:v>
                </c:pt>
                <c:pt idx="13">
                  <c:v>-0.60195071239236908</c:v>
                </c:pt>
                <c:pt idx="14">
                  <c:v>-2.4400453270278604</c:v>
                </c:pt>
                <c:pt idx="15">
                  <c:v>-1.7530654980188718</c:v>
                </c:pt>
                <c:pt idx="16">
                  <c:v>-1.2381947282508357</c:v>
                </c:pt>
                <c:pt idx="17">
                  <c:v>-1.7130196285093255</c:v>
                </c:pt>
                <c:pt idx="18">
                  <c:v>-0.33932430053251039</c:v>
                </c:pt>
                <c:pt idx="19">
                  <c:v>3.9054947352740566E-2</c:v>
                </c:pt>
                <c:pt idx="20">
                  <c:v>-3.3833129825098069</c:v>
                </c:pt>
                <c:pt idx="21">
                  <c:v>0.41712501084382758</c:v>
                </c:pt>
                <c:pt idx="22">
                  <c:v>-2.0755425622856283</c:v>
                </c:pt>
                <c:pt idx="23">
                  <c:v>0.63384320573901753</c:v>
                </c:pt>
                <c:pt idx="24">
                  <c:v>-1.1713266257612864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-0.48459743715273085</c:v>
                </c:pt>
                <c:pt idx="1">
                  <c:v>1.223038090584275</c:v>
                </c:pt>
                <c:pt idx="2">
                  <c:v>4.6791500173351981</c:v>
                </c:pt>
                <c:pt idx="3">
                  <c:v>2.6312442076812417</c:v>
                </c:pt>
                <c:pt idx="4">
                  <c:v>1.3883330149560731</c:v>
                </c:pt>
                <c:pt idx="5">
                  <c:v>2.2666827715191769</c:v>
                </c:pt>
                <c:pt idx="6">
                  <c:v>-0.19225520466233803</c:v>
                </c:pt>
                <c:pt idx="7">
                  <c:v>6.9903813363691691</c:v>
                </c:pt>
                <c:pt idx="8">
                  <c:v>-0.56393436963944366</c:v>
                </c:pt>
                <c:pt idx="9">
                  <c:v>-0.15496946989835525</c:v>
                </c:pt>
                <c:pt idx="10">
                  <c:v>0.55474616916574071</c:v>
                </c:pt>
                <c:pt idx="11">
                  <c:v>8.1673922508471719E-2</c:v>
                </c:pt>
                <c:pt idx="12">
                  <c:v>-1.3199286730055251</c:v>
                </c:pt>
                <c:pt idx="13">
                  <c:v>0.20429520301964699</c:v>
                </c:pt>
                <c:pt idx="14">
                  <c:v>-1.5137065608464155</c:v>
                </c:pt>
                <c:pt idx="15">
                  <c:v>-1.631098913226154</c:v>
                </c:pt>
                <c:pt idx="16">
                  <c:v>1.9527616785315338E-2</c:v>
                </c:pt>
                <c:pt idx="17">
                  <c:v>1.5503235638118049</c:v>
                </c:pt>
                <c:pt idx="18">
                  <c:v>-0.62193934696874464</c:v>
                </c:pt>
                <c:pt idx="19">
                  <c:v>-7.3492760293933701E-2</c:v>
                </c:pt>
                <c:pt idx="20">
                  <c:v>-0.40738152784327042</c:v>
                </c:pt>
                <c:pt idx="21">
                  <c:v>1.2998598529750778</c:v>
                </c:pt>
                <c:pt idx="22">
                  <c:v>-0.94748797822154085</c:v>
                </c:pt>
                <c:pt idx="23">
                  <c:v>-1.2900643388885467</c:v>
                </c:pt>
                <c:pt idx="24">
                  <c:v>3.6385763599556173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2.1462092496353549</c:v>
                </c:pt>
                <c:pt idx="1">
                  <c:v>3.1520253433053185</c:v>
                </c:pt>
                <c:pt idx="2">
                  <c:v>2.0741337820450525</c:v>
                </c:pt>
                <c:pt idx="3">
                  <c:v>-2.1163212192622254</c:v>
                </c:pt>
                <c:pt idx="4">
                  <c:v>-6.0332562656899391</c:v>
                </c:pt>
                <c:pt idx="5">
                  <c:v>-2.0132889816890938</c:v>
                </c:pt>
                <c:pt idx="6">
                  <c:v>-2.9661879716659811</c:v>
                </c:pt>
                <c:pt idx="7">
                  <c:v>-1.4416993565466143</c:v>
                </c:pt>
                <c:pt idx="8">
                  <c:v>-4.4406145801317649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0.73844065343154242</c:v>
                </c:pt>
                <c:pt idx="1">
                  <c:v>10.965410011491684</c:v>
                </c:pt>
                <c:pt idx="2">
                  <c:v>6.6339684613347671</c:v>
                </c:pt>
                <c:pt idx="3">
                  <c:v>-1.2382547504970489</c:v>
                </c:pt>
                <c:pt idx="4">
                  <c:v>-2.9209826542676076</c:v>
                </c:pt>
                <c:pt idx="5">
                  <c:v>0.85489145654912591</c:v>
                </c:pt>
                <c:pt idx="6">
                  <c:v>0.8924783251318047</c:v>
                </c:pt>
                <c:pt idx="7">
                  <c:v>-2.2375523171100866</c:v>
                </c:pt>
                <c:pt idx="8">
                  <c:v>-0.78539918606423242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12.446263119427392</c:v>
                </c:pt>
                <c:pt idx="1">
                  <c:v>12.50553971861194</c:v>
                </c:pt>
                <c:pt idx="2">
                  <c:v>12.558093300428851</c:v>
                </c:pt>
                <c:pt idx="3">
                  <c:v>12.932756576137878</c:v>
                </c:pt>
                <c:pt idx="4">
                  <c:v>12.541459978252135</c:v>
                </c:pt>
                <c:pt idx="5">
                  <c:v>13.255822127493424</c:v>
                </c:pt>
                <c:pt idx="6">
                  <c:v>13.256813702316968</c:v>
                </c:pt>
                <c:pt idx="7">
                  <c:v>13.247313734864068</c:v>
                </c:pt>
                <c:pt idx="8">
                  <c:v>13.949728300111341</c:v>
                </c:pt>
                <c:pt idx="9">
                  <c:v>14.664791305062794</c:v>
                </c:pt>
                <c:pt idx="10">
                  <c:v>15.214334254131135</c:v>
                </c:pt>
                <c:pt idx="11">
                  <c:v>13.199543901427999</c:v>
                </c:pt>
                <c:pt idx="12">
                  <c:v>13.252122021520863</c:v>
                </c:pt>
                <c:pt idx="13">
                  <c:v>13.338429377962102</c:v>
                </c:pt>
                <c:pt idx="14">
                  <c:v>13.452438027306579</c:v>
                </c:pt>
                <c:pt idx="15">
                  <c:v>13.560161632033308</c:v>
                </c:pt>
                <c:pt idx="16">
                  <c:v>13.665123854316432</c:v>
                </c:pt>
                <c:pt idx="17">
                  <c:v>13.773900506287637</c:v>
                </c:pt>
                <c:pt idx="18">
                  <c:v>13.88666803696311</c:v>
                </c:pt>
                <c:pt idx="19">
                  <c:v>13.997742043848254</c:v>
                </c:pt>
                <c:pt idx="20">
                  <c:v>14.11316962671777</c:v>
                </c:pt>
                <c:pt idx="21">
                  <c:v>14.242275855143431</c:v>
                </c:pt>
                <c:pt idx="22">
                  <c:v>14.384571842027919</c:v>
                </c:pt>
                <c:pt idx="23">
                  <c:v>14.506025076813511</c:v>
                </c:pt>
                <c:pt idx="24">
                  <c:v>14.629589578079717</c:v>
                </c:pt>
                <c:pt idx="25">
                  <c:v>14.729736816978404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6.8649639504249951</c:v>
                </c:pt>
                <c:pt idx="1">
                  <c:v>7.4478237349476251</c:v>
                </c:pt>
                <c:pt idx="2">
                  <c:v>7.4913373234987528</c:v>
                </c:pt>
                <c:pt idx="3">
                  <c:v>7.9245962318428544</c:v>
                </c:pt>
                <c:pt idx="4">
                  <c:v>8.0775113696595771</c:v>
                </c:pt>
                <c:pt idx="5">
                  <c:v>8.6540324341114783</c:v>
                </c:pt>
                <c:pt idx="6">
                  <c:v>6.8599101635291087</c:v>
                </c:pt>
                <c:pt idx="7">
                  <c:v>7.2724814621828404</c:v>
                </c:pt>
                <c:pt idx="8">
                  <c:v>7.441113919629375</c:v>
                </c:pt>
                <c:pt idx="9">
                  <c:v>9.0253529738815121</c:v>
                </c:pt>
                <c:pt idx="10">
                  <c:v>8.8417295571091206</c:v>
                </c:pt>
                <c:pt idx="11">
                  <c:v>8.5911037188918602</c:v>
                </c:pt>
                <c:pt idx="12">
                  <c:v>8.6522938629048181</c:v>
                </c:pt>
                <c:pt idx="13">
                  <c:v>8.7442621717945617</c:v>
                </c:pt>
                <c:pt idx="14">
                  <c:v>8.8614355297636056</c:v>
                </c:pt>
                <c:pt idx="15">
                  <c:v>8.9756544279121542</c:v>
                </c:pt>
                <c:pt idx="16">
                  <c:v>9.0822719739046303</c:v>
                </c:pt>
                <c:pt idx="17">
                  <c:v>9.1945267013042891</c:v>
                </c:pt>
                <c:pt idx="18">
                  <c:v>9.3102967307069253</c:v>
                </c:pt>
                <c:pt idx="19">
                  <c:v>9.4257146130979308</c:v>
                </c:pt>
                <c:pt idx="20">
                  <c:v>9.5448012469675607</c:v>
                </c:pt>
                <c:pt idx="21">
                  <c:v>9.6787896200985024</c:v>
                </c:pt>
                <c:pt idx="22">
                  <c:v>9.8257226631438854</c:v>
                </c:pt>
                <c:pt idx="23">
                  <c:v>9.9467249864590421</c:v>
                </c:pt>
                <c:pt idx="24">
                  <c:v>10.055048951337591</c:v>
                </c:pt>
                <c:pt idx="25">
                  <c:v>10.064767647693396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14.054631883328964</c:v>
                </c:pt>
                <c:pt idx="1">
                  <c:v>12.318002029219585</c:v>
                </c:pt>
                <c:pt idx="2">
                  <c:v>11.952906257687426</c:v>
                </c:pt>
                <c:pt idx="3">
                  <c:v>11.893583429113711</c:v>
                </c:pt>
                <c:pt idx="4">
                  <c:v>12.275817964270631</c:v>
                </c:pt>
                <c:pt idx="5">
                  <c:v>13.155125174073515</c:v>
                </c:pt>
                <c:pt idx="6">
                  <c:v>12.557196468453553</c:v>
                </c:pt>
                <c:pt idx="7">
                  <c:v>12.222853858443356</c:v>
                </c:pt>
                <c:pt idx="8">
                  <c:v>12.349505423585031</c:v>
                </c:pt>
                <c:pt idx="9">
                  <c:v>12.732506043688081</c:v>
                </c:pt>
                <c:pt idx="10">
                  <c:v>13.419118817268016</c:v>
                </c:pt>
                <c:pt idx="11">
                  <c:v>15.448524805369667</c:v>
                </c:pt>
                <c:pt idx="12">
                  <c:v>15.572310110791658</c:v>
                </c:pt>
                <c:pt idx="13">
                  <c:v>15.719460590003747</c:v>
                </c:pt>
                <c:pt idx="14">
                  <c:v>15.90544774979649</c:v>
                </c:pt>
                <c:pt idx="15">
                  <c:v>16.081388888542335</c:v>
                </c:pt>
                <c:pt idx="16">
                  <c:v>16.25955733058057</c:v>
                </c:pt>
                <c:pt idx="17">
                  <c:v>16.441634235694224</c:v>
                </c:pt>
                <c:pt idx="18">
                  <c:v>16.635438194305983</c:v>
                </c:pt>
                <c:pt idx="19">
                  <c:v>16.831915752263793</c:v>
                </c:pt>
                <c:pt idx="20">
                  <c:v>17.036714718458068</c:v>
                </c:pt>
                <c:pt idx="21">
                  <c:v>17.244697962171717</c:v>
                </c:pt>
                <c:pt idx="22">
                  <c:v>17.455188572299946</c:v>
                </c:pt>
                <c:pt idx="23">
                  <c:v>17.666353559674274</c:v>
                </c:pt>
                <c:pt idx="24">
                  <c:v>17.8830391010863</c:v>
                </c:pt>
                <c:pt idx="25">
                  <c:v>18.098268834603214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16.701146740533645</c:v>
                </c:pt>
                <c:pt idx="1">
                  <c:v>16.035092372374844</c:v>
                </c:pt>
                <c:pt idx="2">
                  <c:v>16.941179964756806</c:v>
                </c:pt>
                <c:pt idx="3">
                  <c:v>17.357765349786703</c:v>
                </c:pt>
                <c:pt idx="4">
                  <c:v>19.654541867314631</c:v>
                </c:pt>
                <c:pt idx="5">
                  <c:v>20.195894452933658</c:v>
                </c:pt>
                <c:pt idx="6">
                  <c:v>19.275105621021417</c:v>
                </c:pt>
                <c:pt idx="7">
                  <c:v>19.851398690039282</c:v>
                </c:pt>
                <c:pt idx="8">
                  <c:v>19.225068194072602</c:v>
                </c:pt>
                <c:pt idx="9">
                  <c:v>20.029699223113106</c:v>
                </c:pt>
                <c:pt idx="10">
                  <c:v>21.611910634357585</c:v>
                </c:pt>
                <c:pt idx="11">
                  <c:v>20.690982426924471</c:v>
                </c:pt>
                <c:pt idx="12">
                  <c:v>21.031368857246608</c:v>
                </c:pt>
                <c:pt idx="13">
                  <c:v>21.352350257622536</c:v>
                </c:pt>
                <c:pt idx="14">
                  <c:v>21.690716735188797</c:v>
                </c:pt>
                <c:pt idx="15">
                  <c:v>21.976851735974662</c:v>
                </c:pt>
                <c:pt idx="16">
                  <c:v>22.236174121780049</c:v>
                </c:pt>
                <c:pt idx="17">
                  <c:v>22.475607616217687</c:v>
                </c:pt>
                <c:pt idx="18">
                  <c:v>22.689951715405627</c:v>
                </c:pt>
                <c:pt idx="19">
                  <c:v>22.901658521016991</c:v>
                </c:pt>
                <c:pt idx="20">
                  <c:v>23.120202279806101</c:v>
                </c:pt>
                <c:pt idx="21">
                  <c:v>23.354115434347122</c:v>
                </c:pt>
                <c:pt idx="22">
                  <c:v>23.589485521649863</c:v>
                </c:pt>
                <c:pt idx="23">
                  <c:v>23.823030039675025</c:v>
                </c:pt>
                <c:pt idx="24">
                  <c:v>24.04764368803799</c:v>
                </c:pt>
                <c:pt idx="25">
                  <c:v>24.243154842038827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12.802058413172125</c:v>
                </c:pt>
                <c:pt idx="1">
                  <c:v>12.793678443442438</c:v>
                </c:pt>
                <c:pt idx="2">
                  <c:v>13.854032443001511</c:v>
                </c:pt>
                <c:pt idx="3">
                  <c:v>13.5656851781109</c:v>
                </c:pt>
                <c:pt idx="4">
                  <c:v>12.792261388484846</c:v>
                </c:pt>
                <c:pt idx="5">
                  <c:v>13.382968169165686</c:v>
                </c:pt>
                <c:pt idx="6">
                  <c:v>13.078847999762337</c:v>
                </c:pt>
                <c:pt idx="7">
                  <c:v>12.201315591627367</c:v>
                </c:pt>
                <c:pt idx="8">
                  <c:v>12.201681979777739</c:v>
                </c:pt>
                <c:pt idx="9">
                  <c:v>12.073188470768621</c:v>
                </c:pt>
                <c:pt idx="10">
                  <c:v>12.648247029149493</c:v>
                </c:pt>
                <c:pt idx="11">
                  <c:v>12.418390881891861</c:v>
                </c:pt>
                <c:pt idx="12">
                  <c:v>12.754829042237684</c:v>
                </c:pt>
                <c:pt idx="13">
                  <c:v>12.919204746821137</c:v>
                </c:pt>
                <c:pt idx="14">
                  <c:v>13.076756247159446</c:v>
                </c:pt>
                <c:pt idx="15">
                  <c:v>13.173039594308198</c:v>
                </c:pt>
                <c:pt idx="16">
                  <c:v>13.251005279112748</c:v>
                </c:pt>
                <c:pt idx="17">
                  <c:v>13.337131810443186</c:v>
                </c:pt>
                <c:pt idx="18">
                  <c:v>13.420988241342968</c:v>
                </c:pt>
                <c:pt idx="19">
                  <c:v>13.502379851880871</c:v>
                </c:pt>
                <c:pt idx="20">
                  <c:v>13.588353744787725</c:v>
                </c:pt>
                <c:pt idx="21">
                  <c:v>13.678795022882099</c:v>
                </c:pt>
                <c:pt idx="22">
                  <c:v>13.769555773064583</c:v>
                </c:pt>
                <c:pt idx="23">
                  <c:v>13.859865460854087</c:v>
                </c:pt>
                <c:pt idx="24">
                  <c:v>13.949000779043365</c:v>
                </c:pt>
                <c:pt idx="25">
                  <c:v>14.036580044105566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14.771739837805953</c:v>
                </c:pt>
                <c:pt idx="1">
                  <c:v>12.847319444888766</c:v>
                </c:pt>
                <c:pt idx="2">
                  <c:v>12.133218087900092</c:v>
                </c:pt>
                <c:pt idx="3">
                  <c:v>12.796925406767574</c:v>
                </c:pt>
                <c:pt idx="4">
                  <c:v>12.774081096657513</c:v>
                </c:pt>
                <c:pt idx="5">
                  <c:v>13.418507772243784</c:v>
                </c:pt>
                <c:pt idx="6">
                  <c:v>13.060202341023267</c:v>
                </c:pt>
                <c:pt idx="7">
                  <c:v>12.279649457083359</c:v>
                </c:pt>
                <c:pt idx="8">
                  <c:v>12.716586570558862</c:v>
                </c:pt>
                <c:pt idx="9">
                  <c:v>13.621362876615859</c:v>
                </c:pt>
                <c:pt idx="10">
                  <c:v>15.62524443094687</c:v>
                </c:pt>
                <c:pt idx="11">
                  <c:v>15.37935220840672</c:v>
                </c:pt>
                <c:pt idx="12">
                  <c:v>15.449252094162139</c:v>
                </c:pt>
                <c:pt idx="13">
                  <c:v>15.596554339232119</c:v>
                </c:pt>
                <c:pt idx="14">
                  <c:v>15.772716290872259</c:v>
                </c:pt>
                <c:pt idx="15">
                  <c:v>15.950004440776805</c:v>
                </c:pt>
                <c:pt idx="16">
                  <c:v>16.127381185645405</c:v>
                </c:pt>
                <c:pt idx="17">
                  <c:v>16.303801851447972</c:v>
                </c:pt>
                <c:pt idx="18">
                  <c:v>16.491087061480119</c:v>
                </c:pt>
                <c:pt idx="19">
                  <c:v>16.679842990240591</c:v>
                </c:pt>
                <c:pt idx="20">
                  <c:v>16.881375277593442</c:v>
                </c:pt>
                <c:pt idx="21">
                  <c:v>17.090106278532616</c:v>
                </c:pt>
                <c:pt idx="22">
                  <c:v>17.291670947840611</c:v>
                </c:pt>
                <c:pt idx="23">
                  <c:v>17.492473842342424</c:v>
                </c:pt>
                <c:pt idx="24">
                  <c:v>17.696291307338726</c:v>
                </c:pt>
                <c:pt idx="25">
                  <c:v>17.891927202466047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6.4433334929041433</c:v>
                </c:pt>
                <c:pt idx="1">
                  <c:v>5.823512010333145</c:v>
                </c:pt>
                <c:pt idx="2">
                  <c:v>5.9099457548102858</c:v>
                </c:pt>
                <c:pt idx="3">
                  <c:v>5.9799241565466517</c:v>
                </c:pt>
                <c:pt idx="4">
                  <c:v>5.4051596585628223</c:v>
                </c:pt>
                <c:pt idx="5">
                  <c:v>5.6207492164441737</c:v>
                </c:pt>
                <c:pt idx="6">
                  <c:v>5.5136178183594646</c:v>
                </c:pt>
                <c:pt idx="7">
                  <c:v>5.9329539622300071</c:v>
                </c:pt>
                <c:pt idx="8">
                  <c:v>5.7627373361960288</c:v>
                </c:pt>
                <c:pt idx="9">
                  <c:v>5.6018764618726866</c:v>
                </c:pt>
                <c:pt idx="10">
                  <c:v>6.0839401461279818</c:v>
                </c:pt>
                <c:pt idx="11">
                  <c:v>5.5091109227897261</c:v>
                </c:pt>
                <c:pt idx="12">
                  <c:v>5.5273203064437313</c:v>
                </c:pt>
                <c:pt idx="13">
                  <c:v>5.5421229060660622</c:v>
                </c:pt>
                <c:pt idx="14">
                  <c:v>5.5681586338671742</c:v>
                </c:pt>
                <c:pt idx="15">
                  <c:v>5.5897880480762421</c:v>
                </c:pt>
                <c:pt idx="16">
                  <c:v>5.6134895913167586</c:v>
                </c:pt>
                <c:pt idx="17">
                  <c:v>5.6379189787548931</c:v>
                </c:pt>
                <c:pt idx="18">
                  <c:v>5.6637770172595001</c:v>
                </c:pt>
                <c:pt idx="19">
                  <c:v>5.6871669773925531</c:v>
                </c:pt>
                <c:pt idx="20">
                  <c:v>5.7193381718306062</c:v>
                </c:pt>
                <c:pt idx="21">
                  <c:v>5.7506984582537042</c:v>
                </c:pt>
                <c:pt idx="22">
                  <c:v>5.7875687059567502</c:v>
                </c:pt>
                <c:pt idx="23">
                  <c:v>5.8206669555458808</c:v>
                </c:pt>
                <c:pt idx="24">
                  <c:v>5.8586311879696176</c:v>
                </c:pt>
                <c:pt idx="25">
                  <c:v>5.8916849414656438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5.175546227181127</c:v>
                </c:pt>
                <c:pt idx="1">
                  <c:v>6.2020557582165203</c:v>
                </c:pt>
                <c:pt idx="2">
                  <c:v>6.298538107891158</c:v>
                </c:pt>
                <c:pt idx="3">
                  <c:v>6.2234296593153351</c:v>
                </c:pt>
                <c:pt idx="4">
                  <c:v>6.9045760214776246</c:v>
                </c:pt>
                <c:pt idx="5">
                  <c:v>7.0010384831361119</c:v>
                </c:pt>
                <c:pt idx="6">
                  <c:v>6.6313697047779314</c:v>
                </c:pt>
                <c:pt idx="7">
                  <c:v>6.6063959514283779</c:v>
                </c:pt>
                <c:pt idx="8">
                  <c:v>6.9270104554264513</c:v>
                </c:pt>
                <c:pt idx="9">
                  <c:v>6.9087673266133871</c:v>
                </c:pt>
                <c:pt idx="10">
                  <c:v>7.5850212665896004</c:v>
                </c:pt>
                <c:pt idx="11">
                  <c:v>11.202238092138632</c:v>
                </c:pt>
                <c:pt idx="12">
                  <c:v>11.475241643776689</c:v>
                </c:pt>
                <c:pt idx="13">
                  <c:v>11.740361918077683</c:v>
                </c:pt>
                <c:pt idx="14">
                  <c:v>12.014893359195558</c:v>
                </c:pt>
                <c:pt idx="15">
                  <c:v>12.262355087164019</c:v>
                </c:pt>
                <c:pt idx="16">
                  <c:v>12.489756910907007</c:v>
                </c:pt>
                <c:pt idx="17">
                  <c:v>12.713004449393337</c:v>
                </c:pt>
                <c:pt idx="18">
                  <c:v>12.941248257649661</c:v>
                </c:pt>
                <c:pt idx="19">
                  <c:v>13.16433848356823</c:v>
                </c:pt>
                <c:pt idx="20">
                  <c:v>13.394048637304484</c:v>
                </c:pt>
                <c:pt idx="21">
                  <c:v>13.616171902146965</c:v>
                </c:pt>
                <c:pt idx="22">
                  <c:v>13.839992592508827</c:v>
                </c:pt>
                <c:pt idx="23">
                  <c:v>14.081103409161425</c:v>
                </c:pt>
                <c:pt idx="24">
                  <c:v>14.32512354719344</c:v>
                </c:pt>
                <c:pt idx="25">
                  <c:v>14.57540260295877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4.1139430423488408</c:v>
                </c:pt>
                <c:pt idx="1">
                  <c:v>4.163413379023269</c:v>
                </c:pt>
                <c:pt idx="2">
                  <c:v>3.69514790545532</c:v>
                </c:pt>
                <c:pt idx="3">
                  <c:v>3.2372086847893895</c:v>
                </c:pt>
                <c:pt idx="4">
                  <c:v>3.3873743231753677</c:v>
                </c:pt>
                <c:pt idx="5">
                  <c:v>3.2216047867065436</c:v>
                </c:pt>
                <c:pt idx="6">
                  <c:v>3.5359541667788892</c:v>
                </c:pt>
                <c:pt idx="7">
                  <c:v>3.3840633029779066</c:v>
                </c:pt>
                <c:pt idx="8">
                  <c:v>3.5379956103178376</c:v>
                </c:pt>
                <c:pt idx="9">
                  <c:v>3.5576318025366933</c:v>
                </c:pt>
                <c:pt idx="10">
                  <c:v>3.7362812085302313</c:v>
                </c:pt>
                <c:pt idx="11">
                  <c:v>2.9642662325196971</c:v>
                </c:pt>
                <c:pt idx="12">
                  <c:v>2.9555267254508721</c:v>
                </c:pt>
                <c:pt idx="13">
                  <c:v>2.9656245214529848</c:v>
                </c:pt>
                <c:pt idx="14">
                  <c:v>2.9737987301102331</c:v>
                </c:pt>
                <c:pt idx="15">
                  <c:v>2.9944177273171868</c:v>
                </c:pt>
                <c:pt idx="16">
                  <c:v>3.0138906031639028</c:v>
                </c:pt>
                <c:pt idx="17">
                  <c:v>3.0326748857898194</c:v>
                </c:pt>
                <c:pt idx="18">
                  <c:v>3.0495044022595339</c:v>
                </c:pt>
                <c:pt idx="19">
                  <c:v>3.0677665156064164</c:v>
                </c:pt>
                <c:pt idx="20">
                  <c:v>3.0835286665861861</c:v>
                </c:pt>
                <c:pt idx="21">
                  <c:v>3.099893570647005</c:v>
                </c:pt>
                <c:pt idx="22">
                  <c:v>3.1196965715266396</c:v>
                </c:pt>
                <c:pt idx="23">
                  <c:v>3.1412341253262488</c:v>
                </c:pt>
                <c:pt idx="24">
                  <c:v>3.1556893736812786</c:v>
                </c:pt>
                <c:pt idx="25">
                  <c:v>3.1723468388907876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2.6510131843486384</c:v>
                </c:pt>
                <c:pt idx="1">
                  <c:v>2.5856081013831314</c:v>
                </c:pt>
                <c:pt idx="2">
                  <c:v>2.9321178723764048</c:v>
                </c:pt>
                <c:pt idx="3">
                  <c:v>3.4268473196467166</c:v>
                </c:pt>
                <c:pt idx="4">
                  <c:v>3.2555707228054835</c:v>
                </c:pt>
                <c:pt idx="5">
                  <c:v>3.7449149294376678</c:v>
                </c:pt>
                <c:pt idx="6">
                  <c:v>3.0850769887882148</c:v>
                </c:pt>
                <c:pt idx="7">
                  <c:v>3.2269601689382652</c:v>
                </c:pt>
                <c:pt idx="8">
                  <c:v>3.3126123044881237</c:v>
                </c:pt>
                <c:pt idx="9">
                  <c:v>3.6878461319238673</c:v>
                </c:pt>
                <c:pt idx="10">
                  <c:v>3.4747993993157271</c:v>
                </c:pt>
                <c:pt idx="11">
                  <c:v>2.9690970654913529</c:v>
                </c:pt>
                <c:pt idx="12">
                  <c:v>2.9454326239764277</c:v>
                </c:pt>
                <c:pt idx="13">
                  <c:v>2.9602259327901463</c:v>
                </c:pt>
                <c:pt idx="14">
                  <c:v>2.9882687923657461</c:v>
                </c:pt>
                <c:pt idx="15">
                  <c:v>3.0144046157810065</c:v>
                </c:pt>
                <c:pt idx="16">
                  <c:v>3.0398627198890753</c:v>
                </c:pt>
                <c:pt idx="17">
                  <c:v>3.0657991936744957</c:v>
                </c:pt>
                <c:pt idx="18">
                  <c:v>3.092998235222292</c:v>
                </c:pt>
                <c:pt idx="19">
                  <c:v>3.1207598027598915</c:v>
                </c:pt>
                <c:pt idx="20">
                  <c:v>3.1522348113915415</c:v>
                </c:pt>
                <c:pt idx="21">
                  <c:v>3.1841753655095704</c:v>
                </c:pt>
                <c:pt idx="22">
                  <c:v>3.2125456903256251</c:v>
                </c:pt>
                <c:pt idx="23">
                  <c:v>3.2412413590420135</c:v>
                </c:pt>
                <c:pt idx="24">
                  <c:v>3.2649449055273339</c:v>
                </c:pt>
                <c:pt idx="25">
                  <c:v>3.3198299294173719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13.97919684667753</c:v>
                </c:pt>
                <c:pt idx="1">
                  <c:v>11.919529646476125</c:v>
                </c:pt>
                <c:pt idx="2">
                  <c:v>11.957279615235299</c:v>
                </c:pt>
                <c:pt idx="3">
                  <c:v>11.874143684869352</c:v>
                </c:pt>
                <c:pt idx="4">
                  <c:v>12.488442937725663</c:v>
                </c:pt>
                <c:pt idx="5">
                  <c:v>12.630074874518082</c:v>
                </c:pt>
                <c:pt idx="6">
                  <c:v>12.161010900147478</c:v>
                </c:pt>
                <c:pt idx="7">
                  <c:v>11.878684667438954</c:v>
                </c:pt>
                <c:pt idx="8">
                  <c:v>12.31211044549171</c:v>
                </c:pt>
                <c:pt idx="9">
                  <c:v>12.680739087549316</c:v>
                </c:pt>
                <c:pt idx="10">
                  <c:v>13.412474051724081</c:v>
                </c:pt>
                <c:pt idx="11">
                  <c:v>13.028478214436392</c:v>
                </c:pt>
                <c:pt idx="12">
                  <c:v>13.029860224686066</c:v>
                </c:pt>
                <c:pt idx="13">
                  <c:v>13.079786358367699</c:v>
                </c:pt>
                <c:pt idx="14">
                  <c:v>13.153138024146498</c:v>
                </c:pt>
                <c:pt idx="15">
                  <c:v>13.21558007184009</c:v>
                </c:pt>
                <c:pt idx="16">
                  <c:v>13.2743817674131</c:v>
                </c:pt>
                <c:pt idx="17">
                  <c:v>13.335124913608986</c:v>
                </c:pt>
                <c:pt idx="18">
                  <c:v>13.40577424315631</c:v>
                </c:pt>
                <c:pt idx="19">
                  <c:v>13.469084263321305</c:v>
                </c:pt>
                <c:pt idx="20">
                  <c:v>13.545806201171859</c:v>
                </c:pt>
                <c:pt idx="21">
                  <c:v>13.628767928190607</c:v>
                </c:pt>
                <c:pt idx="22">
                  <c:v>13.712181177109777</c:v>
                </c:pt>
                <c:pt idx="23">
                  <c:v>13.795950170639747</c:v>
                </c:pt>
                <c:pt idx="24">
                  <c:v>13.887732237182355</c:v>
                </c:pt>
                <c:pt idx="25">
                  <c:v>13.967220220889821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28.065215762015605</c:v>
                </c:pt>
                <c:pt idx="1">
                  <c:v>26.896463063512915</c:v>
                </c:pt>
                <c:pt idx="2">
                  <c:v>26.493144477268423</c:v>
                </c:pt>
                <c:pt idx="3">
                  <c:v>25.549688251749572</c:v>
                </c:pt>
                <c:pt idx="4">
                  <c:v>27.114585847128836</c:v>
                </c:pt>
                <c:pt idx="5">
                  <c:v>28.606028455960548</c:v>
                </c:pt>
                <c:pt idx="6">
                  <c:v>26.803663102977335</c:v>
                </c:pt>
                <c:pt idx="7">
                  <c:v>25.775999745370136</c:v>
                </c:pt>
                <c:pt idx="8">
                  <c:v>26.167653621961431</c:v>
                </c:pt>
                <c:pt idx="9">
                  <c:v>26.017300054316248</c:v>
                </c:pt>
                <c:pt idx="10">
                  <c:v>27.508825497371507</c:v>
                </c:pt>
                <c:pt idx="11">
                  <c:v>28.271722573117476</c:v>
                </c:pt>
                <c:pt idx="12">
                  <c:v>28.196122216084166</c:v>
                </c:pt>
                <c:pt idx="13">
                  <c:v>28.165198852774363</c:v>
                </c:pt>
                <c:pt idx="14">
                  <c:v>28.17112985219654</c:v>
                </c:pt>
                <c:pt idx="15">
                  <c:v>28.182073527215717</c:v>
                </c:pt>
                <c:pt idx="16">
                  <c:v>28.152573553100467</c:v>
                </c:pt>
                <c:pt idx="17">
                  <c:v>28.110241754814886</c:v>
                </c:pt>
                <c:pt idx="18">
                  <c:v>28.04020844030579</c:v>
                </c:pt>
                <c:pt idx="19">
                  <c:v>27.98593406455559</c:v>
                </c:pt>
                <c:pt idx="20">
                  <c:v>27.931777438202396</c:v>
                </c:pt>
                <c:pt idx="21">
                  <c:v>27.881448879186145</c:v>
                </c:pt>
                <c:pt idx="22">
                  <c:v>27.826954076377152</c:v>
                </c:pt>
                <c:pt idx="23">
                  <c:v>27.741392029538993</c:v>
                </c:pt>
                <c:pt idx="24">
                  <c:v>27.639793622820203</c:v>
                </c:pt>
                <c:pt idx="25">
                  <c:v>27.590499419879979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7.0109380707763069</c:v>
                </c:pt>
                <c:pt idx="1">
                  <c:v>6.355611961310152</c:v>
                </c:pt>
                <c:pt idx="2">
                  <c:v>6.1821951427724269</c:v>
                </c:pt>
                <c:pt idx="3">
                  <c:v>6.281331414386055</c:v>
                </c:pt>
                <c:pt idx="4">
                  <c:v>6.6136342490911177</c:v>
                </c:pt>
                <c:pt idx="5">
                  <c:v>6.471679906551409</c:v>
                </c:pt>
                <c:pt idx="6">
                  <c:v>5.8157858602083357</c:v>
                </c:pt>
                <c:pt idx="7">
                  <c:v>5.6104378793518466</c:v>
                </c:pt>
                <c:pt idx="8">
                  <c:v>5.7861895191969275</c:v>
                </c:pt>
                <c:pt idx="9">
                  <c:v>5.324382100080256</c:v>
                </c:pt>
                <c:pt idx="10">
                  <c:v>5.4525616458782258</c:v>
                </c:pt>
                <c:pt idx="11">
                  <c:v>5.4781716508865959</c:v>
                </c:pt>
                <c:pt idx="12">
                  <c:v>5.4120794729872799</c:v>
                </c:pt>
                <c:pt idx="13">
                  <c:v>5.3360074261226753</c:v>
                </c:pt>
                <c:pt idx="14">
                  <c:v>5.2753278693291454</c:v>
                </c:pt>
                <c:pt idx="15">
                  <c:v>5.1954113727063502</c:v>
                </c:pt>
                <c:pt idx="16">
                  <c:v>5.0931953292952157</c:v>
                </c:pt>
                <c:pt idx="17">
                  <c:v>4.9833954134355603</c:v>
                </c:pt>
                <c:pt idx="18">
                  <c:v>4.8809348743443364</c:v>
                </c:pt>
                <c:pt idx="19">
                  <c:v>4.7889257609258342</c:v>
                </c:pt>
                <c:pt idx="20">
                  <c:v>4.6847171327985802</c:v>
                </c:pt>
                <c:pt idx="21">
                  <c:v>4.4870371246456004</c:v>
                </c:pt>
                <c:pt idx="22">
                  <c:v>4.2576867204506703</c:v>
                </c:pt>
                <c:pt idx="23">
                  <c:v>4.1365410676893299</c:v>
                </c:pt>
                <c:pt idx="24">
                  <c:v>4.0546689067861115</c:v>
                </c:pt>
                <c:pt idx="25">
                  <c:v>4.1326329728727007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2.5374072482361631</c:v>
                </c:pt>
                <c:pt idx="1">
                  <c:v>3.8473008691781021</c:v>
                </c:pt>
                <c:pt idx="2">
                  <c:v>2.4140505052757102</c:v>
                </c:pt>
                <c:pt idx="3">
                  <c:v>2.9334666857461054</c:v>
                </c:pt>
                <c:pt idx="4">
                  <c:v>3.247181956774519</c:v>
                </c:pt>
                <c:pt idx="5">
                  <c:v>2.713840907219911</c:v>
                </c:pt>
                <c:pt idx="6">
                  <c:v>2.0311687324190353</c:v>
                </c:pt>
                <c:pt idx="7">
                  <c:v>2.3412362918543779</c:v>
                </c:pt>
                <c:pt idx="8">
                  <c:v>2.4068767926760644</c:v>
                </c:pt>
                <c:pt idx="9">
                  <c:v>2.1393415166326544</c:v>
                </c:pt>
                <c:pt idx="10">
                  <c:v>2.1118901948275419</c:v>
                </c:pt>
                <c:pt idx="11">
                  <c:v>1.9842649558593473</c:v>
                </c:pt>
                <c:pt idx="12">
                  <c:v>2.0027738494704552</c:v>
                </c:pt>
                <c:pt idx="13">
                  <c:v>2.028554293296041</c:v>
                </c:pt>
                <c:pt idx="14">
                  <c:v>2.0589251516232734</c:v>
                </c:pt>
                <c:pt idx="15">
                  <c:v>2.0852445678359461</c:v>
                </c:pt>
                <c:pt idx="16">
                  <c:v>2.1099620181354042</c:v>
                </c:pt>
                <c:pt idx="17">
                  <c:v>2.1333162399526668</c:v>
                </c:pt>
                <c:pt idx="18">
                  <c:v>2.1581381216469273</c:v>
                </c:pt>
                <c:pt idx="19">
                  <c:v>2.1819726179328671</c:v>
                </c:pt>
                <c:pt idx="20">
                  <c:v>2.2068600398579212</c:v>
                </c:pt>
                <c:pt idx="21">
                  <c:v>2.2304700859061297</c:v>
                </c:pt>
                <c:pt idx="22">
                  <c:v>2.2534685954448106</c:v>
                </c:pt>
                <c:pt idx="23">
                  <c:v>2.2755266555665385</c:v>
                </c:pt>
                <c:pt idx="24">
                  <c:v>2.29568672356339</c:v>
                </c:pt>
                <c:pt idx="25">
                  <c:v>2.3161853978471889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13.802339653563557</c:v>
                </c:pt>
                <c:pt idx="1">
                  <c:v>13.086912943926054</c:v>
                </c:pt>
                <c:pt idx="2">
                  <c:v>11.68586025885093</c:v>
                </c:pt>
                <c:pt idx="3">
                  <c:v>12.320612642318435</c:v>
                </c:pt>
                <c:pt idx="4">
                  <c:v>12.723154544573369</c:v>
                </c:pt>
                <c:pt idx="5">
                  <c:v>12.44371395890972</c:v>
                </c:pt>
                <c:pt idx="6">
                  <c:v>12.172450993365485</c:v>
                </c:pt>
                <c:pt idx="7">
                  <c:v>11.48346725985258</c:v>
                </c:pt>
                <c:pt idx="8">
                  <c:v>11.50508978561821</c:v>
                </c:pt>
                <c:pt idx="9">
                  <c:v>11.793950958274685</c:v>
                </c:pt>
                <c:pt idx="10">
                  <c:v>10.00366863188186</c:v>
                </c:pt>
                <c:pt idx="11">
                  <c:v>9.9167367799993045</c:v>
                </c:pt>
                <c:pt idx="12">
                  <c:v>9.7741140435871507</c:v>
                </c:pt>
                <c:pt idx="13">
                  <c:v>9.634895907170911</c:v>
                </c:pt>
                <c:pt idx="14">
                  <c:v>9.5277295442901959</c:v>
                </c:pt>
                <c:pt idx="15">
                  <c:v>9.4294009869876998</c:v>
                </c:pt>
                <c:pt idx="16">
                  <c:v>9.3341147165542449</c:v>
                </c:pt>
                <c:pt idx="17">
                  <c:v>9.2332168949667235</c:v>
                </c:pt>
                <c:pt idx="18">
                  <c:v>9.1314455932622778</c:v>
                </c:pt>
                <c:pt idx="19">
                  <c:v>9.0302288790156329</c:v>
                </c:pt>
                <c:pt idx="20">
                  <c:v>8.9369564541797146</c:v>
                </c:pt>
                <c:pt idx="21">
                  <c:v>8.8490741953261267</c:v>
                </c:pt>
                <c:pt idx="22">
                  <c:v>8.7601252010137376</c:v>
                </c:pt>
                <c:pt idx="23">
                  <c:v>8.6686097669379496</c:v>
                </c:pt>
                <c:pt idx="24">
                  <c:v>8.5794430631364911</c:v>
                </c:pt>
                <c:pt idx="25">
                  <c:v>8.4899620710354444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14.406234157644475</c:v>
                </c:pt>
                <c:pt idx="1">
                  <c:v>12.481014133649083</c:v>
                </c:pt>
                <c:pt idx="2">
                  <c:v>12.061760308684399</c:v>
                </c:pt>
                <c:pt idx="3">
                  <c:v>11.775573207491179</c:v>
                </c:pt>
                <c:pt idx="4">
                  <c:v>11.886187992149555</c:v>
                </c:pt>
                <c:pt idx="5">
                  <c:v>10.664123723396738</c:v>
                </c:pt>
                <c:pt idx="6">
                  <c:v>10.27734790524206</c:v>
                </c:pt>
                <c:pt idx="7">
                  <c:v>9.9210481202910472</c:v>
                </c:pt>
                <c:pt idx="8">
                  <c:v>10.356522878204286</c:v>
                </c:pt>
                <c:pt idx="9">
                  <c:v>11.061565563914003</c:v>
                </c:pt>
                <c:pt idx="10">
                  <c:v>8.9110582253778663</c:v>
                </c:pt>
                <c:pt idx="11">
                  <c:v>8.8227753668124045</c:v>
                </c:pt>
                <c:pt idx="12">
                  <c:v>8.6981591773559899</c:v>
                </c:pt>
                <c:pt idx="13">
                  <c:v>8.5148865942039897</c:v>
                </c:pt>
                <c:pt idx="14">
                  <c:v>8.38421731702649</c:v>
                </c:pt>
                <c:pt idx="15">
                  <c:v>8.2960213299002419</c:v>
                </c:pt>
                <c:pt idx="16">
                  <c:v>8.1990653245845291</c:v>
                </c:pt>
                <c:pt idx="17">
                  <c:v>8.0911706049545771</c:v>
                </c:pt>
                <c:pt idx="18">
                  <c:v>7.9925964780963463</c:v>
                </c:pt>
                <c:pt idx="19">
                  <c:v>7.8889806238472957</c:v>
                </c:pt>
                <c:pt idx="20">
                  <c:v>7.7866435368286133</c:v>
                </c:pt>
                <c:pt idx="21">
                  <c:v>7.6842327908598289</c:v>
                </c:pt>
                <c:pt idx="22">
                  <c:v>7.58360796678868</c:v>
                </c:pt>
                <c:pt idx="23">
                  <c:v>7.4822189643449963</c:v>
                </c:pt>
                <c:pt idx="24">
                  <c:v>7.381137159127575</c:v>
                </c:pt>
                <c:pt idx="25">
                  <c:v>7.2799593121517123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5.1458941620955967</c:v>
                </c:pt>
                <c:pt idx="1">
                  <c:v>5.1921712612870525</c:v>
                </c:pt>
                <c:pt idx="2">
                  <c:v>5.2687172258650241</c:v>
                </c:pt>
                <c:pt idx="3">
                  <c:v>5.2800838696089079</c:v>
                </c:pt>
                <c:pt idx="4">
                  <c:v>5.3649132003497702</c:v>
                </c:pt>
                <c:pt idx="5">
                  <c:v>6.118501709005451</c:v>
                </c:pt>
                <c:pt idx="6">
                  <c:v>5.359900114633346</c:v>
                </c:pt>
                <c:pt idx="7">
                  <c:v>5.4566993544201869</c:v>
                </c:pt>
                <c:pt idx="8">
                  <c:v>4.8724904094667894</c:v>
                </c:pt>
                <c:pt idx="9">
                  <c:v>5.1572687342714598</c:v>
                </c:pt>
                <c:pt idx="10">
                  <c:v>4.8803069807546153</c:v>
                </c:pt>
                <c:pt idx="11">
                  <c:v>5.1541667294808473</c:v>
                </c:pt>
                <c:pt idx="12">
                  <c:v>5.1279224866451623</c:v>
                </c:pt>
                <c:pt idx="13">
                  <c:v>5.1087249949368116</c:v>
                </c:pt>
                <c:pt idx="14">
                  <c:v>5.097625510226937</c:v>
                </c:pt>
                <c:pt idx="15">
                  <c:v>5.0840814034573025</c:v>
                </c:pt>
                <c:pt idx="16">
                  <c:v>5.0679542218788356</c:v>
                </c:pt>
                <c:pt idx="17">
                  <c:v>5.0462005892713346</c:v>
                </c:pt>
                <c:pt idx="18">
                  <c:v>5.0295932312657765</c:v>
                </c:pt>
                <c:pt idx="19">
                  <c:v>5.0164290897744488</c:v>
                </c:pt>
                <c:pt idx="20">
                  <c:v>5.0043704171094898</c:v>
                </c:pt>
                <c:pt idx="21">
                  <c:v>4.9959452739850363</c:v>
                </c:pt>
                <c:pt idx="22">
                  <c:v>4.9876457379427643</c:v>
                </c:pt>
                <c:pt idx="23">
                  <c:v>4.9722376409175721</c:v>
                </c:pt>
                <c:pt idx="24">
                  <c:v>4.9518567178422082</c:v>
                </c:pt>
                <c:pt idx="25">
                  <c:v>4.8998345975399307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23.501979014936961</c:v>
                </c:pt>
                <c:pt idx="1">
                  <c:v>20.715582240608043</c:v>
                </c:pt>
                <c:pt idx="2">
                  <c:v>21.220539127318471</c:v>
                </c:pt>
                <c:pt idx="3">
                  <c:v>21.729753285748792</c:v>
                </c:pt>
                <c:pt idx="4">
                  <c:v>23.315427328439736</c:v>
                </c:pt>
                <c:pt idx="5">
                  <c:v>23.85431237131376</c:v>
                </c:pt>
                <c:pt idx="6">
                  <c:v>22.805277618655218</c:v>
                </c:pt>
                <c:pt idx="7">
                  <c:v>22.469692798630756</c:v>
                </c:pt>
                <c:pt idx="8">
                  <c:v>21.238636727555171</c:v>
                </c:pt>
                <c:pt idx="9">
                  <c:v>21.399113579775051</c:v>
                </c:pt>
                <c:pt idx="10">
                  <c:v>22.141292742804435</c:v>
                </c:pt>
                <c:pt idx="11">
                  <c:v>22.162243788867894</c:v>
                </c:pt>
                <c:pt idx="12">
                  <c:v>22.351750248035426</c:v>
                </c:pt>
                <c:pt idx="13">
                  <c:v>22.53053586670524</c:v>
                </c:pt>
                <c:pt idx="14">
                  <c:v>22.711650743960234</c:v>
                </c:pt>
                <c:pt idx="15">
                  <c:v>22.831182129937687</c:v>
                </c:pt>
                <c:pt idx="16">
                  <c:v>22.907792967923928</c:v>
                </c:pt>
                <c:pt idx="17">
                  <c:v>22.964931629044322</c:v>
                </c:pt>
                <c:pt idx="18">
                  <c:v>23.034953386454781</c:v>
                </c:pt>
                <c:pt idx="19">
                  <c:v>23.093033585257157</c:v>
                </c:pt>
                <c:pt idx="20">
                  <c:v>23.172309020555129</c:v>
                </c:pt>
                <c:pt idx="21">
                  <c:v>23.26256201015708</c:v>
                </c:pt>
                <c:pt idx="22">
                  <c:v>23.366837819834021</c:v>
                </c:pt>
                <c:pt idx="23">
                  <c:v>23.467638956497613</c:v>
                </c:pt>
                <c:pt idx="24">
                  <c:v>23.578187813432066</c:v>
                </c:pt>
                <c:pt idx="25">
                  <c:v>23.69161630661624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5.7682980743768972</c:v>
                </c:pt>
                <c:pt idx="1">
                  <c:v>6.0983384124580091</c:v>
                </c:pt>
                <c:pt idx="2">
                  <c:v>5.8781046129811756</c:v>
                </c:pt>
                <c:pt idx="3">
                  <c:v>5.9687890072123198</c:v>
                </c:pt>
                <c:pt idx="4">
                  <c:v>6.2569297062880835</c:v>
                </c:pt>
                <c:pt idx="5">
                  <c:v>6.6433062738768607</c:v>
                </c:pt>
                <c:pt idx="6">
                  <c:v>5.7749597358631641</c:v>
                </c:pt>
                <c:pt idx="7">
                  <c:v>6.0528956983995732</c:v>
                </c:pt>
                <c:pt idx="8">
                  <c:v>6.6003723789483537</c:v>
                </c:pt>
                <c:pt idx="9">
                  <c:v>6.6963813015793114</c:v>
                </c:pt>
                <c:pt idx="10">
                  <c:v>6.3039819733443503</c:v>
                </c:pt>
                <c:pt idx="11">
                  <c:v>5.6611789900417637</c:v>
                </c:pt>
                <c:pt idx="12">
                  <c:v>5.6310648639789518</c:v>
                </c:pt>
                <c:pt idx="13">
                  <c:v>5.6429014097082293</c:v>
                </c:pt>
                <c:pt idx="14">
                  <c:v>5.6651812408104494</c:v>
                </c:pt>
                <c:pt idx="15">
                  <c:v>5.6820918752982141</c:v>
                </c:pt>
                <c:pt idx="16">
                  <c:v>5.6946158022865401</c:v>
                </c:pt>
                <c:pt idx="17">
                  <c:v>5.701800968056725</c:v>
                </c:pt>
                <c:pt idx="18">
                  <c:v>5.7051258486647933</c:v>
                </c:pt>
                <c:pt idx="19">
                  <c:v>5.7055447718811756</c:v>
                </c:pt>
                <c:pt idx="20">
                  <c:v>5.7075995301171565</c:v>
                </c:pt>
                <c:pt idx="21">
                  <c:v>5.7095991637396413</c:v>
                </c:pt>
                <c:pt idx="22">
                  <c:v>5.7094229020751692</c:v>
                </c:pt>
                <c:pt idx="23">
                  <c:v>5.7111579160192587</c:v>
                </c:pt>
                <c:pt idx="24">
                  <c:v>5.7055535013092653</c:v>
                </c:pt>
                <c:pt idx="25">
                  <c:v>5.6820426263756056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0.54390587417812564</c:v>
                </c:pt>
                <c:pt idx="1">
                  <c:v>0.3648952731666984</c:v>
                </c:pt>
                <c:pt idx="2">
                  <c:v>0.34359065551012546</c:v>
                </c:pt>
                <c:pt idx="3">
                  <c:v>0.30786156176966678</c:v>
                </c:pt>
                <c:pt idx="4">
                  <c:v>0.35472304973186763</c:v>
                </c:pt>
                <c:pt idx="5">
                  <c:v>0.31564022880929354</c:v>
                </c:pt>
                <c:pt idx="6">
                  <c:v>0.27249899922730386</c:v>
                </c:pt>
                <c:pt idx="7">
                  <c:v>0.30086502602430493</c:v>
                </c:pt>
                <c:pt idx="8">
                  <c:v>0.30555680284212028</c:v>
                </c:pt>
                <c:pt idx="9">
                  <c:v>0.29120180303106086</c:v>
                </c:pt>
                <c:pt idx="10">
                  <c:v>0.35469517616203411</c:v>
                </c:pt>
                <c:pt idx="11">
                  <c:v>0.25945074041972549</c:v>
                </c:pt>
                <c:pt idx="12">
                  <c:v>0.25921578277856733</c:v>
                </c:pt>
                <c:pt idx="13">
                  <c:v>0.26025651077972095</c:v>
                </c:pt>
                <c:pt idx="14">
                  <c:v>0.26135621241322549</c:v>
                </c:pt>
                <c:pt idx="15">
                  <c:v>0.26332293783746663</c:v>
                </c:pt>
                <c:pt idx="16">
                  <c:v>0.26517160389540251</c:v>
                </c:pt>
                <c:pt idx="17">
                  <c:v>0.26702697659191599</c:v>
                </c:pt>
                <c:pt idx="18">
                  <c:v>0.26881763128921521</c:v>
                </c:pt>
                <c:pt idx="19">
                  <c:v>0.27077626898396562</c:v>
                </c:pt>
                <c:pt idx="20">
                  <c:v>0.27250591695885101</c:v>
                </c:pt>
                <c:pt idx="21">
                  <c:v>0.27423321589201943</c:v>
                </c:pt>
                <c:pt idx="22">
                  <c:v>0.27605020828947613</c:v>
                </c:pt>
                <c:pt idx="23">
                  <c:v>0.27810826707242053</c:v>
                </c:pt>
                <c:pt idx="24">
                  <c:v>0.27959722778871066</c:v>
                </c:pt>
                <c:pt idx="25">
                  <c:v>0.28120241586810041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25.314113189876036</c:v>
                </c:pt>
                <c:pt idx="1">
                  <c:v>25.763762853427401</c:v>
                </c:pt>
                <c:pt idx="2">
                  <c:v>26.774377019500456</c:v>
                </c:pt>
                <c:pt idx="3">
                  <c:v>24.830258736777864</c:v>
                </c:pt>
                <c:pt idx="4">
                  <c:v>27.745119278077954</c:v>
                </c:pt>
                <c:pt idx="5">
                  <c:v>29.034728829932313</c:v>
                </c:pt>
                <c:pt idx="6">
                  <c:v>28.82985404847253</c:v>
                </c:pt>
                <c:pt idx="7">
                  <c:v>26.484401013218431</c:v>
                </c:pt>
                <c:pt idx="8">
                  <c:v>25.281006084557166</c:v>
                </c:pt>
                <c:pt idx="9">
                  <c:v>25.420734417926106</c:v>
                </c:pt>
                <c:pt idx="10">
                  <c:v>25.651415847422506</c:v>
                </c:pt>
                <c:pt idx="11">
                  <c:v>25.418300660973038</c:v>
                </c:pt>
                <c:pt idx="12">
                  <c:v>25.435529233096794</c:v>
                </c:pt>
                <c:pt idx="13">
                  <c:v>25.494089837986024</c:v>
                </c:pt>
                <c:pt idx="14">
                  <c:v>25.578142621652329</c:v>
                </c:pt>
                <c:pt idx="15">
                  <c:v>25.620934468811996</c:v>
                </c:pt>
                <c:pt idx="16">
                  <c:v>25.63638395146732</c:v>
                </c:pt>
                <c:pt idx="17">
                  <c:v>25.627861218666645</c:v>
                </c:pt>
                <c:pt idx="18">
                  <c:v>25.608848442927215</c:v>
                </c:pt>
                <c:pt idx="19">
                  <c:v>25.587024394773962</c:v>
                </c:pt>
                <c:pt idx="20">
                  <c:v>25.557903391895476</c:v>
                </c:pt>
                <c:pt idx="21">
                  <c:v>25.508280400673044</c:v>
                </c:pt>
                <c:pt idx="22">
                  <c:v>25.435697633707523</c:v>
                </c:pt>
                <c:pt idx="23">
                  <c:v>25.38913020823918</c:v>
                </c:pt>
                <c:pt idx="24">
                  <c:v>25.332107898030024</c:v>
                </c:pt>
                <c:pt idx="25">
                  <c:v>25.244034319579235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4.8022428565169921</c:v>
                </c:pt>
                <c:pt idx="1">
                  <c:v>4.5876103895447633</c:v>
                </c:pt>
                <c:pt idx="2">
                  <c:v>4.6871133007506112</c:v>
                </c:pt>
                <c:pt idx="3">
                  <c:v>4.5338934715985379</c:v>
                </c:pt>
                <c:pt idx="4">
                  <c:v>4.5002443935963354</c:v>
                </c:pt>
                <c:pt idx="5">
                  <c:v>5.0464422980024883</c:v>
                </c:pt>
                <c:pt idx="6">
                  <c:v>4.7324876888945848</c:v>
                </c:pt>
                <c:pt idx="7">
                  <c:v>5.1528738320381482</c:v>
                </c:pt>
                <c:pt idx="8">
                  <c:v>5.3154161285109414</c:v>
                </c:pt>
                <c:pt idx="9">
                  <c:v>5.200800582335007</c:v>
                </c:pt>
                <c:pt idx="10">
                  <c:v>5.4635673088463159</c:v>
                </c:pt>
                <c:pt idx="11">
                  <c:v>5.7469193550457698</c:v>
                </c:pt>
                <c:pt idx="12">
                  <c:v>5.8081170432976448</c:v>
                </c:pt>
                <c:pt idx="13">
                  <c:v>5.8757625548569958</c:v>
                </c:pt>
                <c:pt idx="14">
                  <c:v>5.954332652512468</c:v>
                </c:pt>
                <c:pt idx="15">
                  <c:v>6.0294401465398542</c:v>
                </c:pt>
                <c:pt idx="16">
                  <c:v>6.0959346297970418</c:v>
                </c:pt>
                <c:pt idx="17">
                  <c:v>6.1593342363888297</c:v>
                </c:pt>
                <c:pt idx="18">
                  <c:v>6.2273663429127684</c:v>
                </c:pt>
                <c:pt idx="19">
                  <c:v>6.3016354929869696</c:v>
                </c:pt>
                <c:pt idx="20">
                  <c:v>6.3760534033662148</c:v>
                </c:pt>
                <c:pt idx="21">
                  <c:v>6.4560275376657081</c:v>
                </c:pt>
                <c:pt idx="22">
                  <c:v>6.5345905527217232</c:v>
                </c:pt>
                <c:pt idx="23">
                  <c:v>6.6121692502655511</c:v>
                </c:pt>
                <c:pt idx="24">
                  <c:v>6.6864828864388572</c:v>
                </c:pt>
                <c:pt idx="25">
                  <c:v>6.7634271618213937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11.655489556553658</c:v>
                </c:pt>
                <c:pt idx="1">
                  <c:v>9.5871927490692652</c:v>
                </c:pt>
                <c:pt idx="2">
                  <c:v>10.190674084885197</c:v>
                </c:pt>
                <c:pt idx="3">
                  <c:v>10.890057998071242</c:v>
                </c:pt>
                <c:pt idx="4">
                  <c:v>10.487142875181702</c:v>
                </c:pt>
                <c:pt idx="5">
                  <c:v>10.563642665869795</c:v>
                </c:pt>
                <c:pt idx="6">
                  <c:v>10.234430608505603</c:v>
                </c:pt>
                <c:pt idx="7">
                  <c:v>10.348644035510304</c:v>
                </c:pt>
                <c:pt idx="8">
                  <c:v>10.32352573942582</c:v>
                </c:pt>
                <c:pt idx="9">
                  <c:v>9.7171961879082076</c:v>
                </c:pt>
                <c:pt idx="10">
                  <c:v>8.4881001035841663</c:v>
                </c:pt>
                <c:pt idx="11">
                  <c:v>8.9009799737100135</c:v>
                </c:pt>
                <c:pt idx="12">
                  <c:v>8.7974846464292575</c:v>
                </c:pt>
                <c:pt idx="13">
                  <c:v>8.6972856935206622</c:v>
                </c:pt>
                <c:pt idx="14">
                  <c:v>8.6032718299345117</c:v>
                </c:pt>
                <c:pt idx="15">
                  <c:v>8.4926721641417675</c:v>
                </c:pt>
                <c:pt idx="16">
                  <c:v>8.3967962299414456</c:v>
                </c:pt>
                <c:pt idx="17">
                  <c:v>8.2920426535734233</c:v>
                </c:pt>
                <c:pt idx="18">
                  <c:v>8.1783201475710197</c:v>
                </c:pt>
                <c:pt idx="19">
                  <c:v>8.0725917300871153</c:v>
                </c:pt>
                <c:pt idx="20">
                  <c:v>7.9776868396554192</c:v>
                </c:pt>
                <c:pt idx="21">
                  <c:v>7.886899309599853</c:v>
                </c:pt>
                <c:pt idx="22">
                  <c:v>7.7981982237892371</c:v>
                </c:pt>
                <c:pt idx="23">
                  <c:v>7.7043668436008446</c:v>
                </c:pt>
                <c:pt idx="24">
                  <c:v>7.6171069827333806</c:v>
                </c:pt>
                <c:pt idx="25">
                  <c:v>7.5406121253626255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11.319872426561385</c:v>
                </c:pt>
                <c:pt idx="1">
                  <c:v>11.536474541706081</c:v>
                </c:pt>
                <c:pt idx="2">
                  <c:v>11.128103119105722</c:v>
                </c:pt>
                <c:pt idx="3">
                  <c:v>12.598921025026172</c:v>
                </c:pt>
                <c:pt idx="4">
                  <c:v>10.941436087830848</c:v>
                </c:pt>
                <c:pt idx="5">
                  <c:v>10.855206227493706</c:v>
                </c:pt>
                <c:pt idx="6">
                  <c:v>11.283187280632319</c:v>
                </c:pt>
                <c:pt idx="7">
                  <c:v>11.694797097893277</c:v>
                </c:pt>
                <c:pt idx="8">
                  <c:v>13.578350514429323</c:v>
                </c:pt>
                <c:pt idx="9">
                  <c:v>12.739770763275594</c:v>
                </c:pt>
                <c:pt idx="10">
                  <c:v>11.489049433232724</c:v>
                </c:pt>
                <c:pt idx="11">
                  <c:v>11.467548087336956</c:v>
                </c:pt>
                <c:pt idx="12">
                  <c:v>11.284228110531451</c:v>
                </c:pt>
                <c:pt idx="13">
                  <c:v>11.167076187741399</c:v>
                </c:pt>
                <c:pt idx="14">
                  <c:v>11.083924791484561</c:v>
                </c:pt>
                <c:pt idx="15">
                  <c:v>11.004662202536805</c:v>
                </c:pt>
                <c:pt idx="16">
                  <c:v>10.923654753285504</c:v>
                </c:pt>
                <c:pt idx="17">
                  <c:v>10.835084307812878</c:v>
                </c:pt>
                <c:pt idx="18">
                  <c:v>10.74113186792245</c:v>
                </c:pt>
                <c:pt idx="19">
                  <c:v>10.65129998360049</c:v>
                </c:pt>
                <c:pt idx="20">
                  <c:v>10.562389211854068</c:v>
                </c:pt>
                <c:pt idx="21">
                  <c:v>10.488101668236281</c:v>
                </c:pt>
                <c:pt idx="22">
                  <c:v>10.423192705979925</c:v>
                </c:pt>
                <c:pt idx="23">
                  <c:v>10.349166350878923</c:v>
                </c:pt>
                <c:pt idx="24">
                  <c:v>10.273554299687957</c:v>
                </c:pt>
                <c:pt idx="25">
                  <c:v>10.198985094344177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4.774911160165991</c:v>
                </c:pt>
                <c:pt idx="1">
                  <c:v>4.4934390243147302</c:v>
                </c:pt>
                <c:pt idx="2">
                  <c:v>4.54546333432297</c:v>
                </c:pt>
                <c:pt idx="3">
                  <c:v>4.5884155843940047</c:v>
                </c:pt>
                <c:pt idx="4">
                  <c:v>5.1105514981157727</c:v>
                </c:pt>
                <c:pt idx="5">
                  <c:v>5.0400443844010026</c:v>
                </c:pt>
                <c:pt idx="6">
                  <c:v>4.9380315052957959</c:v>
                </c:pt>
                <c:pt idx="7">
                  <c:v>4.5683921574889528</c:v>
                </c:pt>
                <c:pt idx="8">
                  <c:v>4.8269670379580303</c:v>
                </c:pt>
                <c:pt idx="9">
                  <c:v>4.4172623943682234</c:v>
                </c:pt>
                <c:pt idx="10">
                  <c:v>3.8687177586397161</c:v>
                </c:pt>
                <c:pt idx="11">
                  <c:v>6.3868368916967242</c:v>
                </c:pt>
                <c:pt idx="12">
                  <c:v>6.4473426180382267</c:v>
                </c:pt>
                <c:pt idx="13">
                  <c:v>6.5126665510784978</c:v>
                </c:pt>
                <c:pt idx="14">
                  <c:v>6.5968812658944076</c:v>
                </c:pt>
                <c:pt idx="15">
                  <c:v>6.6809098678517191</c:v>
                </c:pt>
                <c:pt idx="16">
                  <c:v>6.7686616359402976</c:v>
                </c:pt>
                <c:pt idx="17">
                  <c:v>6.8601243626095574</c:v>
                </c:pt>
                <c:pt idx="18">
                  <c:v>6.9366690629684271</c:v>
                </c:pt>
                <c:pt idx="19">
                  <c:v>7.0154796561928237</c:v>
                </c:pt>
                <c:pt idx="20">
                  <c:v>7.0985226194427931</c:v>
                </c:pt>
                <c:pt idx="21">
                  <c:v>7.180625039743636</c:v>
                </c:pt>
                <c:pt idx="22">
                  <c:v>7.2599565883109074</c:v>
                </c:pt>
                <c:pt idx="23">
                  <c:v>7.3403948771028968</c:v>
                </c:pt>
                <c:pt idx="24">
                  <c:v>7.4233157809686992</c:v>
                </c:pt>
                <c:pt idx="25">
                  <c:v>7.5072941185953335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30.721322054349066</c:v>
                </c:pt>
                <c:pt idx="1">
                  <c:v>29.323655643924418</c:v>
                </c:pt>
                <c:pt idx="2">
                  <c:v>28.296510193866411</c:v>
                </c:pt>
                <c:pt idx="3">
                  <c:v>28.807427581173947</c:v>
                </c:pt>
                <c:pt idx="4">
                  <c:v>29.012970664283973</c:v>
                </c:pt>
                <c:pt idx="5">
                  <c:v>31.104055638992889</c:v>
                </c:pt>
                <c:pt idx="6">
                  <c:v>29.241849930649217</c:v>
                </c:pt>
                <c:pt idx="7">
                  <c:v>31.173478842402325</c:v>
                </c:pt>
                <c:pt idx="8">
                  <c:v>28.846195038994427</c:v>
                </c:pt>
                <c:pt idx="9">
                  <c:v>29.348968338686177</c:v>
                </c:pt>
                <c:pt idx="10">
                  <c:v>27.83476768462241</c:v>
                </c:pt>
                <c:pt idx="11">
                  <c:v>25.862614985463619</c:v>
                </c:pt>
                <c:pt idx="12">
                  <c:v>25.460538694485994</c:v>
                </c:pt>
                <c:pt idx="13">
                  <c:v>25.185774198927717</c:v>
                </c:pt>
                <c:pt idx="14">
                  <c:v>24.979535276872866</c:v>
                </c:pt>
                <c:pt idx="15">
                  <c:v>24.795904749215186</c:v>
                </c:pt>
                <c:pt idx="16">
                  <c:v>24.634227923884154</c:v>
                </c:pt>
                <c:pt idx="17">
                  <c:v>24.474127007243432</c:v>
                </c:pt>
                <c:pt idx="18">
                  <c:v>24.337118394615587</c:v>
                </c:pt>
                <c:pt idx="19">
                  <c:v>24.20177326518791</c:v>
                </c:pt>
                <c:pt idx="20">
                  <c:v>24.06913166456291</c:v>
                </c:pt>
                <c:pt idx="21">
                  <c:v>23.934975906460306</c:v>
                </c:pt>
                <c:pt idx="22">
                  <c:v>23.816385009819779</c:v>
                </c:pt>
                <c:pt idx="23">
                  <c:v>23.6896722197942</c:v>
                </c:pt>
                <c:pt idx="24">
                  <c:v>23.554772759857599</c:v>
                </c:pt>
                <c:pt idx="25">
                  <c:v>23.410792138602559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19.311227069852386</c:v>
                </c:pt>
                <c:pt idx="1">
                  <c:v>19.953363453559565</c:v>
                </c:pt>
                <c:pt idx="2">
                  <c:v>20.049430623927606</c:v>
                </c:pt>
                <c:pt idx="3">
                  <c:v>20.857352807980732</c:v>
                </c:pt>
                <c:pt idx="4">
                  <c:v>20.61897134791171</c:v>
                </c:pt>
                <c:pt idx="5">
                  <c:v>21.909854561604902</c:v>
                </c:pt>
                <c:pt idx="6">
                  <c:v>20.116723865846076</c:v>
                </c:pt>
                <c:pt idx="7">
                  <c:v>20.519795197046911</c:v>
                </c:pt>
                <c:pt idx="8">
                  <c:v>21.390842219740716</c:v>
                </c:pt>
                <c:pt idx="9">
                  <c:v>23.690144278944306</c:v>
                </c:pt>
                <c:pt idx="10">
                  <c:v>24.056063811240257</c:v>
                </c:pt>
                <c:pt idx="11">
                  <c:v>21.790647620319859</c:v>
                </c:pt>
                <c:pt idx="12">
                  <c:v>21.904415884425681</c:v>
                </c:pt>
                <c:pt idx="13">
                  <c:v>22.082691549756664</c:v>
                </c:pt>
                <c:pt idx="14">
                  <c:v>22.313873557070185</c:v>
                </c:pt>
                <c:pt idx="15">
                  <c:v>22.535816059945461</c:v>
                </c:pt>
                <c:pt idx="16">
                  <c:v>22.747395828221062</c:v>
                </c:pt>
                <c:pt idx="17">
                  <c:v>22.968427207591926</c:v>
                </c:pt>
                <c:pt idx="18">
                  <c:v>23.196964767670035</c:v>
                </c:pt>
                <c:pt idx="19">
                  <c:v>23.423456656946186</c:v>
                </c:pt>
                <c:pt idx="20">
                  <c:v>23.657970873685329</c:v>
                </c:pt>
                <c:pt idx="21">
                  <c:v>23.921065475241932</c:v>
                </c:pt>
                <c:pt idx="22">
                  <c:v>24.210294505171802</c:v>
                </c:pt>
                <c:pt idx="23">
                  <c:v>24.452750063272553</c:v>
                </c:pt>
                <c:pt idx="24">
                  <c:v>24.684638529417306</c:v>
                </c:pt>
                <c:pt idx="25">
                  <c:v>24.7945044646718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58.32957687484069</c:v>
                </c:pt>
                <c:pt idx="1">
                  <c:v>53.994092289925632</c:v>
                </c:pt>
                <c:pt idx="2">
                  <c:v>54.881336753345835</c:v>
                </c:pt>
                <c:pt idx="3">
                  <c:v>55.613959363778889</c:v>
                </c:pt>
                <c:pt idx="4">
                  <c:v>57.496702316727621</c:v>
                </c:pt>
                <c:pt idx="5">
                  <c:v>60.152495568416647</c:v>
                </c:pt>
                <c:pt idx="6">
                  <c:v>57.97135243026058</c:v>
                </c:pt>
                <c:pt idx="7">
                  <c:v>56.555217597193369</c:v>
                </c:pt>
                <c:pt idx="8">
                  <c:v>56.492842167994233</c:v>
                </c:pt>
                <c:pt idx="9">
                  <c:v>58.456756614185664</c:v>
                </c:pt>
                <c:pt idx="10">
                  <c:v>63.304520911721966</c:v>
                </c:pt>
                <c:pt idx="11">
                  <c:v>63.937250322592718</c:v>
                </c:pt>
                <c:pt idx="12">
                  <c:v>64.807760104438088</c:v>
                </c:pt>
                <c:pt idx="13">
                  <c:v>65.587569933679532</c:v>
                </c:pt>
                <c:pt idx="14">
                  <c:v>66.445637023016985</c:v>
                </c:pt>
                <c:pt idx="15">
                  <c:v>67.181284659601999</c:v>
                </c:pt>
                <c:pt idx="16">
                  <c:v>67.874117917118767</c:v>
                </c:pt>
                <c:pt idx="17">
                  <c:v>68.558175513803064</c:v>
                </c:pt>
                <c:pt idx="18">
                  <c:v>69.237465212534701</c:v>
                </c:pt>
                <c:pt idx="19">
                  <c:v>69.915797115402242</c:v>
                </c:pt>
                <c:pt idx="20">
                  <c:v>70.626646020645325</c:v>
                </c:pt>
                <c:pt idx="21">
                  <c:v>71.36771469793355</c:v>
                </c:pt>
                <c:pt idx="22">
                  <c:v>72.105900814855005</c:v>
                </c:pt>
                <c:pt idx="23">
                  <c:v>72.841722902545811</c:v>
                </c:pt>
                <c:pt idx="24">
                  <c:v>73.575974875506375</c:v>
                </c:pt>
                <c:pt idx="25">
                  <c:v>74.26993092321365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32.363032793460278</c:v>
                </c:pt>
                <c:pt idx="1">
                  <c:v>30.69411889543219</c:v>
                </c:pt>
                <c:pt idx="2">
                  <c:v>30.793029255768467</c:v>
                </c:pt>
                <c:pt idx="3">
                  <c:v>30.741553505167445</c:v>
                </c:pt>
                <c:pt idx="4">
                  <c:v>31.441123663746964</c:v>
                </c:pt>
                <c:pt idx="5">
                  <c:v>32.218382290242573</c:v>
                </c:pt>
                <c:pt idx="6">
                  <c:v>30.927029578851975</c:v>
                </c:pt>
                <c:pt idx="7">
                  <c:v>31.029058053013511</c:v>
                </c:pt>
                <c:pt idx="8">
                  <c:v>31.852466151920147</c:v>
                </c:pt>
                <c:pt idx="9">
                  <c:v>32.436860810495951</c:v>
                </c:pt>
                <c:pt idx="10">
                  <c:v>34.292516072287626</c:v>
                </c:pt>
                <c:pt idx="11">
                  <c:v>35.673190527375802</c:v>
                </c:pt>
                <c:pt idx="12">
                  <c:v>35.93338152433379</c:v>
                </c:pt>
                <c:pt idx="13">
                  <c:v>36.288121636754568</c:v>
                </c:pt>
                <c:pt idx="14">
                  <c:v>36.698257539685208</c:v>
                </c:pt>
                <c:pt idx="15">
                  <c:v>37.076545550178551</c:v>
                </c:pt>
                <c:pt idx="16">
                  <c:v>37.431381592689846</c:v>
                </c:pt>
                <c:pt idx="17">
                  <c:v>37.784522421221531</c:v>
                </c:pt>
                <c:pt idx="18">
                  <c:v>38.153302155547294</c:v>
                </c:pt>
                <c:pt idx="19">
                  <c:v>38.509116042648394</c:v>
                </c:pt>
                <c:pt idx="20">
                  <c:v>38.894956488284677</c:v>
                </c:pt>
                <c:pt idx="21">
                  <c:v>39.279707224747852</c:v>
                </c:pt>
                <c:pt idx="22">
                  <c:v>39.671984737427621</c:v>
                </c:pt>
                <c:pt idx="23">
                  <c:v>40.080196019715316</c:v>
                </c:pt>
                <c:pt idx="24">
                  <c:v>40.492121251554025</c:v>
                </c:pt>
                <c:pt idx="25">
                  <c:v>40.926484533622393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35.07615383279191</c:v>
                </c:pt>
                <c:pt idx="1">
                  <c:v>33.252075024823064</c:v>
                </c:pt>
                <c:pt idx="2">
                  <c:v>32.675339620040852</c:v>
                </c:pt>
                <c:pt idx="3">
                  <c:v>31.831019666135628</c:v>
                </c:pt>
                <c:pt idx="4">
                  <c:v>33.728220096219957</c:v>
                </c:pt>
                <c:pt idx="5">
                  <c:v>35.077708362511956</c:v>
                </c:pt>
                <c:pt idx="6">
                  <c:v>32.619448963185668</c:v>
                </c:pt>
                <c:pt idx="7">
                  <c:v>31.386437624721982</c:v>
                </c:pt>
                <c:pt idx="8">
                  <c:v>31.953843141158359</c:v>
                </c:pt>
                <c:pt idx="9">
                  <c:v>31.341682154396505</c:v>
                </c:pt>
                <c:pt idx="10">
                  <c:v>32.961387143249731</c:v>
                </c:pt>
                <c:pt idx="11">
                  <c:v>33.749894224004073</c:v>
                </c:pt>
                <c:pt idx="12">
                  <c:v>33.60820168907145</c:v>
                </c:pt>
                <c:pt idx="13">
                  <c:v>33.501206278897037</c:v>
                </c:pt>
                <c:pt idx="14">
                  <c:v>33.446457721525682</c:v>
                </c:pt>
                <c:pt idx="15">
                  <c:v>33.377484899922067</c:v>
                </c:pt>
                <c:pt idx="16">
                  <c:v>33.24576888239568</c:v>
                </c:pt>
                <c:pt idx="17">
                  <c:v>33.093637168250446</c:v>
                </c:pt>
                <c:pt idx="18">
                  <c:v>32.921143314650124</c:v>
                </c:pt>
                <c:pt idx="19">
                  <c:v>32.774859825481421</c:v>
                </c:pt>
                <c:pt idx="20">
                  <c:v>32.616494571000977</c:v>
                </c:pt>
                <c:pt idx="21">
                  <c:v>32.368486003831748</c:v>
                </c:pt>
                <c:pt idx="22">
                  <c:v>32.08464079682782</c:v>
                </c:pt>
                <c:pt idx="23">
                  <c:v>31.877933097228322</c:v>
                </c:pt>
                <c:pt idx="24">
                  <c:v>31.694462529606316</c:v>
                </c:pt>
                <c:pt idx="25">
                  <c:v>31.723132392752682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35.891875221539792</c:v>
                </c:pt>
                <c:pt idx="1">
                  <c:v>34.607399208040292</c:v>
                </c:pt>
                <c:pt idx="2">
                  <c:v>31.430388298676064</c:v>
                </c:pt>
                <c:pt idx="3">
                  <c:v>32.309736405164628</c:v>
                </c:pt>
                <c:pt idx="4">
                  <c:v>33.221437693847214</c:v>
                </c:pt>
                <c:pt idx="5">
                  <c:v>31.940180298531821</c:v>
                </c:pt>
                <c:pt idx="6">
                  <c:v>29.840867745659928</c:v>
                </c:pt>
                <c:pt idx="7">
                  <c:v>29.202451026418192</c:v>
                </c:pt>
                <c:pt idx="8">
                  <c:v>29.140979865965349</c:v>
                </c:pt>
                <c:pt idx="9">
                  <c:v>30.152126773092803</c:v>
                </c:pt>
                <c:pt idx="10">
                  <c:v>25.906924032841882</c:v>
                </c:pt>
                <c:pt idx="11">
                  <c:v>25.877943832151907</c:v>
                </c:pt>
                <c:pt idx="12">
                  <c:v>25.602969557058756</c:v>
                </c:pt>
                <c:pt idx="13">
                  <c:v>25.287061789607751</c:v>
                </c:pt>
                <c:pt idx="14">
                  <c:v>25.068497523166897</c:v>
                </c:pt>
                <c:pt idx="15">
                  <c:v>24.894748288181191</c:v>
                </c:pt>
                <c:pt idx="16">
                  <c:v>24.711096281153011</c:v>
                </c:pt>
                <c:pt idx="17">
                  <c:v>24.5039043291453</c:v>
                </c:pt>
                <c:pt idx="18">
                  <c:v>24.31177342427133</c:v>
                </c:pt>
                <c:pt idx="19">
                  <c:v>24.117611210570246</c:v>
                </c:pt>
                <c:pt idx="20">
                  <c:v>23.934830447975742</c:v>
                </c:pt>
                <c:pt idx="21">
                  <c:v>23.759722346077119</c:v>
                </c:pt>
                <c:pt idx="22">
                  <c:v>23.584847501189991</c:v>
                </c:pt>
                <c:pt idx="23">
                  <c:v>23.39859302776706</c:v>
                </c:pt>
                <c:pt idx="24">
                  <c:v>23.208123663669664</c:v>
                </c:pt>
                <c:pt idx="25">
                  <c:v>22.985941378574275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29.814182963491984</c:v>
                </c:pt>
                <c:pt idx="1">
                  <c:v>27.178815926232751</c:v>
                </c:pt>
                <c:pt idx="2">
                  <c:v>27.442234395809773</c:v>
                </c:pt>
                <c:pt idx="3">
                  <c:v>28.006403854730777</c:v>
                </c:pt>
                <c:pt idx="4">
                  <c:v>29.927080084459686</c:v>
                </c:pt>
                <c:pt idx="5">
                  <c:v>30.813258873999914</c:v>
                </c:pt>
                <c:pt idx="6">
                  <c:v>28.852736353745684</c:v>
                </c:pt>
                <c:pt idx="7">
                  <c:v>28.823453523054635</c:v>
                </c:pt>
                <c:pt idx="8">
                  <c:v>28.144565909345644</c:v>
                </c:pt>
                <c:pt idx="9">
                  <c:v>28.386696684385424</c:v>
                </c:pt>
                <c:pt idx="10">
                  <c:v>28.79996989231082</c:v>
                </c:pt>
                <c:pt idx="11">
                  <c:v>28.082873519329386</c:v>
                </c:pt>
                <c:pt idx="12">
                  <c:v>28.242030894792947</c:v>
                </c:pt>
                <c:pt idx="13">
                  <c:v>28.433693787193192</c:v>
                </c:pt>
                <c:pt idx="14">
                  <c:v>28.638188197183908</c:v>
                </c:pt>
                <c:pt idx="15">
                  <c:v>28.776596943073365</c:v>
                </c:pt>
                <c:pt idx="16">
                  <c:v>28.86758037410587</c:v>
                </c:pt>
                <c:pt idx="17">
                  <c:v>28.93375957369296</c:v>
                </c:pt>
                <c:pt idx="18">
                  <c:v>29.00889686640879</c:v>
                </c:pt>
                <c:pt idx="19">
                  <c:v>29.069354626122298</c:v>
                </c:pt>
                <c:pt idx="20">
                  <c:v>29.152414467631139</c:v>
                </c:pt>
                <c:pt idx="21">
                  <c:v>29.24639438978874</c:v>
                </c:pt>
                <c:pt idx="22">
                  <c:v>29.352310930198666</c:v>
                </c:pt>
                <c:pt idx="23">
                  <c:v>29.456905139589288</c:v>
                </c:pt>
                <c:pt idx="24">
                  <c:v>29.56333854253004</c:v>
                </c:pt>
                <c:pt idx="25">
                  <c:v>29.654861348859946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30.11635604639303</c:v>
                </c:pt>
                <c:pt idx="1">
                  <c:v>30.351373242972166</c:v>
                </c:pt>
                <c:pt idx="2">
                  <c:v>31.461490320251066</c:v>
                </c:pt>
                <c:pt idx="3">
                  <c:v>29.364152208376403</c:v>
                </c:pt>
                <c:pt idx="4">
                  <c:v>32.245363671674291</c:v>
                </c:pt>
                <c:pt idx="5">
                  <c:v>34.081171127934802</c:v>
                </c:pt>
                <c:pt idx="6">
                  <c:v>33.562341737367113</c:v>
                </c:pt>
                <c:pt idx="7">
                  <c:v>31.637274845256577</c:v>
                </c:pt>
                <c:pt idx="8">
                  <c:v>30.596422213068109</c:v>
                </c:pt>
                <c:pt idx="9">
                  <c:v>30.621535000261112</c:v>
                </c:pt>
                <c:pt idx="10">
                  <c:v>31.114983156268821</c:v>
                </c:pt>
                <c:pt idx="11">
                  <c:v>31.165220016018807</c:v>
                </c:pt>
                <c:pt idx="12">
                  <c:v>31.24364627639444</c:v>
                </c:pt>
                <c:pt idx="13">
                  <c:v>31.369852392843022</c:v>
                </c:pt>
                <c:pt idx="14">
                  <c:v>31.532475274164796</c:v>
                </c:pt>
                <c:pt idx="15">
                  <c:v>31.650374615351851</c:v>
                </c:pt>
                <c:pt idx="16">
                  <c:v>31.732318581264362</c:v>
                </c:pt>
                <c:pt idx="17">
                  <c:v>31.787195455055475</c:v>
                </c:pt>
                <c:pt idx="18">
                  <c:v>31.836214785839985</c:v>
                </c:pt>
                <c:pt idx="19">
                  <c:v>31.88865988776093</c:v>
                </c:pt>
                <c:pt idx="20">
                  <c:v>31.93395679526169</c:v>
                </c:pt>
                <c:pt idx="21">
                  <c:v>31.964307938338752</c:v>
                </c:pt>
                <c:pt idx="22">
                  <c:v>31.970288186429247</c:v>
                </c:pt>
                <c:pt idx="23">
                  <c:v>32.001299458504732</c:v>
                </c:pt>
                <c:pt idx="24">
                  <c:v>32.018590784468884</c:v>
                </c:pt>
                <c:pt idx="25">
                  <c:v>32.007461481400625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22.975361983115043</c:v>
                </c:pt>
                <c:pt idx="1">
                  <c:v>21.123667290775344</c:v>
                </c:pt>
                <c:pt idx="2">
                  <c:v>21.318777203990919</c:v>
                </c:pt>
                <c:pt idx="3">
                  <c:v>23.488979023097414</c:v>
                </c:pt>
                <c:pt idx="4">
                  <c:v>21.428578963012548</c:v>
                </c:pt>
                <c:pt idx="5">
                  <c:v>21.418848893363503</c:v>
                </c:pt>
                <c:pt idx="6">
                  <c:v>21.517617889137924</c:v>
                </c:pt>
                <c:pt idx="7">
                  <c:v>22.043441133403583</c:v>
                </c:pt>
                <c:pt idx="8">
                  <c:v>23.901876253855143</c:v>
                </c:pt>
                <c:pt idx="9">
                  <c:v>22.456966951183801</c:v>
                </c:pt>
                <c:pt idx="10">
                  <c:v>19.977149536816889</c:v>
                </c:pt>
                <c:pt idx="11">
                  <c:v>20.36852806104697</c:v>
                </c:pt>
                <c:pt idx="12">
                  <c:v>20.081712756960709</c:v>
                </c:pt>
                <c:pt idx="13">
                  <c:v>19.864361881262063</c:v>
                </c:pt>
                <c:pt idx="14">
                  <c:v>19.687196621419073</c:v>
                </c:pt>
                <c:pt idx="15">
                  <c:v>19.497334366678572</c:v>
                </c:pt>
                <c:pt idx="16">
                  <c:v>19.320450983226948</c:v>
                </c:pt>
                <c:pt idx="17">
                  <c:v>19.127126961386303</c:v>
                </c:pt>
                <c:pt idx="18">
                  <c:v>18.919452015493469</c:v>
                </c:pt>
                <c:pt idx="19">
                  <c:v>18.723891713687607</c:v>
                </c:pt>
                <c:pt idx="20">
                  <c:v>18.540076051509487</c:v>
                </c:pt>
                <c:pt idx="21">
                  <c:v>18.375000977836134</c:v>
                </c:pt>
                <c:pt idx="22">
                  <c:v>18.221390929769164</c:v>
                </c:pt>
                <c:pt idx="23">
                  <c:v>18.053533194479769</c:v>
                </c:pt>
                <c:pt idx="24">
                  <c:v>17.890661282421338</c:v>
                </c:pt>
                <c:pt idx="25">
                  <c:v>17.739597219706802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35.496233214515058</c:v>
                </c:pt>
                <c:pt idx="1">
                  <c:v>33.81709466823915</c:v>
                </c:pt>
                <c:pt idx="2">
                  <c:v>32.841973528189378</c:v>
                </c:pt>
                <c:pt idx="3">
                  <c:v>33.395843165567953</c:v>
                </c:pt>
                <c:pt idx="4">
                  <c:v>34.123522162399745</c:v>
                </c:pt>
                <c:pt idx="5">
                  <c:v>36.144100023393889</c:v>
                </c:pt>
                <c:pt idx="6">
                  <c:v>34.179881435945013</c:v>
                </c:pt>
                <c:pt idx="7">
                  <c:v>35.741870999891276</c:v>
                </c:pt>
                <c:pt idx="8">
                  <c:v>33.673162076952458</c:v>
                </c:pt>
                <c:pt idx="9">
                  <c:v>33.7662307330544</c:v>
                </c:pt>
                <c:pt idx="10">
                  <c:v>31.703485443262124</c:v>
                </c:pt>
                <c:pt idx="11">
                  <c:v>32.24945187716034</c:v>
                </c:pt>
                <c:pt idx="12">
                  <c:v>31.907881312524221</c:v>
                </c:pt>
                <c:pt idx="13">
                  <c:v>31.698440750006213</c:v>
                </c:pt>
                <c:pt idx="14">
                  <c:v>31.576416542767273</c:v>
                </c:pt>
                <c:pt idx="15">
                  <c:v>31.476814617066907</c:v>
                </c:pt>
                <c:pt idx="16">
                  <c:v>31.402889559824452</c:v>
                </c:pt>
                <c:pt idx="17">
                  <c:v>31.334251369852989</c:v>
                </c:pt>
                <c:pt idx="18">
                  <c:v>31.273787457584014</c:v>
                </c:pt>
                <c:pt idx="19">
                  <c:v>31.217252921380734</c:v>
                </c:pt>
                <c:pt idx="20">
                  <c:v>31.167654284005703</c:v>
                </c:pt>
                <c:pt idx="21">
                  <c:v>31.115600946203941</c:v>
                </c:pt>
                <c:pt idx="22">
                  <c:v>31.076341598130686</c:v>
                </c:pt>
                <c:pt idx="23">
                  <c:v>31.030067096897099</c:v>
                </c:pt>
                <c:pt idx="24">
                  <c:v>30.978088540826299</c:v>
                </c:pt>
                <c:pt idx="25">
                  <c:v>30.918086257197892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19.311227069852386</c:v>
                </c:pt>
                <c:pt idx="1">
                  <c:v>19.953363453559565</c:v>
                </c:pt>
                <c:pt idx="2">
                  <c:v>20.049430623927606</c:v>
                </c:pt>
                <c:pt idx="3">
                  <c:v>20.857352807980732</c:v>
                </c:pt>
                <c:pt idx="4">
                  <c:v>20.61897134791171</c:v>
                </c:pt>
                <c:pt idx="5">
                  <c:v>21.909854561604902</c:v>
                </c:pt>
                <c:pt idx="6">
                  <c:v>20.116723865846076</c:v>
                </c:pt>
                <c:pt idx="7">
                  <c:v>20.519795197046911</c:v>
                </c:pt>
                <c:pt idx="8">
                  <c:v>21.390842219740716</c:v>
                </c:pt>
                <c:pt idx="9">
                  <c:v>23.690144278944306</c:v>
                </c:pt>
                <c:pt idx="10">
                  <c:v>24.056063811240257</c:v>
                </c:pt>
                <c:pt idx="11">
                  <c:v>21.790647620319859</c:v>
                </c:pt>
                <c:pt idx="12">
                  <c:v>21.904415884425681</c:v>
                </c:pt>
                <c:pt idx="13">
                  <c:v>22.082691549756664</c:v>
                </c:pt>
                <c:pt idx="14">
                  <c:v>22.313873557070185</c:v>
                </c:pt>
                <c:pt idx="15">
                  <c:v>22.535816059945461</c:v>
                </c:pt>
                <c:pt idx="16">
                  <c:v>22.747395828221062</c:v>
                </c:pt>
                <c:pt idx="17">
                  <c:v>22.968427207591926</c:v>
                </c:pt>
                <c:pt idx="18">
                  <c:v>23.196964767670035</c:v>
                </c:pt>
                <c:pt idx="19">
                  <c:v>23.423456656946186</c:v>
                </c:pt>
                <c:pt idx="20">
                  <c:v>23.657970873685329</c:v>
                </c:pt>
                <c:pt idx="21">
                  <c:v>23.921065475241932</c:v>
                </c:pt>
                <c:pt idx="22">
                  <c:v>24.210294505171802</c:v>
                </c:pt>
                <c:pt idx="23">
                  <c:v>24.452750063272553</c:v>
                </c:pt>
                <c:pt idx="24">
                  <c:v>24.684638529417306</c:v>
                </c:pt>
                <c:pt idx="25">
                  <c:v>24.7945044646718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58.32957687484069</c:v>
                </c:pt>
                <c:pt idx="1">
                  <c:v>53.994092289925632</c:v>
                </c:pt>
                <c:pt idx="2">
                  <c:v>54.881336753345835</c:v>
                </c:pt>
                <c:pt idx="3">
                  <c:v>55.613959363778889</c:v>
                </c:pt>
                <c:pt idx="4">
                  <c:v>57.496702316727621</c:v>
                </c:pt>
                <c:pt idx="5">
                  <c:v>60.152495568416647</c:v>
                </c:pt>
                <c:pt idx="6">
                  <c:v>57.97135243026058</c:v>
                </c:pt>
                <c:pt idx="7">
                  <c:v>56.555217597193369</c:v>
                </c:pt>
                <c:pt idx="8">
                  <c:v>56.492842167994233</c:v>
                </c:pt>
                <c:pt idx="9">
                  <c:v>58.456756614185664</c:v>
                </c:pt>
                <c:pt idx="10">
                  <c:v>63.304520911721966</c:v>
                </c:pt>
                <c:pt idx="11">
                  <c:v>63.937250322592718</c:v>
                </c:pt>
                <c:pt idx="12">
                  <c:v>64.807760104438088</c:v>
                </c:pt>
                <c:pt idx="13">
                  <c:v>65.587569933679532</c:v>
                </c:pt>
                <c:pt idx="14">
                  <c:v>66.445637023016985</c:v>
                </c:pt>
                <c:pt idx="15">
                  <c:v>67.181284659601999</c:v>
                </c:pt>
                <c:pt idx="16">
                  <c:v>67.874117917118767</c:v>
                </c:pt>
                <c:pt idx="17">
                  <c:v>68.558175513803064</c:v>
                </c:pt>
                <c:pt idx="18">
                  <c:v>69.237465212534701</c:v>
                </c:pt>
                <c:pt idx="19">
                  <c:v>69.915797115402242</c:v>
                </c:pt>
                <c:pt idx="20">
                  <c:v>70.626646020645325</c:v>
                </c:pt>
                <c:pt idx="21">
                  <c:v>71.36771469793355</c:v>
                </c:pt>
                <c:pt idx="22">
                  <c:v>72.105900814855005</c:v>
                </c:pt>
                <c:pt idx="23">
                  <c:v>72.841722902545811</c:v>
                </c:pt>
                <c:pt idx="24">
                  <c:v>73.575974875506375</c:v>
                </c:pt>
                <c:pt idx="25">
                  <c:v>74.26993092321365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32.363032793460278</c:v>
                </c:pt>
                <c:pt idx="1">
                  <c:v>30.69411889543219</c:v>
                </c:pt>
                <c:pt idx="2">
                  <c:v>30.793029255768467</c:v>
                </c:pt>
                <c:pt idx="3">
                  <c:v>30.741553505167445</c:v>
                </c:pt>
                <c:pt idx="4">
                  <c:v>31.441123663746964</c:v>
                </c:pt>
                <c:pt idx="5">
                  <c:v>32.218382290242573</c:v>
                </c:pt>
                <c:pt idx="6">
                  <c:v>30.927029578851975</c:v>
                </c:pt>
                <c:pt idx="7">
                  <c:v>31.029058053013511</c:v>
                </c:pt>
                <c:pt idx="8">
                  <c:v>31.852466151920147</c:v>
                </c:pt>
                <c:pt idx="9">
                  <c:v>32.436860810495951</c:v>
                </c:pt>
                <c:pt idx="10">
                  <c:v>34.292516072287626</c:v>
                </c:pt>
                <c:pt idx="11">
                  <c:v>35.673190527375802</c:v>
                </c:pt>
                <c:pt idx="12">
                  <c:v>35.93338152433379</c:v>
                </c:pt>
                <c:pt idx="13">
                  <c:v>36.288121636754568</c:v>
                </c:pt>
                <c:pt idx="14">
                  <c:v>36.698257539685208</c:v>
                </c:pt>
                <c:pt idx="15">
                  <c:v>37.076545550178551</c:v>
                </c:pt>
                <c:pt idx="16">
                  <c:v>37.431381592689846</c:v>
                </c:pt>
                <c:pt idx="17">
                  <c:v>37.784522421221531</c:v>
                </c:pt>
                <c:pt idx="18">
                  <c:v>38.153302155547294</c:v>
                </c:pt>
                <c:pt idx="19">
                  <c:v>38.509116042648394</c:v>
                </c:pt>
                <c:pt idx="20">
                  <c:v>38.894956488284677</c:v>
                </c:pt>
                <c:pt idx="21">
                  <c:v>39.279707224747852</c:v>
                </c:pt>
                <c:pt idx="22">
                  <c:v>39.671984737427621</c:v>
                </c:pt>
                <c:pt idx="23">
                  <c:v>40.080196019715316</c:v>
                </c:pt>
                <c:pt idx="24">
                  <c:v>40.492121251554025</c:v>
                </c:pt>
                <c:pt idx="25">
                  <c:v>40.926484533622393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35.07615383279191</c:v>
                </c:pt>
                <c:pt idx="1">
                  <c:v>33.252075024823064</c:v>
                </c:pt>
                <c:pt idx="2">
                  <c:v>32.675339620040852</c:v>
                </c:pt>
                <c:pt idx="3">
                  <c:v>31.831019666135628</c:v>
                </c:pt>
                <c:pt idx="4">
                  <c:v>33.728220096219957</c:v>
                </c:pt>
                <c:pt idx="5">
                  <c:v>35.077708362511956</c:v>
                </c:pt>
                <c:pt idx="6">
                  <c:v>32.619448963185668</c:v>
                </c:pt>
                <c:pt idx="7">
                  <c:v>31.386437624721982</c:v>
                </c:pt>
                <c:pt idx="8">
                  <c:v>31.953843141158359</c:v>
                </c:pt>
                <c:pt idx="9">
                  <c:v>31.341682154396505</c:v>
                </c:pt>
                <c:pt idx="10">
                  <c:v>32.961387143249731</c:v>
                </c:pt>
                <c:pt idx="11">
                  <c:v>33.749894224004073</c:v>
                </c:pt>
                <c:pt idx="12">
                  <c:v>33.60820168907145</c:v>
                </c:pt>
                <c:pt idx="13">
                  <c:v>33.501206278897037</c:v>
                </c:pt>
                <c:pt idx="14">
                  <c:v>33.446457721525682</c:v>
                </c:pt>
                <c:pt idx="15">
                  <c:v>33.377484899922067</c:v>
                </c:pt>
                <c:pt idx="16">
                  <c:v>33.24576888239568</c:v>
                </c:pt>
                <c:pt idx="17">
                  <c:v>33.093637168250446</c:v>
                </c:pt>
                <c:pt idx="18">
                  <c:v>32.921143314650124</c:v>
                </c:pt>
                <c:pt idx="19">
                  <c:v>32.774859825481421</c:v>
                </c:pt>
                <c:pt idx="20">
                  <c:v>32.616494571000977</c:v>
                </c:pt>
                <c:pt idx="21">
                  <c:v>32.368486003831748</c:v>
                </c:pt>
                <c:pt idx="22">
                  <c:v>32.08464079682782</c:v>
                </c:pt>
                <c:pt idx="23">
                  <c:v>31.877933097228322</c:v>
                </c:pt>
                <c:pt idx="24">
                  <c:v>31.694462529606316</c:v>
                </c:pt>
                <c:pt idx="25">
                  <c:v>31.723132392752682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35.891875221539792</c:v>
                </c:pt>
                <c:pt idx="1">
                  <c:v>34.607399208040292</c:v>
                </c:pt>
                <c:pt idx="2">
                  <c:v>31.430388298676064</c:v>
                </c:pt>
                <c:pt idx="3">
                  <c:v>32.309736405164628</c:v>
                </c:pt>
                <c:pt idx="4">
                  <c:v>33.221437693847214</c:v>
                </c:pt>
                <c:pt idx="5">
                  <c:v>31.940180298531821</c:v>
                </c:pt>
                <c:pt idx="6">
                  <c:v>29.840867745659928</c:v>
                </c:pt>
                <c:pt idx="7">
                  <c:v>29.202451026418192</c:v>
                </c:pt>
                <c:pt idx="8">
                  <c:v>29.140979865965349</c:v>
                </c:pt>
                <c:pt idx="9">
                  <c:v>30.152126773092803</c:v>
                </c:pt>
                <c:pt idx="10">
                  <c:v>25.906924032841882</c:v>
                </c:pt>
                <c:pt idx="11">
                  <c:v>25.877943832151907</c:v>
                </c:pt>
                <c:pt idx="12">
                  <c:v>25.602969557058756</c:v>
                </c:pt>
                <c:pt idx="13">
                  <c:v>25.287061789607751</c:v>
                </c:pt>
                <c:pt idx="14">
                  <c:v>25.068497523166897</c:v>
                </c:pt>
                <c:pt idx="15">
                  <c:v>24.894748288181191</c:v>
                </c:pt>
                <c:pt idx="16">
                  <c:v>24.711096281153011</c:v>
                </c:pt>
                <c:pt idx="17">
                  <c:v>24.5039043291453</c:v>
                </c:pt>
                <c:pt idx="18">
                  <c:v>24.31177342427133</c:v>
                </c:pt>
                <c:pt idx="19">
                  <c:v>24.117611210570246</c:v>
                </c:pt>
                <c:pt idx="20">
                  <c:v>23.934830447975742</c:v>
                </c:pt>
                <c:pt idx="21">
                  <c:v>23.759722346077119</c:v>
                </c:pt>
                <c:pt idx="22">
                  <c:v>23.584847501189991</c:v>
                </c:pt>
                <c:pt idx="23">
                  <c:v>23.39859302776706</c:v>
                </c:pt>
                <c:pt idx="24">
                  <c:v>23.208123663669664</c:v>
                </c:pt>
                <c:pt idx="25">
                  <c:v>22.985941378574275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29.814182963491984</c:v>
                </c:pt>
                <c:pt idx="1">
                  <c:v>27.178815926232751</c:v>
                </c:pt>
                <c:pt idx="2">
                  <c:v>27.442234395809773</c:v>
                </c:pt>
                <c:pt idx="3">
                  <c:v>28.006403854730777</c:v>
                </c:pt>
                <c:pt idx="4">
                  <c:v>29.927080084459686</c:v>
                </c:pt>
                <c:pt idx="5">
                  <c:v>30.813258873999914</c:v>
                </c:pt>
                <c:pt idx="6">
                  <c:v>28.852736353745684</c:v>
                </c:pt>
                <c:pt idx="7">
                  <c:v>28.823453523054635</c:v>
                </c:pt>
                <c:pt idx="8">
                  <c:v>28.144565909345644</c:v>
                </c:pt>
                <c:pt idx="9">
                  <c:v>28.386696684385424</c:v>
                </c:pt>
                <c:pt idx="10">
                  <c:v>28.79996989231082</c:v>
                </c:pt>
                <c:pt idx="11">
                  <c:v>28.082873519329386</c:v>
                </c:pt>
                <c:pt idx="12">
                  <c:v>28.242030894792947</c:v>
                </c:pt>
                <c:pt idx="13">
                  <c:v>28.433693787193192</c:v>
                </c:pt>
                <c:pt idx="14">
                  <c:v>28.638188197183908</c:v>
                </c:pt>
                <c:pt idx="15">
                  <c:v>28.776596943073365</c:v>
                </c:pt>
                <c:pt idx="16">
                  <c:v>28.86758037410587</c:v>
                </c:pt>
                <c:pt idx="17">
                  <c:v>28.93375957369296</c:v>
                </c:pt>
                <c:pt idx="18">
                  <c:v>29.00889686640879</c:v>
                </c:pt>
                <c:pt idx="19">
                  <c:v>29.069354626122298</c:v>
                </c:pt>
                <c:pt idx="20">
                  <c:v>29.152414467631139</c:v>
                </c:pt>
                <c:pt idx="21">
                  <c:v>29.24639438978874</c:v>
                </c:pt>
                <c:pt idx="22">
                  <c:v>29.352310930198666</c:v>
                </c:pt>
                <c:pt idx="23">
                  <c:v>29.456905139589288</c:v>
                </c:pt>
                <c:pt idx="24">
                  <c:v>29.56333854253004</c:v>
                </c:pt>
                <c:pt idx="25">
                  <c:v>29.654861348859946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30.11635604639303</c:v>
                </c:pt>
                <c:pt idx="1">
                  <c:v>30.351373242972166</c:v>
                </c:pt>
                <c:pt idx="2">
                  <c:v>31.461490320251066</c:v>
                </c:pt>
                <c:pt idx="3">
                  <c:v>29.364152208376403</c:v>
                </c:pt>
                <c:pt idx="4">
                  <c:v>32.245363671674291</c:v>
                </c:pt>
                <c:pt idx="5">
                  <c:v>34.081171127934802</c:v>
                </c:pt>
                <c:pt idx="6">
                  <c:v>33.562341737367113</c:v>
                </c:pt>
                <c:pt idx="7">
                  <c:v>31.637274845256577</c:v>
                </c:pt>
                <c:pt idx="8">
                  <c:v>30.596422213068109</c:v>
                </c:pt>
                <c:pt idx="9">
                  <c:v>30.621535000261112</c:v>
                </c:pt>
                <c:pt idx="10">
                  <c:v>31.114983156268821</c:v>
                </c:pt>
                <c:pt idx="11">
                  <c:v>31.165220016018807</c:v>
                </c:pt>
                <c:pt idx="12">
                  <c:v>31.24364627639444</c:v>
                </c:pt>
                <c:pt idx="13">
                  <c:v>31.369852392843022</c:v>
                </c:pt>
                <c:pt idx="14">
                  <c:v>31.532475274164796</c:v>
                </c:pt>
                <c:pt idx="15">
                  <c:v>31.650374615351851</c:v>
                </c:pt>
                <c:pt idx="16">
                  <c:v>31.732318581264362</c:v>
                </c:pt>
                <c:pt idx="17">
                  <c:v>31.787195455055475</c:v>
                </c:pt>
                <c:pt idx="18">
                  <c:v>31.836214785839985</c:v>
                </c:pt>
                <c:pt idx="19">
                  <c:v>31.88865988776093</c:v>
                </c:pt>
                <c:pt idx="20">
                  <c:v>31.93395679526169</c:v>
                </c:pt>
                <c:pt idx="21">
                  <c:v>31.964307938338752</c:v>
                </c:pt>
                <c:pt idx="22">
                  <c:v>31.970288186429247</c:v>
                </c:pt>
                <c:pt idx="23">
                  <c:v>32.001299458504732</c:v>
                </c:pt>
                <c:pt idx="24">
                  <c:v>32.018590784468884</c:v>
                </c:pt>
                <c:pt idx="25">
                  <c:v>32.007461481400625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22.975361983115043</c:v>
                </c:pt>
                <c:pt idx="1">
                  <c:v>21.123667290775344</c:v>
                </c:pt>
                <c:pt idx="2">
                  <c:v>21.318777203990919</c:v>
                </c:pt>
                <c:pt idx="3">
                  <c:v>23.488979023097414</c:v>
                </c:pt>
                <c:pt idx="4">
                  <c:v>21.428578963012548</c:v>
                </c:pt>
                <c:pt idx="5">
                  <c:v>21.418848893363503</c:v>
                </c:pt>
                <c:pt idx="6">
                  <c:v>21.517617889137924</c:v>
                </c:pt>
                <c:pt idx="7">
                  <c:v>22.043441133403583</c:v>
                </c:pt>
                <c:pt idx="8">
                  <c:v>23.901876253855143</c:v>
                </c:pt>
                <c:pt idx="9">
                  <c:v>22.456966951183801</c:v>
                </c:pt>
                <c:pt idx="10">
                  <c:v>19.977149536816889</c:v>
                </c:pt>
                <c:pt idx="11">
                  <c:v>20.36852806104697</c:v>
                </c:pt>
                <c:pt idx="12">
                  <c:v>20.081712756960709</c:v>
                </c:pt>
                <c:pt idx="13">
                  <c:v>19.864361881262063</c:v>
                </c:pt>
                <c:pt idx="14">
                  <c:v>19.687196621419073</c:v>
                </c:pt>
                <c:pt idx="15">
                  <c:v>19.497334366678572</c:v>
                </c:pt>
                <c:pt idx="16">
                  <c:v>19.320450983226948</c:v>
                </c:pt>
                <c:pt idx="17">
                  <c:v>19.127126961386303</c:v>
                </c:pt>
                <c:pt idx="18">
                  <c:v>18.919452015493469</c:v>
                </c:pt>
                <c:pt idx="19">
                  <c:v>18.723891713687607</c:v>
                </c:pt>
                <c:pt idx="20">
                  <c:v>18.540076051509487</c:v>
                </c:pt>
                <c:pt idx="21">
                  <c:v>18.375000977836134</c:v>
                </c:pt>
                <c:pt idx="22">
                  <c:v>18.221390929769164</c:v>
                </c:pt>
                <c:pt idx="23">
                  <c:v>18.053533194479769</c:v>
                </c:pt>
                <c:pt idx="24">
                  <c:v>17.890661282421338</c:v>
                </c:pt>
                <c:pt idx="25">
                  <c:v>17.739597219706802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35.496233214515058</c:v>
                </c:pt>
                <c:pt idx="1">
                  <c:v>33.81709466823915</c:v>
                </c:pt>
                <c:pt idx="2">
                  <c:v>32.841973528189378</c:v>
                </c:pt>
                <c:pt idx="3">
                  <c:v>33.395843165567953</c:v>
                </c:pt>
                <c:pt idx="4">
                  <c:v>34.123522162399745</c:v>
                </c:pt>
                <c:pt idx="5">
                  <c:v>36.144100023393889</c:v>
                </c:pt>
                <c:pt idx="6">
                  <c:v>34.179881435945013</c:v>
                </c:pt>
                <c:pt idx="7">
                  <c:v>35.741870999891276</c:v>
                </c:pt>
                <c:pt idx="8">
                  <c:v>33.673162076952458</c:v>
                </c:pt>
                <c:pt idx="9">
                  <c:v>33.7662307330544</c:v>
                </c:pt>
                <c:pt idx="10">
                  <c:v>31.703485443262124</c:v>
                </c:pt>
                <c:pt idx="11">
                  <c:v>32.24945187716034</c:v>
                </c:pt>
                <c:pt idx="12">
                  <c:v>31.907881312524221</c:v>
                </c:pt>
                <c:pt idx="13">
                  <c:v>31.698440750006213</c:v>
                </c:pt>
                <c:pt idx="14">
                  <c:v>31.576416542767273</c:v>
                </c:pt>
                <c:pt idx="15">
                  <c:v>31.476814617066907</c:v>
                </c:pt>
                <c:pt idx="16">
                  <c:v>31.402889559824452</c:v>
                </c:pt>
                <c:pt idx="17">
                  <c:v>31.334251369852989</c:v>
                </c:pt>
                <c:pt idx="18">
                  <c:v>31.273787457584014</c:v>
                </c:pt>
                <c:pt idx="19">
                  <c:v>31.217252921380734</c:v>
                </c:pt>
                <c:pt idx="20">
                  <c:v>31.167654284005703</c:v>
                </c:pt>
                <c:pt idx="21">
                  <c:v>31.115600946203941</c:v>
                </c:pt>
                <c:pt idx="22">
                  <c:v>31.076341598130686</c:v>
                </c:pt>
                <c:pt idx="23">
                  <c:v>31.030067096897099</c:v>
                </c:pt>
                <c:pt idx="24">
                  <c:v>30.978088540826299</c:v>
                </c:pt>
                <c:pt idx="25">
                  <c:v>30.918086257197892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24.7945044646718</c:v>
                </c:pt>
                <c:pt idx="1">
                  <c:v>74.26993092321365</c:v>
                </c:pt>
                <c:pt idx="2">
                  <c:v>40.926484533622393</c:v>
                </c:pt>
                <c:pt idx="3">
                  <c:v>31.723132392752682</c:v>
                </c:pt>
                <c:pt idx="4">
                  <c:v>22.985941378574275</c:v>
                </c:pt>
                <c:pt idx="5">
                  <c:v>29.654861348859946</c:v>
                </c:pt>
                <c:pt idx="6">
                  <c:v>32.007461481400625</c:v>
                </c:pt>
                <c:pt idx="7">
                  <c:v>17.739597219706802</c:v>
                </c:pt>
                <c:pt idx="8">
                  <c:v>30.918086257197892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24.056063811240257</c:v>
                </c:pt>
                <c:pt idx="1">
                  <c:v>63.304520911721966</c:v>
                </c:pt>
                <c:pt idx="2">
                  <c:v>34.292516072287626</c:v>
                </c:pt>
                <c:pt idx="3">
                  <c:v>32.961387143249731</c:v>
                </c:pt>
                <c:pt idx="4">
                  <c:v>25.906924032841882</c:v>
                </c:pt>
                <c:pt idx="5">
                  <c:v>28.79996989231082</c:v>
                </c:pt>
                <c:pt idx="6">
                  <c:v>31.114983156268821</c:v>
                </c:pt>
                <c:pt idx="7">
                  <c:v>19.977149536816889</c:v>
                </c:pt>
                <c:pt idx="8">
                  <c:v>31.703485443262124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8.1288126892242456</c:v>
                </c:pt>
                <c:pt idx="1">
                  <c:v>24.349200355128723</c:v>
                </c:pt>
                <c:pt idx="2">
                  <c:v>13.417639673995929</c:v>
                </c:pt>
                <c:pt idx="3">
                  <c:v>10.400345024179618</c:v>
                </c:pt>
                <c:pt idx="4">
                  <c:v>7.535880066413438</c:v>
                </c:pt>
                <c:pt idx="5">
                  <c:v>9.7222678345223059</c:v>
                </c:pt>
                <c:pt idx="6">
                  <c:v>10.493561563635373</c:v>
                </c:pt>
                <c:pt idx="7">
                  <c:v>5.8158800143291574</c:v>
                </c:pt>
                <c:pt idx="8">
                  <c:v>10.136412778571202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8.2350783457451122</c:v>
                </c:pt>
                <c:pt idx="1">
                  <c:v>21.670947227214416</c:v>
                </c:pt>
                <c:pt idx="2">
                  <c:v>11.739308589465045</c:v>
                </c:pt>
                <c:pt idx="3">
                  <c:v>11.283625103383137</c:v>
                </c:pt>
                <c:pt idx="4">
                  <c:v>8.8686807110992749</c:v>
                </c:pt>
                <c:pt idx="5">
                  <c:v>9.8590530137961174</c:v>
                </c:pt>
                <c:pt idx="6">
                  <c:v>10.651548234532331</c:v>
                </c:pt>
                <c:pt idx="7">
                  <c:v>6.8387493835746911</c:v>
                </c:pt>
                <c:pt idx="8">
                  <c:v>10.853009391189868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7.2129783647417343</c:v>
                </c:pt>
                <c:pt idx="1">
                  <c:v>19.802899553726235</c:v>
                </c:pt>
                <c:pt idx="2">
                  <c:v>10.606665313686833</c:v>
                </c:pt>
                <c:pt idx="3">
                  <c:v>11.547988636442394</c:v>
                </c:pt>
                <c:pt idx="4">
                  <c:v>10.515077989745659</c:v>
                </c:pt>
                <c:pt idx="5">
                  <c:v>10.144082379936501</c:v>
                </c:pt>
                <c:pt idx="6">
                  <c:v>11.219917014951081</c:v>
                </c:pt>
                <c:pt idx="7">
                  <c:v>7.0513336011020371</c:v>
                </c:pt>
                <c:pt idx="8">
                  <c:v>11.899057145667539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6.4505358080034936E-2</c:v>
                </c:pt>
                <c:pt idx="1">
                  <c:v>7.0018680619708451E-2</c:v>
                </c:pt>
                <c:pt idx="2">
                  <c:v>7.0872590524817106E-2</c:v>
                </c:pt>
                <c:pt idx="3">
                  <c:v>7.3027645515304981E-2</c:v>
                </c:pt>
                <c:pt idx="4">
                  <c:v>7.0077494716436164E-2</c:v>
                </c:pt>
                <c:pt idx="5">
                  <c:v>7.2129783647417345E-2</c:v>
                </c:pt>
                <c:pt idx="6">
                  <c:v>6.9466703958196055E-2</c:v>
                </c:pt>
                <c:pt idx="7">
                  <c:v>7.1512743813308438E-2</c:v>
                </c:pt>
                <c:pt idx="8">
                  <c:v>7.4494395622244719E-2</c:v>
                </c:pt>
                <c:pt idx="9">
                  <c:v>8.1323077141263425E-2</c:v>
                </c:pt>
                <c:pt idx="10">
                  <c:v>8.2350783457451115E-2</c:v>
                </c:pt>
                <c:pt idx="11">
                  <c:v>7.4397472201027229E-2</c:v>
                </c:pt>
                <c:pt idx="12">
                  <c:v>7.4674484490017026E-2</c:v>
                </c:pt>
                <c:pt idx="13">
                  <c:v>7.5082337570106253E-2</c:v>
                </c:pt>
                <c:pt idx="14">
                  <c:v>7.5536035222828785E-2</c:v>
                </c:pt>
                <c:pt idx="15">
                  <c:v>7.6014585299360338E-2</c:v>
                </c:pt>
                <c:pt idx="16">
                  <c:v>7.6504780257223584E-2</c:v>
                </c:pt>
                <c:pt idx="17">
                  <c:v>7.7051729866356E-2</c:v>
                </c:pt>
                <c:pt idx="18">
                  <c:v>7.7618424633924529E-2</c:v>
                </c:pt>
                <c:pt idx="19">
                  <c:v>7.8171995250788204E-2</c:v>
                </c:pt>
                <c:pt idx="20">
                  <c:v>7.8722139168739116E-2</c:v>
                </c:pt>
                <c:pt idx="21">
                  <c:v>7.9367034536532932E-2</c:v>
                </c:pt>
                <c:pt idx="22">
                  <c:v>8.0092810277862775E-2</c:v>
                </c:pt>
                <c:pt idx="23">
                  <c:v>8.065077380834175E-2</c:v>
                </c:pt>
                <c:pt idx="24">
                  <c:v>8.1171165742922824E-2</c:v>
                </c:pt>
                <c:pt idx="25">
                  <c:v>8.1288126892242449E-2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0.19483848589002606</c:v>
                </c:pt>
                <c:pt idx="1">
                  <c:v>0.18947157015399974</c:v>
                </c:pt>
                <c:pt idx="2">
                  <c:v>0.1939996491737041</c:v>
                </c:pt>
                <c:pt idx="3">
                  <c:v>0.1947206123188657</c:v>
                </c:pt>
                <c:pt idx="4">
                  <c:v>0.19541347552340738</c:v>
                </c:pt>
                <c:pt idx="5">
                  <c:v>0.19802899553726233</c:v>
                </c:pt>
                <c:pt idx="6">
                  <c:v>0.20018561691182157</c:v>
                </c:pt>
                <c:pt idx="7">
                  <c:v>0.19709839930157058</c:v>
                </c:pt>
                <c:pt idx="8">
                  <c:v>0.19673840286680411</c:v>
                </c:pt>
                <c:pt idx="9">
                  <c:v>0.20066924336078071</c:v>
                </c:pt>
                <c:pt idx="10">
                  <c:v>0.21670947227214415</c:v>
                </c:pt>
                <c:pt idx="11">
                  <c:v>0.21829409966913996</c:v>
                </c:pt>
                <c:pt idx="12">
                  <c:v>0.22093655006763008</c:v>
                </c:pt>
                <c:pt idx="13">
                  <c:v>0.22300126119443725</c:v>
                </c:pt>
                <c:pt idx="14">
                  <c:v>0.22492912159500952</c:v>
                </c:pt>
                <c:pt idx="15">
                  <c:v>0.22660628218183476</c:v>
                </c:pt>
                <c:pt idx="16">
                  <c:v>0.22827643725088961</c:v>
                </c:pt>
                <c:pt idx="17">
                  <c:v>0.22999075957946755</c:v>
                </c:pt>
                <c:pt idx="18">
                  <c:v>0.23167267913141229</c:v>
                </c:pt>
                <c:pt idx="19">
                  <c:v>0.23333265623882732</c:v>
                </c:pt>
                <c:pt idx="20">
                  <c:v>0.23501088435453057</c:v>
                </c:pt>
                <c:pt idx="21">
                  <c:v>0.23678894583883639</c:v>
                </c:pt>
                <c:pt idx="22">
                  <c:v>0.23854167625449094</c:v>
                </c:pt>
                <c:pt idx="23">
                  <c:v>0.24024869605349011</c:v>
                </c:pt>
                <c:pt idx="24">
                  <c:v>0.24194187183253971</c:v>
                </c:pt>
                <c:pt idx="25">
                  <c:v>0.24349200355128722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0.10810234954759018</c:v>
                </c:pt>
                <c:pt idx="1">
                  <c:v>0.10770924475187801</c:v>
                </c:pt>
                <c:pt idx="2">
                  <c:v>0.10885006135078323</c:v>
                </c:pt>
                <c:pt idx="3">
                  <c:v>0.10763510080273192</c:v>
                </c:pt>
                <c:pt idx="4">
                  <c:v>0.10685863713798681</c:v>
                </c:pt>
                <c:pt idx="5">
                  <c:v>0.10606665313686833</c:v>
                </c:pt>
                <c:pt idx="6">
                  <c:v>0.10679665448448133</c:v>
                </c:pt>
                <c:pt idx="7">
                  <c:v>0.10813816892445262</c:v>
                </c:pt>
                <c:pt idx="8">
                  <c:v>0.11092738615385196</c:v>
                </c:pt>
                <c:pt idx="9">
                  <c:v>0.11134863945328141</c:v>
                </c:pt>
                <c:pt idx="10">
                  <c:v>0.11739308589465046</c:v>
                </c:pt>
                <c:pt idx="11">
                  <c:v>0.12179515023259467</c:v>
                </c:pt>
                <c:pt idx="12">
                  <c:v>0.1225007211089611</c:v>
                </c:pt>
                <c:pt idx="13">
                  <c:v>0.12338156299366081</c:v>
                </c:pt>
                <c:pt idx="14">
                  <c:v>0.12422947844731236</c:v>
                </c:pt>
                <c:pt idx="15">
                  <c:v>0.12506129029598084</c:v>
                </c:pt>
                <c:pt idx="16">
                  <c:v>0.12589043796917881</c:v>
                </c:pt>
                <c:pt idx="17">
                  <c:v>0.12675499233865339</c:v>
                </c:pt>
                <c:pt idx="18">
                  <c:v>0.12766321963048569</c:v>
                </c:pt>
                <c:pt idx="19">
                  <c:v>0.12851794167216787</c:v>
                </c:pt>
                <c:pt idx="20">
                  <c:v>0.12942336407381971</c:v>
                </c:pt>
                <c:pt idx="21">
                  <c:v>0.13032504271676615</c:v>
                </c:pt>
                <c:pt idx="22">
                  <c:v>0.13124337443488321</c:v>
                </c:pt>
                <c:pt idx="23">
                  <c:v>0.13219367208251948</c:v>
                </c:pt>
                <c:pt idx="24">
                  <c:v>0.13315133950515279</c:v>
                </c:pt>
                <c:pt idx="25">
                  <c:v>0.13417639673995929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0.11716499706985875</c:v>
                </c:pt>
                <c:pt idx="1">
                  <c:v>0.11668541128540015</c:v>
                </c:pt>
                <c:pt idx="2">
                  <c:v>0.11550382694592624</c:v>
                </c:pt>
                <c:pt idx="3">
                  <c:v>0.11144963802308626</c:v>
                </c:pt>
                <c:pt idx="4">
                  <c:v>0.11463176924328161</c:v>
                </c:pt>
                <c:pt idx="5">
                  <c:v>0.11547988636442394</c:v>
                </c:pt>
                <c:pt idx="6">
                  <c:v>0.11264088623556802</c:v>
                </c:pt>
                <c:pt idx="7">
                  <c:v>0.10938365863379318</c:v>
                </c:pt>
                <c:pt idx="8">
                  <c:v>0.11128043525148562</c:v>
                </c:pt>
                <c:pt idx="9">
                  <c:v>0.10758913097225457</c:v>
                </c:pt>
                <c:pt idx="10">
                  <c:v>0.11283625103383137</c:v>
                </c:pt>
                <c:pt idx="11">
                  <c:v>0.11522864584238068</c:v>
                </c:pt>
                <c:pt idx="12">
                  <c:v>0.11457393563972372</c:v>
                </c:pt>
                <c:pt idx="13">
                  <c:v>0.11390590106148668</c:v>
                </c:pt>
                <c:pt idx="14">
                  <c:v>0.11322161533587788</c:v>
                </c:pt>
                <c:pt idx="15">
                  <c:v>0.11258414899439759</c:v>
                </c:pt>
                <c:pt idx="16">
                  <c:v>0.1118132493951081</c:v>
                </c:pt>
                <c:pt idx="17">
                  <c:v>0.11101857207446869</c:v>
                </c:pt>
                <c:pt idx="18">
                  <c:v>0.11015610476729877</c:v>
                </c:pt>
                <c:pt idx="19">
                  <c:v>0.10938078969924379</c:v>
                </c:pt>
                <c:pt idx="20">
                  <c:v>0.10853171806339229</c:v>
                </c:pt>
                <c:pt idx="21">
                  <c:v>0.10739449499940867</c:v>
                </c:pt>
                <c:pt idx="22">
                  <c:v>0.10614282480639618</c:v>
                </c:pt>
                <c:pt idx="23">
                  <c:v>0.10514072916336567</c:v>
                </c:pt>
                <c:pt idx="24">
                  <c:v>0.10422175994425066</c:v>
                </c:pt>
                <c:pt idx="25">
                  <c:v>0.10400345024179618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0.1198897540251985</c:v>
                </c:pt>
                <c:pt idx="1">
                  <c:v>0.12144140199051233</c:v>
                </c:pt>
                <c:pt idx="2">
                  <c:v>0.11110305732421355</c:v>
                </c:pt>
                <c:pt idx="3">
                  <c:v>0.11312576426220687</c:v>
                </c:pt>
                <c:pt idx="4">
                  <c:v>0.11290937288677008</c:v>
                </c:pt>
                <c:pt idx="5">
                  <c:v>0.10515077989745659</c:v>
                </c:pt>
                <c:pt idx="6">
                  <c:v>0.10304594025187484</c:v>
                </c:pt>
                <c:pt idx="7">
                  <c:v>0.10177233149351671</c:v>
                </c:pt>
                <c:pt idx="8">
                  <c:v>0.10148453532847403</c:v>
                </c:pt>
                <c:pt idx="9">
                  <c:v>0.10350564786221093</c:v>
                </c:pt>
                <c:pt idx="10">
                  <c:v>8.8686807110992749E-2</c:v>
                </c:pt>
                <c:pt idx="11">
                  <c:v>8.8352289496754527E-2</c:v>
                </c:pt>
                <c:pt idx="12">
                  <c:v>8.7283247504734388E-2</c:v>
                </c:pt>
                <c:pt idx="13">
                  <c:v>8.5977368527089065E-2</c:v>
                </c:pt>
                <c:pt idx="14">
                  <c:v>8.4860878459775482E-2</c:v>
                </c:pt>
                <c:pt idx="15">
                  <c:v>8.3971397451254925E-2</c:v>
                </c:pt>
                <c:pt idx="16">
                  <c:v>8.3109161381861446E-2</c:v>
                </c:pt>
                <c:pt idx="17">
                  <c:v>8.220276468979372E-2</c:v>
                </c:pt>
                <c:pt idx="18">
                  <c:v>8.1348640744536196E-2</c:v>
                </c:pt>
                <c:pt idx="19">
                  <c:v>8.0488623717027891E-2</c:v>
                </c:pt>
                <c:pt idx="20">
                  <c:v>7.964339222352794E-2</c:v>
                </c:pt>
                <c:pt idx="21">
                  <c:v>7.8831718677884854E-2</c:v>
                </c:pt>
                <c:pt idx="22">
                  <c:v>7.8023698387543902E-2</c:v>
                </c:pt>
                <c:pt idx="23">
                  <c:v>7.7173922312741602E-2</c:v>
                </c:pt>
                <c:pt idx="24">
                  <c:v>7.6315901901539751E-2</c:v>
                </c:pt>
                <c:pt idx="25">
                  <c:v>7.5358800664134376E-2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9.9588417709927948E-2</c:v>
                </c:pt>
                <c:pt idx="1">
                  <c:v>9.5373636449309906E-2</c:v>
                </c:pt>
                <c:pt idx="2">
                  <c:v>9.7005360296824175E-2</c:v>
                </c:pt>
                <c:pt idx="3">
                  <c:v>9.8058548066520285E-2</c:v>
                </c:pt>
                <c:pt idx="4">
                  <c:v>0.10171287214623786</c:v>
                </c:pt>
                <c:pt idx="5">
                  <c:v>0.101440823799365</c:v>
                </c:pt>
                <c:pt idx="6">
                  <c:v>9.9633742951177842E-2</c:v>
                </c:pt>
                <c:pt idx="7">
                  <c:v>0.10045150196750749</c:v>
                </c:pt>
                <c:pt idx="8">
                  <c:v>9.8014487037460352E-2</c:v>
                </c:pt>
                <c:pt idx="9">
                  <c:v>9.7445312998861777E-2</c:v>
                </c:pt>
                <c:pt idx="10">
                  <c:v>9.859053013796118E-2</c:v>
                </c:pt>
                <c:pt idx="11">
                  <c:v>9.5880344558047753E-2</c:v>
                </c:pt>
                <c:pt idx="12">
                  <c:v>9.6280088414468709E-2</c:v>
                </c:pt>
                <c:pt idx="13">
                  <c:v>9.6676086358621308E-2</c:v>
                </c:pt>
                <c:pt idx="14">
                  <c:v>9.6944853023739799E-2</c:v>
                </c:pt>
                <c:pt idx="15">
                  <c:v>9.7065093056135643E-2</c:v>
                </c:pt>
                <c:pt idx="16">
                  <c:v>9.7088383644283904E-2</c:v>
                </c:pt>
                <c:pt idx="17">
                  <c:v>9.7063512731658988E-2</c:v>
                </c:pt>
                <c:pt idx="18">
                  <c:v>9.7065495321903672E-2</c:v>
                </c:pt>
                <c:pt idx="19">
                  <c:v>9.7014265872788302E-2</c:v>
                </c:pt>
                <c:pt idx="20">
                  <c:v>9.7004956218721003E-2</c:v>
                </c:pt>
                <c:pt idx="21">
                  <c:v>9.703579449694015E-2</c:v>
                </c:pt>
                <c:pt idx="22">
                  <c:v>9.7103695704611873E-2</c:v>
                </c:pt>
                <c:pt idx="23">
                  <c:v>9.7155624106062127E-2</c:v>
                </c:pt>
                <c:pt idx="24">
                  <c:v>9.7213927191604307E-2</c:v>
                </c:pt>
                <c:pt idx="25">
                  <c:v>9.7222678345223051E-2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0.10059776749615203</c:v>
                </c:pt>
                <c:pt idx="1">
                  <c:v>0.1065065102640686</c:v>
                </c:pt>
                <c:pt idx="2">
                  <c:v>0.11121299964032844</c:v>
                </c:pt>
                <c:pt idx="3">
                  <c:v>0.10281241910575793</c:v>
                </c:pt>
                <c:pt idx="4">
                  <c:v>0.10959199972699792</c:v>
                </c:pt>
                <c:pt idx="5">
                  <c:v>0.11219917014951081</c:v>
                </c:pt>
                <c:pt idx="6">
                  <c:v>0.11589686636658672</c:v>
                </c:pt>
                <c:pt idx="7">
                  <c:v>0.1102578417198658</c:v>
                </c:pt>
                <c:pt idx="8">
                  <c:v>0.10655316689036658</c:v>
                </c:pt>
                <c:pt idx="9">
                  <c:v>0.10511702350514784</c:v>
                </c:pt>
                <c:pt idx="10">
                  <c:v>0.10651548234532331</c:v>
                </c:pt>
                <c:pt idx="11">
                  <c:v>0.10640406977250831</c:v>
                </c:pt>
                <c:pt idx="12">
                  <c:v>0.10651291463732027</c:v>
                </c:pt>
                <c:pt idx="13">
                  <c:v>0.1066591833507632</c:v>
                </c:pt>
                <c:pt idx="14">
                  <c:v>0.10674247825598172</c:v>
                </c:pt>
                <c:pt idx="15">
                  <c:v>0.10675850808134414</c:v>
                </c:pt>
                <c:pt idx="16">
                  <c:v>0.10672316420062475</c:v>
                </c:pt>
                <c:pt idx="17">
                  <c:v>0.10663587781937554</c:v>
                </c:pt>
                <c:pt idx="18">
                  <c:v>0.10652586934253279</c:v>
                </c:pt>
                <c:pt idx="19">
                  <c:v>0.10642324084822093</c:v>
                </c:pt>
                <c:pt idx="20">
                  <c:v>0.10626056665921864</c:v>
                </c:pt>
                <c:pt idx="21">
                  <c:v>0.10605348389285522</c:v>
                </c:pt>
                <c:pt idx="22">
                  <c:v>0.10576452201757737</c:v>
                </c:pt>
                <c:pt idx="23">
                  <c:v>0.10554761969605084</c:v>
                </c:pt>
                <c:pt idx="24">
                  <c:v>0.10528759966744773</c:v>
                </c:pt>
                <c:pt idx="25">
                  <c:v>0.10493561563635373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7.6744680510381774E-2</c:v>
                </c:pt>
                <c:pt idx="1">
                  <c:v>7.4125413341575089E-2</c:v>
                </c:pt>
                <c:pt idx="2">
                  <c:v>7.5359594773982214E-2</c:v>
                </c:pt>
                <c:pt idx="3">
                  <c:v>8.2241732659325953E-2</c:v>
                </c:pt>
                <c:pt idx="4">
                  <c:v>7.2829100139049141E-2</c:v>
                </c:pt>
                <c:pt idx="5">
                  <c:v>7.0513336011020375E-2</c:v>
                </c:pt>
                <c:pt idx="6">
                  <c:v>7.4304245649467263E-2</c:v>
                </c:pt>
                <c:pt idx="7">
                  <c:v>7.6822743277852018E-2</c:v>
                </c:pt>
                <c:pt idx="8">
                  <c:v>8.3239164100112936E-2</c:v>
                </c:pt>
                <c:pt idx="9">
                  <c:v>7.7089849442289124E-2</c:v>
                </c:pt>
                <c:pt idx="10">
                  <c:v>6.838749383574691E-2</c:v>
                </c:pt>
                <c:pt idx="11">
                  <c:v>6.9542081841775988E-2</c:v>
                </c:pt>
                <c:pt idx="12">
                  <c:v>6.8460695583709597E-2</c:v>
                </c:pt>
                <c:pt idx="13">
                  <c:v>6.7539897526671916E-2</c:v>
                </c:pt>
                <c:pt idx="14">
                  <c:v>6.6644313172738195E-2</c:v>
                </c:pt>
                <c:pt idx="15">
                  <c:v>6.5765614273017137E-2</c:v>
                </c:pt>
                <c:pt idx="16">
                  <c:v>6.4979168081669189E-2</c:v>
                </c:pt>
                <c:pt idx="17">
                  <c:v>6.4165395672416484E-2</c:v>
                </c:pt>
                <c:pt idx="18">
                  <c:v>6.3305612397463296E-2</c:v>
                </c:pt>
                <c:pt idx="19">
                  <c:v>6.2487957928472837E-2</c:v>
                </c:pt>
                <c:pt idx="20">
                  <c:v>6.1692291994042033E-2</c:v>
                </c:pt>
                <c:pt idx="21">
                  <c:v>6.0965902155409625E-2</c:v>
                </c:pt>
                <c:pt idx="22">
                  <c:v>6.0280241796522298E-2</c:v>
                </c:pt>
                <c:pt idx="23">
                  <c:v>5.9544689997723471E-2</c:v>
                </c:pt>
                <c:pt idx="24">
                  <c:v>5.8830346268805365E-2</c:v>
                </c:pt>
                <c:pt idx="25">
                  <c:v>5.8158800143291577E-2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0.11856818967082994</c:v>
                </c:pt>
                <c:pt idx="1">
                  <c:v>0.11866813114354792</c:v>
                </c:pt>
                <c:pt idx="2">
                  <c:v>0.11609285996942099</c:v>
                </c:pt>
                <c:pt idx="3">
                  <c:v>0.11692853924620011</c:v>
                </c:pt>
                <c:pt idx="4">
                  <c:v>0.11597527847983312</c:v>
                </c:pt>
                <c:pt idx="5">
                  <c:v>0.1189905714566754</c:v>
                </c:pt>
                <c:pt idx="6">
                  <c:v>0.11802934319082634</c:v>
                </c:pt>
                <c:pt idx="7">
                  <c:v>0.12456261086813321</c:v>
                </c:pt>
                <c:pt idx="8">
                  <c:v>0.11726802674919967</c:v>
                </c:pt>
                <c:pt idx="9">
                  <c:v>0.11591207526391016</c:v>
                </c:pt>
                <c:pt idx="10">
                  <c:v>0.10853009391189869</c:v>
                </c:pt>
                <c:pt idx="11">
                  <c:v>0.11010584638577085</c:v>
                </c:pt>
                <c:pt idx="12">
                  <c:v>0.10877736255343505</c:v>
                </c:pt>
                <c:pt idx="13">
                  <c:v>0.10777640141716349</c:v>
                </c:pt>
                <c:pt idx="14">
                  <c:v>0.10689122648673616</c:v>
                </c:pt>
                <c:pt idx="15">
                  <c:v>0.10617308036667457</c:v>
                </c:pt>
                <c:pt idx="16">
                  <c:v>0.1056152178191605</c:v>
                </c:pt>
                <c:pt idx="17">
                  <c:v>0.10511639522780959</c:v>
                </c:pt>
                <c:pt idx="18">
                  <c:v>0.10464395403044256</c:v>
                </c:pt>
                <c:pt idx="19">
                  <c:v>0.1041825287724627</c:v>
                </c:pt>
                <c:pt idx="20">
                  <c:v>0.10371068724400863</c:v>
                </c:pt>
                <c:pt idx="21">
                  <c:v>0.10323758268536609</c:v>
                </c:pt>
                <c:pt idx="22">
                  <c:v>0.10280715632011159</c:v>
                </c:pt>
                <c:pt idx="23">
                  <c:v>0.10234427277970502</c:v>
                </c:pt>
                <c:pt idx="24">
                  <c:v>0.10186608794573694</c:v>
                </c:pt>
                <c:pt idx="25">
                  <c:v>0.10136412778571202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1.7802897173394037</c:v>
                </c:pt>
                <c:pt idx="1">
                  <c:v>-1.6957389542309826</c:v>
                </c:pt>
                <c:pt idx="2">
                  <c:v>0.21847852025337744</c:v>
                </c:pt>
                <c:pt idx="3">
                  <c:v>-3.7360262081154509</c:v>
                </c:pt>
                <c:pt idx="4">
                  <c:v>-1.7880535254390182</c:v>
                </c:pt>
                <c:pt idx="5">
                  <c:v>-2.42656218961449</c:v>
                </c:pt>
                <c:pt idx="6">
                  <c:v>-3.45963612767369</c:v>
                </c:pt>
                <c:pt idx="7">
                  <c:v>1.0381180578202986</c:v>
                </c:pt>
                <c:pt idx="8">
                  <c:v>-2.3778692903394898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0.3659195322959512</c:v>
                </c:pt>
                <c:pt idx="1">
                  <c:v>4.8477642975363011</c:v>
                </c:pt>
                <c:pt idx="2">
                  <c:v>1.8556552617916751</c:v>
                </c:pt>
                <c:pt idx="3">
                  <c:v>1.6197049888532256</c:v>
                </c:pt>
                <c:pt idx="4">
                  <c:v>-4.2452027402509209</c:v>
                </c:pt>
                <c:pt idx="5">
                  <c:v>0.41327320792539624</c:v>
                </c:pt>
                <c:pt idx="6">
                  <c:v>0.49344815600770886</c:v>
                </c:pt>
                <c:pt idx="7">
                  <c:v>-2.4798174143669129</c:v>
                </c:pt>
                <c:pt idx="8">
                  <c:v>-2.0627452897922751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-1.5202477512947965</c:v>
                </c:pt>
                <c:pt idx="1">
                  <c:v>3.8767637478800339</c:v>
                </c:pt>
                <c:pt idx="2">
                  <c:v>2.7840294778909254</c:v>
                </c:pt>
                <c:pt idx="3">
                  <c:v>0.41609775667233606</c:v>
                </c:pt>
                <c:pt idx="4">
                  <c:v>-1.0121757446606914</c:v>
                </c:pt>
                <c:pt idx="5">
                  <c:v>-2.3372949237455032E-2</c:v>
                </c:pt>
                <c:pt idx="6">
                  <c:v>0.53539145908302999</c:v>
                </c:pt>
                <c:pt idx="7">
                  <c:v>-0.4798151701383162</c:v>
                </c:pt>
                <c:pt idx="8">
                  <c:v>-0.2266708261952175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2.2586884047263389</c:v>
                </c:pt>
                <c:pt idx="1">
                  <c:v>7.0886462636116505</c:v>
                </c:pt>
                <c:pt idx="2">
                  <c:v>3.8499389834438418</c:v>
                </c:pt>
                <c:pt idx="3">
                  <c:v>-1.654352507169385</c:v>
                </c:pt>
                <c:pt idx="4">
                  <c:v>-1.9088069096069162</c:v>
                </c:pt>
                <c:pt idx="5">
                  <c:v>0.87826440578658094</c:v>
                </c:pt>
                <c:pt idx="6">
                  <c:v>0.35708686604877471</c:v>
                </c:pt>
                <c:pt idx="7">
                  <c:v>-1.7577371469717704</c:v>
                </c:pt>
                <c:pt idx="8">
                  <c:v>-0.55872835986901492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0.73844065343154242</c:v>
                </c:pt>
                <c:pt idx="1">
                  <c:v>10.965410011491684</c:v>
                </c:pt>
                <c:pt idx="2">
                  <c:v>6.6339684613347671</c:v>
                </c:pt>
                <c:pt idx="3">
                  <c:v>-1.2382547504970489</c:v>
                </c:pt>
                <c:pt idx="4">
                  <c:v>-2.9209826542676076</c:v>
                </c:pt>
                <c:pt idx="5">
                  <c:v>0.85489145654912591</c:v>
                </c:pt>
                <c:pt idx="6">
                  <c:v>0.8924783251318047</c:v>
                </c:pt>
                <c:pt idx="7">
                  <c:v>-2.2375523171100866</c:v>
                </c:pt>
                <c:pt idx="8">
                  <c:v>-0.78539918606423242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0.69304593358197408</c:v>
                </c:pt>
                <c:pt idx="1">
                  <c:v>6.2011239552658495</c:v>
                </c:pt>
                <c:pt idx="2">
                  <c:v>7.1107045968619644</c:v>
                </c:pt>
                <c:pt idx="3">
                  <c:v>-3.0076546669766415</c:v>
                </c:pt>
                <c:pt idx="4">
                  <c:v>0.16299046763412273</c:v>
                </c:pt>
                <c:pt idx="5">
                  <c:v>6.5113926043231629E-2</c:v>
                </c:pt>
                <c:pt idx="6">
                  <c:v>-0.17546842309006649</c:v>
                </c:pt>
                <c:pt idx="7">
                  <c:v>3.0095536473528028E-2</c:v>
                </c:pt>
                <c:pt idx="8">
                  <c:v>-0.28037374558879335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4.5394719849536358E-2</c:v>
                </c:pt>
                <c:pt idx="1">
                  <c:v>4.7642860562259202</c:v>
                </c:pt>
                <c:pt idx="2">
                  <c:v>-0.47673613552715821</c:v>
                </c:pt>
                <c:pt idx="3">
                  <c:v>1.7693999164795873</c:v>
                </c:pt>
                <c:pt idx="4">
                  <c:v>-3.0839731219017246</c:v>
                </c:pt>
                <c:pt idx="5">
                  <c:v>0.78977753050588895</c:v>
                </c:pt>
                <c:pt idx="6">
                  <c:v>1.0679467482218588</c:v>
                </c:pt>
                <c:pt idx="7">
                  <c:v>-2.2676478535836324</c:v>
                </c:pt>
                <c:pt idx="8">
                  <c:v>-0.50502544047546039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0.17316318972484179</c:v>
                </c:pt>
                <c:pt idx="1">
                  <c:v>-0.3924083313822484</c:v>
                </c:pt>
                <c:pt idx="2">
                  <c:v>1.3287291712589244E-2</c:v>
                </c:pt>
                <c:pt idx="3">
                  <c:v>0.32664243893592193</c:v>
                </c:pt>
                <c:pt idx="4">
                  <c:v>0.22020894050718809</c:v>
                </c:pt>
                <c:pt idx="5">
                  <c:v>0.27680820257386385</c:v>
                </c:pt>
                <c:pt idx="6">
                  <c:v>-0.28496071229658793</c:v>
                </c:pt>
                <c:pt idx="7">
                  <c:v>0.40810194095661156</c:v>
                </c:pt>
                <c:pt idx="8">
                  <c:v>0.7141129835195883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0.60584578233115671</c:v>
                </c:pt>
                <c:pt idx="1">
                  <c:v>2.8969803152466209</c:v>
                </c:pt>
                <c:pt idx="2">
                  <c:v>2.5607732998177655</c:v>
                </c:pt>
                <c:pt idx="3">
                  <c:v>-1.5340123680065538</c:v>
                </c:pt>
                <c:pt idx="4">
                  <c:v>0.34330686189185711</c:v>
                </c:pt>
                <c:pt idx="5">
                  <c:v>-0.37103915313160662</c:v>
                </c:pt>
                <c:pt idx="6">
                  <c:v>0.7076288989233035</c:v>
                </c:pt>
                <c:pt idx="7">
                  <c:v>0.32679062739585785</c:v>
                </c:pt>
                <c:pt idx="8">
                  <c:v>-2.7499785736126174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-4.0568318624469413E-2</c:v>
                </c:pt>
                <c:pt idx="1">
                  <c:v>8.4608380276274247</c:v>
                </c:pt>
                <c:pt idx="2">
                  <c:v>4.0599078698044444</c:v>
                </c:pt>
                <c:pt idx="3">
                  <c:v>-3.0884821426404585E-2</c:v>
                </c:pt>
                <c:pt idx="4">
                  <c:v>-3.4844984566666426</c:v>
                </c:pt>
                <c:pt idx="5">
                  <c:v>0.94912240710682383</c:v>
                </c:pt>
                <c:pt idx="6">
                  <c:v>0.46981013850509434</c:v>
                </c:pt>
                <c:pt idx="7">
                  <c:v>-2.9724448854625845</c:v>
                </c:pt>
                <c:pt idx="8">
                  <c:v>1.2504664040287636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-0.16378596417085989</c:v>
                </c:pt>
                <c:pt idx="1">
                  <c:v>-6.6756395128403145E-2</c:v>
                </c:pt>
                <c:pt idx="2">
                  <c:v>-5.6586512016247648E-2</c:v>
                </c:pt>
                <c:pt idx="3">
                  <c:v>0.18431092146651018</c:v>
                </c:pt>
                <c:pt idx="4">
                  <c:v>0.16198794285840423</c:v>
                </c:pt>
                <c:pt idx="5">
                  <c:v>0.15026995622152528</c:v>
                </c:pt>
                <c:pt idx="6">
                  <c:v>-0.20865235727854892</c:v>
                </c:pt>
                <c:pt idx="7">
                  <c:v>9.1222631830159107E-2</c:v>
                </c:pt>
                <c:pt idx="8">
                  <c:v>0.45469365821312768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0.51489933746038141</c:v>
                </c:pt>
                <c:pt idx="1">
                  <c:v>2.1408926920380651</c:v>
                </c:pt>
                <c:pt idx="2">
                  <c:v>2.4586191073075074</c:v>
                </c:pt>
                <c:pt idx="3">
                  <c:v>-1.5663174007313341</c:v>
                </c:pt>
                <c:pt idx="4">
                  <c:v>8.4985696097513053E-2</c:v>
                </c:pt>
                <c:pt idx="5">
                  <c:v>-0.887223180083625</c:v>
                </c:pt>
                <c:pt idx="6">
                  <c:v>0.11302764201966831</c:v>
                </c:pt>
                <c:pt idx="7">
                  <c:v>6.4270507143870781E-2</c:v>
                </c:pt>
                <c:pt idx="8">
                  <c:v>-1.9314070432367503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0.34193256029245767</c:v>
                </c:pt>
                <c:pt idx="1">
                  <c:v>4.1269876583561853</c:v>
                </c:pt>
                <c:pt idx="2">
                  <c:v>4.7086720015706991</c:v>
                </c:pt>
                <c:pt idx="3">
                  <c:v>-1.6256481877118141</c:v>
                </c:pt>
                <c:pt idx="4">
                  <c:v>-8.3983171321793781E-2</c:v>
                </c:pt>
                <c:pt idx="5">
                  <c:v>0.80206714990529093</c:v>
                </c:pt>
                <c:pt idx="6">
                  <c:v>-7.9843707831182442E-2</c:v>
                </c:pt>
                <c:pt idx="7">
                  <c:v>-0.12539760250050191</c:v>
                </c:pt>
                <c:pt idx="8">
                  <c:v>1.1963396394348509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0.33694915389570168</c:v>
                </c:pt>
                <c:pt idx="1">
                  <c:v>-0.32565193625384503</c:v>
                </c:pt>
                <c:pt idx="2">
                  <c:v>6.9873803728834893E-2</c:v>
                </c:pt>
                <c:pt idx="3">
                  <c:v>0.14233151746941236</c:v>
                </c:pt>
                <c:pt idx="4">
                  <c:v>5.8220997648783523E-2</c:v>
                </c:pt>
                <c:pt idx="5">
                  <c:v>0.12653824635233879</c:v>
                </c:pt>
                <c:pt idx="6">
                  <c:v>-7.6308355018039897E-2</c:v>
                </c:pt>
                <c:pt idx="7">
                  <c:v>0.3168793091264539</c:v>
                </c:pt>
                <c:pt idx="8">
                  <c:v>0.25941932530646106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9.0946444870777077E-2</c:v>
                </c:pt>
                <c:pt idx="1">
                  <c:v>0.75608762320855405</c:v>
                </c:pt>
                <c:pt idx="2">
                  <c:v>0.10215419251025781</c:v>
                </c:pt>
                <c:pt idx="3">
                  <c:v>3.2305032724775806E-2</c:v>
                </c:pt>
                <c:pt idx="4">
                  <c:v>0.25832116579434627</c:v>
                </c:pt>
                <c:pt idx="5">
                  <c:v>0.5161840269520177</c:v>
                </c:pt>
                <c:pt idx="6">
                  <c:v>0.5946012569036272</c:v>
                </c:pt>
                <c:pt idx="7">
                  <c:v>0.26252012025198956</c:v>
                </c:pt>
                <c:pt idx="8">
                  <c:v>-0.81857153037585029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-0.38250087891693063</c:v>
                </c:pt>
                <c:pt idx="1">
                  <c:v>4.3338503692712287</c:v>
                </c:pt>
                <c:pt idx="2">
                  <c:v>-0.64876413176624759</c:v>
                </c:pt>
                <c:pt idx="3">
                  <c:v>1.5947633662854148</c:v>
                </c:pt>
                <c:pt idx="4">
                  <c:v>-3.4005152853448397</c:v>
                </c:pt>
                <c:pt idx="5">
                  <c:v>0.14705525720153689</c:v>
                </c:pt>
                <c:pt idx="6">
                  <c:v>0.54965384633627323</c:v>
                </c:pt>
                <c:pt idx="7">
                  <c:v>-2.8470472829620892</c:v>
                </c:pt>
                <c:pt idx="8">
                  <c:v>5.4126764593924293E-2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20.698468321235204</c:v>
                </c:pt>
                <c:pt idx="1">
                  <c:v>17.485496199258225</c:v>
                </c:pt>
                <c:pt idx="2">
                  <c:v>18.085133074431962</c:v>
                </c:pt>
                <c:pt idx="3">
                  <c:v>17.891093262690411</c:v>
                </c:pt>
                <c:pt idx="4">
                  <c:v>16.854881453703037</c:v>
                </c:pt>
                <c:pt idx="5">
                  <c:v>18.432907128045219</c:v>
                </c:pt>
                <c:pt idx="6">
                  <c:v>14.407922637801414</c:v>
                </c:pt>
                <c:pt idx="7">
                  <c:v>16.133716443062379</c:v>
                </c:pt>
                <c:pt idx="8">
                  <c:v>15.250818218333714</c:v>
                </c:pt>
                <c:pt idx="9">
                  <c:v>14.885058065316979</c:v>
                </c:pt>
                <c:pt idx="10">
                  <c:v>11.375488958476428</c:v>
                </c:pt>
                <c:pt idx="11">
                  <c:v>11.560754498396356</c:v>
                </c:pt>
                <c:pt idx="12">
                  <c:v>11.370293094060747</c:v>
                </c:pt>
                <c:pt idx="13">
                  <c:v>10.645118532405824</c:v>
                </c:pt>
                <c:pt idx="14">
                  <c:v>9.9405832878738085</c:v>
                </c:pt>
                <c:pt idx="15">
                  <c:v>9.5655512549436068</c:v>
                </c:pt>
                <c:pt idx="16">
                  <c:v>9.226019909707162</c:v>
                </c:pt>
                <c:pt idx="17">
                  <c:v>8.890097781957877</c:v>
                </c:pt>
                <c:pt idx="18">
                  <c:v>8.5628296066295917</c:v>
                </c:pt>
                <c:pt idx="19">
                  <c:v>8.2460693279248094</c:v>
                </c:pt>
                <c:pt idx="20">
                  <c:v>7.939433671798807</c:v>
                </c:pt>
                <c:pt idx="21">
                  <c:v>7.6419125228554847</c:v>
                </c:pt>
                <c:pt idx="22">
                  <c:v>7.3547151471390171</c:v>
                </c:pt>
                <c:pt idx="23">
                  <c:v>7.0762463033445862</c:v>
                </c:pt>
                <c:pt idx="24">
                  <c:v>6.8206735611408975</c:v>
                </c:pt>
                <c:pt idx="25">
                  <c:v>6.7573003310164879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47.384679413354448</c:v>
                </c:pt>
                <c:pt idx="1">
                  <c:v>42.063232645249371</c:v>
                </c:pt>
                <c:pt idx="2">
                  <c:v>44.949747323812815</c:v>
                </c:pt>
                <c:pt idx="3">
                  <c:v>44.029488579472932</c:v>
                </c:pt>
                <c:pt idx="4">
                  <c:v>44.839534672709526</c:v>
                </c:pt>
                <c:pt idx="5">
                  <c:v>37.95179079995652</c:v>
                </c:pt>
                <c:pt idx="6">
                  <c:v>35.490254726446146</c:v>
                </c:pt>
                <c:pt idx="7">
                  <c:v>41.305061838505083</c:v>
                </c:pt>
                <c:pt idx="8">
                  <c:v>38.480895739782973</c:v>
                </c:pt>
                <c:pt idx="9">
                  <c:v>39.426612467989891</c:v>
                </c:pt>
                <c:pt idx="10">
                  <c:v>31.074815226012003</c:v>
                </c:pt>
                <c:pt idx="11">
                  <c:v>34.820063350914275</c:v>
                </c:pt>
                <c:pt idx="12">
                  <c:v>32.525951287340014</c:v>
                </c:pt>
                <c:pt idx="13">
                  <c:v>31.328591735911139</c:v>
                </c:pt>
                <c:pt idx="14">
                  <c:v>30.198165698351012</c:v>
                </c:pt>
                <c:pt idx="15">
                  <c:v>29.032963450273115</c:v>
                </c:pt>
                <c:pt idx="16">
                  <c:v>27.864251706570844</c:v>
                </c:pt>
                <c:pt idx="17">
                  <c:v>26.705706839843899</c:v>
                </c:pt>
                <c:pt idx="18">
                  <c:v>25.562567590689834</c:v>
                </c:pt>
                <c:pt idx="19">
                  <c:v>24.436109043594545</c:v>
                </c:pt>
                <c:pt idx="20">
                  <c:v>23.334969761685329</c:v>
                </c:pt>
                <c:pt idx="21">
                  <c:v>22.246984277743763</c:v>
                </c:pt>
                <c:pt idx="22">
                  <c:v>21.171055183565262</c:v>
                </c:pt>
                <c:pt idx="23">
                  <c:v>20.109443798904341</c:v>
                </c:pt>
                <c:pt idx="24">
                  <c:v>19.058113787911758</c:v>
                </c:pt>
                <c:pt idx="25">
                  <c:v>18.002449991190034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73.863547428018776</c:v>
                </c:pt>
                <c:pt idx="1">
                  <c:v>71.14132378354816</c:v>
                </c:pt>
                <c:pt idx="2">
                  <c:v>69.725597302616592</c:v>
                </c:pt>
                <c:pt idx="3">
                  <c:v>69.376597270320758</c:v>
                </c:pt>
                <c:pt idx="4">
                  <c:v>69.278454185574674</c:v>
                </c:pt>
                <c:pt idx="5">
                  <c:v>70.498402352311714</c:v>
                </c:pt>
                <c:pt idx="6">
                  <c:v>64.625966343124716</c:v>
                </c:pt>
                <c:pt idx="7">
                  <c:v>62.961024515678602</c:v>
                </c:pt>
                <c:pt idx="8">
                  <c:v>69.81076471723749</c:v>
                </c:pt>
                <c:pt idx="9">
                  <c:v>65.536591799023469</c:v>
                </c:pt>
                <c:pt idx="10">
                  <c:v>65.577066958712635</c:v>
                </c:pt>
                <c:pt idx="11">
                  <c:v>66.111660875441572</c:v>
                </c:pt>
                <c:pt idx="12">
                  <c:v>64.59070304026595</c:v>
                </c:pt>
                <c:pt idx="13">
                  <c:v>64.028309185986316</c:v>
                </c:pt>
                <c:pt idx="14">
                  <c:v>63.557077088505672</c:v>
                </c:pt>
                <c:pt idx="15">
                  <c:v>62.966810762619978</c:v>
                </c:pt>
                <c:pt idx="16">
                  <c:v>62.330078734167422</c:v>
                </c:pt>
                <c:pt idx="17">
                  <c:v>61.664989727199739</c:v>
                </c:pt>
                <c:pt idx="18">
                  <c:v>60.997550867135025</c:v>
                </c:pt>
                <c:pt idx="19">
                  <c:v>60.326131129385899</c:v>
                </c:pt>
                <c:pt idx="20">
                  <c:v>59.672271278246988</c:v>
                </c:pt>
                <c:pt idx="21">
                  <c:v>59.013028183635292</c:v>
                </c:pt>
                <c:pt idx="22">
                  <c:v>58.353891122874927</c:v>
                </c:pt>
                <c:pt idx="23">
                  <c:v>57.702538800599875</c:v>
                </c:pt>
                <c:pt idx="24">
                  <c:v>57.044475846632984</c:v>
                </c:pt>
                <c:pt idx="25">
                  <c:v>56.336401318850868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64.981061968205296</c:v>
                </c:pt>
                <c:pt idx="1">
                  <c:v>65.997799227417644</c:v>
                </c:pt>
                <c:pt idx="2">
                  <c:v>63.78985260753489</c:v>
                </c:pt>
                <c:pt idx="3">
                  <c:v>65.982261636871087</c:v>
                </c:pt>
                <c:pt idx="4">
                  <c:v>69.241492498193949</c:v>
                </c:pt>
                <c:pt idx="5">
                  <c:v>68.152260726333765</c:v>
                </c:pt>
                <c:pt idx="6">
                  <c:v>70.400079914523445</c:v>
                </c:pt>
                <c:pt idx="7">
                  <c:v>63.373354526010161</c:v>
                </c:pt>
                <c:pt idx="8">
                  <c:v>66.948438317845344</c:v>
                </c:pt>
                <c:pt idx="9">
                  <c:v>64.321466811176293</c:v>
                </c:pt>
                <c:pt idx="10">
                  <c:v>72.211135823677282</c:v>
                </c:pt>
                <c:pt idx="11">
                  <c:v>67.886359917874429</c:v>
                </c:pt>
                <c:pt idx="12">
                  <c:v>68.785475468254063</c:v>
                </c:pt>
                <c:pt idx="13">
                  <c:v>69.174660431971773</c:v>
                </c:pt>
                <c:pt idx="14">
                  <c:v>69.696312346964874</c:v>
                </c:pt>
                <c:pt idx="15">
                  <c:v>70.092460563264339</c:v>
                </c:pt>
                <c:pt idx="16">
                  <c:v>70.441813294927044</c:v>
                </c:pt>
                <c:pt idx="17">
                  <c:v>70.755909746048246</c:v>
                </c:pt>
                <c:pt idx="18">
                  <c:v>71.078291410274247</c:v>
                </c:pt>
                <c:pt idx="19">
                  <c:v>71.402931877089372</c:v>
                </c:pt>
                <c:pt idx="20">
                  <c:v>71.757268874316509</c:v>
                </c:pt>
                <c:pt idx="21">
                  <c:v>72.113127524938292</c:v>
                </c:pt>
                <c:pt idx="22">
                  <c:v>72.473145667718981</c:v>
                </c:pt>
                <c:pt idx="23">
                  <c:v>72.845850707479627</c:v>
                </c:pt>
                <c:pt idx="24">
                  <c:v>73.219013542619564</c:v>
                </c:pt>
                <c:pt idx="25">
                  <c:v>73.552270029836421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12.643475963527138</c:v>
                </c:pt>
                <c:pt idx="1">
                  <c:v>12.564203925773963</c:v>
                </c:pt>
                <c:pt idx="2">
                  <c:v>11.81381256354639</c:v>
                </c:pt>
                <c:pt idx="3">
                  <c:v>11.29186304677591</c:v>
                </c:pt>
                <c:pt idx="4">
                  <c:v>11.965107290552323</c:v>
                </c:pt>
                <c:pt idx="5">
                  <c:v>13.808684600097855</c:v>
                </c:pt>
                <c:pt idx="6">
                  <c:v>13.640565791381448</c:v>
                </c:pt>
                <c:pt idx="7">
                  <c:v>12.68071386772437</c:v>
                </c:pt>
                <c:pt idx="8">
                  <c:v>12.439015387130702</c:v>
                </c:pt>
                <c:pt idx="9">
                  <c:v>12.389289711588608</c:v>
                </c:pt>
                <c:pt idx="10">
                  <c:v>13.372245003655188</c:v>
                </c:pt>
                <c:pt idx="11">
                  <c:v>13.734126632679837</c:v>
                </c:pt>
                <c:pt idx="12">
                  <c:v>13.555780107064452</c:v>
                </c:pt>
                <c:pt idx="13">
                  <c:v>13.755194069757877</c:v>
                </c:pt>
                <c:pt idx="14">
                  <c:v>13.987045038653299</c:v>
                </c:pt>
                <c:pt idx="15">
                  <c:v>14.194480841460242</c:v>
                </c:pt>
                <c:pt idx="16">
                  <c:v>14.401170076055786</c:v>
                </c:pt>
                <c:pt idx="17">
                  <c:v>14.615525441281159</c:v>
                </c:pt>
                <c:pt idx="18" formatCode="General">
                  <c:v>14.827920610397705</c:v>
                </c:pt>
                <c:pt idx="19" formatCode="General">
                  <c:v>15.040609289777629</c:v>
                </c:pt>
                <c:pt idx="20" formatCode="General">
                  <c:v>15.264661344578025</c:v>
                </c:pt>
                <c:pt idx="21" formatCode="General">
                  <c:v>15.490330879284876</c:v>
                </c:pt>
                <c:pt idx="22">
                  <c:v>15.718860213393123</c:v>
                </c:pt>
                <c:pt idx="23">
                  <c:v>15.952431087476356</c:v>
                </c:pt>
                <c:pt idx="24">
                  <c:v>16.185972627698941</c:v>
                </c:pt>
                <c:pt idx="25">
                  <c:v>16.417875562816601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16.85199650808978</c:v>
                </c:pt>
                <c:pt idx="1">
                  <c:v>16.436889115800579</c:v>
                </c:pt>
                <c:pt idx="2">
                  <c:v>16.090781133349214</c:v>
                </c:pt>
                <c:pt idx="3">
                  <c:v>14.965733592288977</c:v>
                </c:pt>
                <c:pt idx="4">
                  <c:v>15.876880039877276</c:v>
                </c:pt>
                <c:pt idx="5">
                  <c:v>17.81373109471204</c:v>
                </c:pt>
                <c:pt idx="6">
                  <c:v>16.788248457028928</c:v>
                </c:pt>
                <c:pt idx="7">
                  <c:v>15.225032747300524</c:v>
                </c:pt>
                <c:pt idx="8">
                  <c:v>14.406543284282058</c:v>
                </c:pt>
                <c:pt idx="9">
                  <c:v>14.827295799286397</c:v>
                </c:pt>
                <c:pt idx="10">
                  <c:v>16.490274551976412</c:v>
                </c:pt>
                <c:pt idx="11">
                  <c:v>16.127290078133356</c:v>
                </c:pt>
                <c:pt idx="12">
                  <c:v>15.762502681660505</c:v>
                </c:pt>
                <c:pt idx="13">
                  <c:v>15.796134158894324</c:v>
                </c:pt>
                <c:pt idx="14">
                  <c:v>15.86771214990384</c:v>
                </c:pt>
                <c:pt idx="15">
                  <c:v>15.900078252461583</c:v>
                </c:pt>
                <c:pt idx="16">
                  <c:v>15.91555452025306</c:v>
                </c:pt>
                <c:pt idx="17">
                  <c:v>15.935617432696949</c:v>
                </c:pt>
                <c:pt idx="18" formatCode="General">
                  <c:v>16.007304479269017</c:v>
                </c:pt>
                <c:pt idx="19" formatCode="General">
                  <c:v>16.130579992642133</c:v>
                </c:pt>
                <c:pt idx="20" formatCode="General">
                  <c:v>16.263057087707221</c:v>
                </c:pt>
                <c:pt idx="21" formatCode="General">
                  <c:v>16.400737908763965</c:v>
                </c:pt>
                <c:pt idx="22">
                  <c:v>16.553294440640148</c:v>
                </c:pt>
                <c:pt idx="23">
                  <c:v>16.72016946523221</c:v>
                </c:pt>
                <c:pt idx="24">
                  <c:v>16.894300834536587</c:v>
                </c:pt>
                <c:pt idx="25">
                  <c:v>17.060184308443809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39.96596064848368</c:v>
                </c:pt>
                <c:pt idx="1">
                  <c:v>41.14623786538143</c:v>
                </c:pt>
                <c:pt idx="2">
                  <c:v>41.454754044304288</c:v>
                </c:pt>
                <c:pt idx="3">
                  <c:v>40.205544788527952</c:v>
                </c:pt>
                <c:pt idx="4">
                  <c:v>43.449907378760166</c:v>
                </c:pt>
                <c:pt idx="5">
                  <c:v>50.951186271171551</c:v>
                </c:pt>
                <c:pt idx="6">
                  <c:v>49.670966262246779</c:v>
                </c:pt>
                <c:pt idx="7">
                  <c:v>46.230639521786543</c:v>
                </c:pt>
                <c:pt idx="8">
                  <c:v>46.416522889432123</c:v>
                </c:pt>
                <c:pt idx="9">
                  <c:v>47.324990697100361</c:v>
                </c:pt>
                <c:pt idx="10">
                  <c:v>52.996600803824286</c:v>
                </c:pt>
                <c:pt idx="11">
                  <c:v>55.065592774416601</c:v>
                </c:pt>
                <c:pt idx="12">
                  <c:v>55.10468842163003</c:v>
                </c:pt>
                <c:pt idx="13">
                  <c:v>56.622803631336978</c:v>
                </c:pt>
                <c:pt idx="14">
                  <c:v>58.246250466624105</c:v>
                </c:pt>
                <c:pt idx="15">
                  <c:v>59.757612370388891</c:v>
                </c:pt>
                <c:pt idx="16">
                  <c:v>61.224469609947533</c:v>
                </c:pt>
                <c:pt idx="17">
                  <c:v>62.671626007003418</c:v>
                </c:pt>
                <c:pt idx="18" formatCode="General">
                  <c:v>64.092834591306783</c:v>
                </c:pt>
                <c:pt idx="19" formatCode="General">
                  <c:v>65.489697468895997</c:v>
                </c:pt>
                <c:pt idx="20" formatCode="General">
                  <c:v>66.916793219165399</c:v>
                </c:pt>
                <c:pt idx="21" formatCode="General">
                  <c:v>68.353071695673378</c:v>
                </c:pt>
                <c:pt idx="22" formatCode="General">
                  <c:v>69.796281187332127</c:v>
                </c:pt>
                <c:pt idx="23" formatCode="General">
                  <c:v>71.253938778258558</c:v>
                </c:pt>
                <c:pt idx="24" formatCode="General">
                  <c:v>72.724571539890874</c:v>
                </c:pt>
                <c:pt idx="25" formatCode="General">
                  <c:v>74.182509489559394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19.742802058952364</c:v>
                </c:pt>
                <c:pt idx="1">
                  <c:v>15.574509293928008</c:v>
                </c:pt>
                <c:pt idx="2">
                  <c:v>14.662052860231569</c:v>
                </c:pt>
                <c:pt idx="3">
                  <c:v>18.756890015271416</c:v>
                </c:pt>
                <c:pt idx="4">
                  <c:v>19.595695295188499</c:v>
                </c:pt>
                <c:pt idx="5">
                  <c:v>22.507956962823425</c:v>
                </c:pt>
                <c:pt idx="6">
                  <c:v>21.103166980326865</c:v>
                </c:pt>
                <c:pt idx="7">
                  <c:v>24.943889325202434</c:v>
                </c:pt>
                <c:pt idx="8">
                  <c:v>19.974961948964712</c:v>
                </c:pt>
                <c:pt idx="9">
                  <c:v>28.18218369070231</c:v>
                </c:pt>
                <c:pt idx="10">
                  <c:v>25.034471137456112</c:v>
                </c:pt>
                <c:pt idx="11">
                  <c:v>23.792352468227946</c:v>
                </c:pt>
                <c:pt idx="12">
                  <c:v>27.204623885985026</c:v>
                </c:pt>
                <c:pt idx="13">
                  <c:v>28.157278788943081</c:v>
                </c:pt>
                <c:pt idx="14">
                  <c:v>29.131860579101986</c:v>
                </c:pt>
                <c:pt idx="15">
                  <c:v>30.013428236828652</c:v>
                </c:pt>
                <c:pt idx="16">
                  <c:v>30.833203934233058</c:v>
                </c:pt>
                <c:pt idx="17">
                  <c:v>31.608901659723823</c:v>
                </c:pt>
                <c:pt idx="18" formatCode="General">
                  <c:v>32.3461144178629</c:v>
                </c:pt>
                <c:pt idx="19" formatCode="General">
                  <c:v>33.049692943803201</c:v>
                </c:pt>
                <c:pt idx="20" formatCode="General">
                  <c:v>33.726690736798112</c:v>
                </c:pt>
                <c:pt idx="21" formatCode="General">
                  <c:v>34.364267812876015</c:v>
                </c:pt>
                <c:pt idx="22" formatCode="General">
                  <c:v>34.962932446229964</c:v>
                </c:pt>
                <c:pt idx="23" formatCode="General">
                  <c:v>35.52585642124486</c:v>
                </c:pt>
                <c:pt idx="24" formatCode="General">
                  <c:v>36.044454716366381</c:v>
                </c:pt>
                <c:pt idx="25" formatCode="General">
                  <c:v>36.498861853004648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3.2420076901337147</c:v>
                </c:pt>
                <c:pt idx="1">
                  <c:v>2.5623079436422698</c:v>
                </c:pt>
                <c:pt idx="2">
                  <c:v>2.322269090172111</c:v>
                </c:pt>
                <c:pt idx="3">
                  <c:v>3.1095278077802715</c:v>
                </c:pt>
                <c:pt idx="4">
                  <c:v>3.1290471854398243</c:v>
                </c:pt>
                <c:pt idx="5">
                  <c:v>3.6390800645479993</c:v>
                </c:pt>
                <c:pt idx="6">
                  <c:v>3.4608288871199093</c:v>
                </c:pt>
                <c:pt idx="7">
                  <c:v>4.0855672147300437</c:v>
                </c:pt>
                <c:pt idx="8">
                  <c:v>3.4190394969909526</c:v>
                </c:pt>
                <c:pt idx="9">
                  <c:v>4.4155109578152656</c:v>
                </c:pt>
                <c:pt idx="10">
                  <c:v>3.9849015362096165</c:v>
                </c:pt>
                <c:pt idx="11">
                  <c:v>3.7967994039156019</c:v>
                </c:pt>
                <c:pt idx="12">
                  <c:v>4.4319820137391579</c:v>
                </c:pt>
                <c:pt idx="13">
                  <c:v>4.6049094647928479</c:v>
                </c:pt>
                <c:pt idx="14">
                  <c:v>4.7819933440215747</c:v>
                </c:pt>
                <c:pt idx="15">
                  <c:v>4.9436142677593944</c:v>
                </c:pt>
                <c:pt idx="16">
                  <c:v>5.0964382141377795</c:v>
                </c:pt>
                <c:pt idx="17">
                  <c:v>5.2426253642448497</c:v>
                </c:pt>
                <c:pt idx="18" formatCode="General">
                  <c:v>5.3835864264347544</c:v>
                </c:pt>
                <c:pt idx="19" formatCode="General">
                  <c:v>5.5181789268864527</c:v>
                </c:pt>
                <c:pt idx="20" formatCode="General">
                  <c:v>5.6498540257030996</c:v>
                </c:pt>
                <c:pt idx="21" formatCode="General">
                  <c:v>5.7745391942290221</c:v>
                </c:pt>
                <c:pt idx="22" formatCode="General">
                  <c:v>5.8938245911064326</c:v>
                </c:pt>
                <c:pt idx="23" formatCode="General">
                  <c:v>6.0065246374594725</c:v>
                </c:pt>
                <c:pt idx="24" formatCode="General">
                  <c:v>6.1144235432021725</c:v>
                </c:pt>
                <c:pt idx="25" formatCode="General">
                  <c:v>6.2121471152816117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20.698468321235204</c:v>
                </c:pt>
                <c:pt idx="1">
                  <c:v>17.485496199258225</c:v>
                </c:pt>
                <c:pt idx="2">
                  <c:v>18.085133074431962</c:v>
                </c:pt>
                <c:pt idx="3">
                  <c:v>17.891093262690411</c:v>
                </c:pt>
                <c:pt idx="4">
                  <c:v>16.854881453703037</c:v>
                </c:pt>
                <c:pt idx="5">
                  <c:v>18.432907128045219</c:v>
                </c:pt>
                <c:pt idx="6">
                  <c:v>14.407922637801414</c:v>
                </c:pt>
                <c:pt idx="7">
                  <c:v>16.133716443062379</c:v>
                </c:pt>
                <c:pt idx="8">
                  <c:v>15.250818218333714</c:v>
                </c:pt>
                <c:pt idx="9">
                  <c:v>14.885058065316979</c:v>
                </c:pt>
                <c:pt idx="10">
                  <c:v>11.375488958476428</c:v>
                </c:pt>
                <c:pt idx="11">
                  <c:v>11.560754498396356</c:v>
                </c:pt>
                <c:pt idx="12">
                  <c:v>11.370293094060747</c:v>
                </c:pt>
                <c:pt idx="13">
                  <c:v>10.645118532405824</c:v>
                </c:pt>
                <c:pt idx="14">
                  <c:v>9.9405832878738085</c:v>
                </c:pt>
                <c:pt idx="15">
                  <c:v>9.5655512549436068</c:v>
                </c:pt>
                <c:pt idx="16">
                  <c:v>9.226019909707162</c:v>
                </c:pt>
                <c:pt idx="17">
                  <c:v>8.890097781957877</c:v>
                </c:pt>
                <c:pt idx="18">
                  <c:v>8.5628296066295917</c:v>
                </c:pt>
                <c:pt idx="19">
                  <c:v>8.2460693279248094</c:v>
                </c:pt>
                <c:pt idx="20">
                  <c:v>7.939433671798807</c:v>
                </c:pt>
                <c:pt idx="21">
                  <c:v>7.6419125228554847</c:v>
                </c:pt>
                <c:pt idx="22">
                  <c:v>7.3547151471390171</c:v>
                </c:pt>
                <c:pt idx="23">
                  <c:v>7.0762463033445862</c:v>
                </c:pt>
                <c:pt idx="24">
                  <c:v>6.8206735611408975</c:v>
                </c:pt>
                <c:pt idx="25">
                  <c:v>6.7573003310164879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47.384679413354448</c:v>
                </c:pt>
                <c:pt idx="1">
                  <c:v>42.063232645249371</c:v>
                </c:pt>
                <c:pt idx="2">
                  <c:v>44.949747323812815</c:v>
                </c:pt>
                <c:pt idx="3">
                  <c:v>44.029488579472932</c:v>
                </c:pt>
                <c:pt idx="4">
                  <c:v>44.839534672709526</c:v>
                </c:pt>
                <c:pt idx="5">
                  <c:v>37.95179079995652</c:v>
                </c:pt>
                <c:pt idx="6">
                  <c:v>35.490254726446146</c:v>
                </c:pt>
                <c:pt idx="7">
                  <c:v>41.305061838505083</c:v>
                </c:pt>
                <c:pt idx="8">
                  <c:v>38.480895739782973</c:v>
                </c:pt>
                <c:pt idx="9">
                  <c:v>39.426612467989891</c:v>
                </c:pt>
                <c:pt idx="10">
                  <c:v>31.074815226012003</c:v>
                </c:pt>
                <c:pt idx="11">
                  <c:v>34.820063350914275</c:v>
                </c:pt>
                <c:pt idx="12">
                  <c:v>32.525951287340014</c:v>
                </c:pt>
                <c:pt idx="13">
                  <c:v>31.328591735911139</c:v>
                </c:pt>
                <c:pt idx="14">
                  <c:v>30.198165698351012</c:v>
                </c:pt>
                <c:pt idx="15">
                  <c:v>29.032963450273115</c:v>
                </c:pt>
                <c:pt idx="16">
                  <c:v>27.864251706570844</c:v>
                </c:pt>
                <c:pt idx="17">
                  <c:v>26.705706839843899</c:v>
                </c:pt>
                <c:pt idx="18">
                  <c:v>25.562567590689834</c:v>
                </c:pt>
                <c:pt idx="19">
                  <c:v>24.436109043594545</c:v>
                </c:pt>
                <c:pt idx="20">
                  <c:v>23.334969761685329</c:v>
                </c:pt>
                <c:pt idx="21">
                  <c:v>22.246984277743763</c:v>
                </c:pt>
                <c:pt idx="22">
                  <c:v>21.171055183565262</c:v>
                </c:pt>
                <c:pt idx="23">
                  <c:v>20.109443798904341</c:v>
                </c:pt>
                <c:pt idx="24">
                  <c:v>19.058113787911758</c:v>
                </c:pt>
                <c:pt idx="25">
                  <c:v>18.002449991190034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73.863547428018776</c:v>
                </c:pt>
                <c:pt idx="1">
                  <c:v>71.14132378354816</c:v>
                </c:pt>
                <c:pt idx="2">
                  <c:v>69.725597302616592</c:v>
                </c:pt>
                <c:pt idx="3">
                  <c:v>69.376597270320758</c:v>
                </c:pt>
                <c:pt idx="4">
                  <c:v>69.278454185574674</c:v>
                </c:pt>
                <c:pt idx="5">
                  <c:v>70.498402352311714</c:v>
                </c:pt>
                <c:pt idx="6">
                  <c:v>64.625966343124716</c:v>
                </c:pt>
                <c:pt idx="7">
                  <c:v>62.961024515678602</c:v>
                </c:pt>
                <c:pt idx="8">
                  <c:v>69.81076471723749</c:v>
                </c:pt>
                <c:pt idx="9">
                  <c:v>65.536591799023469</c:v>
                </c:pt>
                <c:pt idx="10">
                  <c:v>65.577066958712635</c:v>
                </c:pt>
                <c:pt idx="11">
                  <c:v>66.111660875441572</c:v>
                </c:pt>
                <c:pt idx="12">
                  <c:v>64.59070304026595</c:v>
                </c:pt>
                <c:pt idx="13">
                  <c:v>64.028309185986316</c:v>
                </c:pt>
                <c:pt idx="14">
                  <c:v>63.557077088505672</c:v>
                </c:pt>
                <c:pt idx="15">
                  <c:v>62.966810762619978</c:v>
                </c:pt>
                <c:pt idx="16">
                  <c:v>62.330078734167422</c:v>
                </c:pt>
                <c:pt idx="17">
                  <c:v>61.664989727199739</c:v>
                </c:pt>
                <c:pt idx="18">
                  <c:v>60.997550867135025</c:v>
                </c:pt>
                <c:pt idx="19">
                  <c:v>60.326131129385899</c:v>
                </c:pt>
                <c:pt idx="20">
                  <c:v>59.672271278246988</c:v>
                </c:pt>
                <c:pt idx="21">
                  <c:v>59.013028183635292</c:v>
                </c:pt>
                <c:pt idx="22">
                  <c:v>58.353891122874927</c:v>
                </c:pt>
                <c:pt idx="23">
                  <c:v>57.702538800599875</c:v>
                </c:pt>
                <c:pt idx="24">
                  <c:v>57.044475846632984</c:v>
                </c:pt>
                <c:pt idx="25">
                  <c:v>56.336401318850868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64.981061968205296</c:v>
                </c:pt>
                <c:pt idx="1">
                  <c:v>65.997799227417644</c:v>
                </c:pt>
                <c:pt idx="2">
                  <c:v>63.78985260753489</c:v>
                </c:pt>
                <c:pt idx="3">
                  <c:v>65.982261636871087</c:v>
                </c:pt>
                <c:pt idx="4">
                  <c:v>69.241492498193949</c:v>
                </c:pt>
                <c:pt idx="5">
                  <c:v>68.152260726333765</c:v>
                </c:pt>
                <c:pt idx="6">
                  <c:v>70.400079914523445</c:v>
                </c:pt>
                <c:pt idx="7">
                  <c:v>63.373354526010161</c:v>
                </c:pt>
                <c:pt idx="8">
                  <c:v>66.948438317845344</c:v>
                </c:pt>
                <c:pt idx="9">
                  <c:v>64.321466811176293</c:v>
                </c:pt>
                <c:pt idx="10">
                  <c:v>72.211135823677282</c:v>
                </c:pt>
                <c:pt idx="11">
                  <c:v>67.886359917874429</c:v>
                </c:pt>
                <c:pt idx="12">
                  <c:v>68.785475468254063</c:v>
                </c:pt>
                <c:pt idx="13">
                  <c:v>69.174660431971773</c:v>
                </c:pt>
                <c:pt idx="14">
                  <c:v>69.696312346964874</c:v>
                </c:pt>
                <c:pt idx="15">
                  <c:v>70.092460563264339</c:v>
                </c:pt>
                <c:pt idx="16">
                  <c:v>70.441813294927044</c:v>
                </c:pt>
                <c:pt idx="17">
                  <c:v>70.755909746048246</c:v>
                </c:pt>
                <c:pt idx="18">
                  <c:v>71.078291410274247</c:v>
                </c:pt>
                <c:pt idx="19">
                  <c:v>71.402931877089372</c:v>
                </c:pt>
                <c:pt idx="20">
                  <c:v>71.757268874316509</c:v>
                </c:pt>
                <c:pt idx="21">
                  <c:v>72.113127524938292</c:v>
                </c:pt>
                <c:pt idx="22">
                  <c:v>72.473145667718981</c:v>
                </c:pt>
                <c:pt idx="23">
                  <c:v>72.845850707479627</c:v>
                </c:pt>
                <c:pt idx="24">
                  <c:v>73.219013542619564</c:v>
                </c:pt>
                <c:pt idx="25">
                  <c:v>73.552270029836421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12.643475963527138</c:v>
                </c:pt>
                <c:pt idx="1">
                  <c:v>12.564203925773963</c:v>
                </c:pt>
                <c:pt idx="2">
                  <c:v>11.81381256354639</c:v>
                </c:pt>
                <c:pt idx="3">
                  <c:v>11.29186304677591</c:v>
                </c:pt>
                <c:pt idx="4">
                  <c:v>11.965107290552323</c:v>
                </c:pt>
                <c:pt idx="5">
                  <c:v>13.808684600097855</c:v>
                </c:pt>
                <c:pt idx="6">
                  <c:v>13.640565791381448</c:v>
                </c:pt>
                <c:pt idx="7">
                  <c:v>12.68071386772437</c:v>
                </c:pt>
                <c:pt idx="8">
                  <c:v>12.439015387130702</c:v>
                </c:pt>
                <c:pt idx="9">
                  <c:v>12.389289711588608</c:v>
                </c:pt>
                <c:pt idx="10">
                  <c:v>13.372245003655188</c:v>
                </c:pt>
                <c:pt idx="11">
                  <c:v>13.734126632679837</c:v>
                </c:pt>
                <c:pt idx="12">
                  <c:v>13.555780107064452</c:v>
                </c:pt>
                <c:pt idx="13">
                  <c:v>13.755194069757877</c:v>
                </c:pt>
                <c:pt idx="14">
                  <c:v>13.987045038653299</c:v>
                </c:pt>
                <c:pt idx="15">
                  <c:v>14.194480841460242</c:v>
                </c:pt>
                <c:pt idx="16">
                  <c:v>14.401170076055786</c:v>
                </c:pt>
                <c:pt idx="17">
                  <c:v>14.615525441281159</c:v>
                </c:pt>
                <c:pt idx="18" formatCode="General">
                  <c:v>14.827920610397705</c:v>
                </c:pt>
                <c:pt idx="19" formatCode="General">
                  <c:v>15.040609289777629</c:v>
                </c:pt>
                <c:pt idx="20" formatCode="General">
                  <c:v>15.264661344578025</c:v>
                </c:pt>
                <c:pt idx="21" formatCode="General">
                  <c:v>15.490330879284876</c:v>
                </c:pt>
                <c:pt idx="22">
                  <c:v>15.718860213393123</c:v>
                </c:pt>
                <c:pt idx="23">
                  <c:v>15.952431087476356</c:v>
                </c:pt>
                <c:pt idx="24">
                  <c:v>16.185972627698941</c:v>
                </c:pt>
                <c:pt idx="25">
                  <c:v>16.417875562816601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16.85199650808978</c:v>
                </c:pt>
                <c:pt idx="1">
                  <c:v>16.436889115800579</c:v>
                </c:pt>
                <c:pt idx="2">
                  <c:v>16.090781133349214</c:v>
                </c:pt>
                <c:pt idx="3">
                  <c:v>14.965733592288977</c:v>
                </c:pt>
                <c:pt idx="4">
                  <c:v>15.876880039877276</c:v>
                </c:pt>
                <c:pt idx="5">
                  <c:v>17.81373109471204</c:v>
                </c:pt>
                <c:pt idx="6">
                  <c:v>16.788248457028928</c:v>
                </c:pt>
                <c:pt idx="7">
                  <c:v>15.225032747300524</c:v>
                </c:pt>
                <c:pt idx="8">
                  <c:v>14.406543284282058</c:v>
                </c:pt>
                <c:pt idx="9">
                  <c:v>14.827295799286397</c:v>
                </c:pt>
                <c:pt idx="10">
                  <c:v>16.490274551976412</c:v>
                </c:pt>
                <c:pt idx="11">
                  <c:v>16.127290078133356</c:v>
                </c:pt>
                <c:pt idx="12">
                  <c:v>15.762502681660505</c:v>
                </c:pt>
                <c:pt idx="13">
                  <c:v>15.796134158894324</c:v>
                </c:pt>
                <c:pt idx="14">
                  <c:v>15.86771214990384</c:v>
                </c:pt>
                <c:pt idx="15">
                  <c:v>15.900078252461583</c:v>
                </c:pt>
                <c:pt idx="16">
                  <c:v>15.91555452025306</c:v>
                </c:pt>
                <c:pt idx="17">
                  <c:v>15.935617432696949</c:v>
                </c:pt>
                <c:pt idx="18" formatCode="General">
                  <c:v>16.007304479269017</c:v>
                </c:pt>
                <c:pt idx="19" formatCode="General">
                  <c:v>16.130579992642133</c:v>
                </c:pt>
                <c:pt idx="20" formatCode="General">
                  <c:v>16.263057087707221</c:v>
                </c:pt>
                <c:pt idx="21" formatCode="General">
                  <c:v>16.400737908763965</c:v>
                </c:pt>
                <c:pt idx="22">
                  <c:v>16.553294440640148</c:v>
                </c:pt>
                <c:pt idx="23">
                  <c:v>16.72016946523221</c:v>
                </c:pt>
                <c:pt idx="24">
                  <c:v>16.894300834536587</c:v>
                </c:pt>
                <c:pt idx="25">
                  <c:v>17.060184308443809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39.96596064848368</c:v>
                </c:pt>
                <c:pt idx="1">
                  <c:v>41.14623786538143</c:v>
                </c:pt>
                <c:pt idx="2">
                  <c:v>41.454754044304288</c:v>
                </c:pt>
                <c:pt idx="3">
                  <c:v>40.205544788527952</c:v>
                </c:pt>
                <c:pt idx="4">
                  <c:v>43.449907378760166</c:v>
                </c:pt>
                <c:pt idx="5">
                  <c:v>50.951186271171551</c:v>
                </c:pt>
                <c:pt idx="6">
                  <c:v>49.670966262246779</c:v>
                </c:pt>
                <c:pt idx="7">
                  <c:v>46.230639521786543</c:v>
                </c:pt>
                <c:pt idx="8">
                  <c:v>46.416522889432123</c:v>
                </c:pt>
                <c:pt idx="9">
                  <c:v>47.324990697100361</c:v>
                </c:pt>
                <c:pt idx="10">
                  <c:v>52.996600803824286</c:v>
                </c:pt>
                <c:pt idx="11">
                  <c:v>55.065592774416601</c:v>
                </c:pt>
                <c:pt idx="12">
                  <c:v>55.10468842163003</c:v>
                </c:pt>
                <c:pt idx="13">
                  <c:v>56.622803631336978</c:v>
                </c:pt>
                <c:pt idx="14">
                  <c:v>58.246250466624105</c:v>
                </c:pt>
                <c:pt idx="15">
                  <c:v>59.757612370388891</c:v>
                </c:pt>
                <c:pt idx="16">
                  <c:v>61.224469609947533</c:v>
                </c:pt>
                <c:pt idx="17">
                  <c:v>62.671626007003418</c:v>
                </c:pt>
                <c:pt idx="18" formatCode="General">
                  <c:v>64.092834591306783</c:v>
                </c:pt>
                <c:pt idx="19" formatCode="General">
                  <c:v>65.489697468895997</c:v>
                </c:pt>
                <c:pt idx="20" formatCode="General">
                  <c:v>66.916793219165399</c:v>
                </c:pt>
                <c:pt idx="21" formatCode="General">
                  <c:v>68.353071695673378</c:v>
                </c:pt>
                <c:pt idx="22" formatCode="General">
                  <c:v>69.796281187332127</c:v>
                </c:pt>
                <c:pt idx="23" formatCode="General">
                  <c:v>71.253938778258558</c:v>
                </c:pt>
                <c:pt idx="24" formatCode="General">
                  <c:v>72.724571539890874</c:v>
                </c:pt>
                <c:pt idx="25" formatCode="General">
                  <c:v>74.182509489559394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19.742802058952364</c:v>
                </c:pt>
                <c:pt idx="1">
                  <c:v>15.574509293928008</c:v>
                </c:pt>
                <c:pt idx="2">
                  <c:v>14.662052860231569</c:v>
                </c:pt>
                <c:pt idx="3">
                  <c:v>18.756890015271416</c:v>
                </c:pt>
                <c:pt idx="4">
                  <c:v>19.595695295188499</c:v>
                </c:pt>
                <c:pt idx="5">
                  <c:v>22.507956962823425</c:v>
                </c:pt>
                <c:pt idx="6">
                  <c:v>21.103166980326865</c:v>
                </c:pt>
                <c:pt idx="7">
                  <c:v>24.943889325202434</c:v>
                </c:pt>
                <c:pt idx="8">
                  <c:v>19.974961948964712</c:v>
                </c:pt>
                <c:pt idx="9">
                  <c:v>28.18218369070231</c:v>
                </c:pt>
                <c:pt idx="10">
                  <c:v>25.034471137456112</c:v>
                </c:pt>
                <c:pt idx="11">
                  <c:v>23.792352468227946</c:v>
                </c:pt>
                <c:pt idx="12">
                  <c:v>27.204623885985026</c:v>
                </c:pt>
                <c:pt idx="13">
                  <c:v>28.157278788943081</c:v>
                </c:pt>
                <c:pt idx="14">
                  <c:v>29.131860579101986</c:v>
                </c:pt>
                <c:pt idx="15">
                  <c:v>30.013428236828652</c:v>
                </c:pt>
                <c:pt idx="16">
                  <c:v>30.833203934233058</c:v>
                </c:pt>
                <c:pt idx="17">
                  <c:v>31.608901659723823</c:v>
                </c:pt>
                <c:pt idx="18" formatCode="General">
                  <c:v>32.3461144178629</c:v>
                </c:pt>
                <c:pt idx="19" formatCode="General">
                  <c:v>33.049692943803201</c:v>
                </c:pt>
                <c:pt idx="20" formatCode="General">
                  <c:v>33.726690736798112</c:v>
                </c:pt>
                <c:pt idx="21" formatCode="General">
                  <c:v>34.364267812876015</c:v>
                </c:pt>
                <c:pt idx="22" formatCode="General">
                  <c:v>34.962932446229964</c:v>
                </c:pt>
                <c:pt idx="23" formatCode="General">
                  <c:v>35.52585642124486</c:v>
                </c:pt>
                <c:pt idx="24" formatCode="General">
                  <c:v>36.044454716366381</c:v>
                </c:pt>
                <c:pt idx="25" formatCode="General">
                  <c:v>36.498861853004648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3.2420076901337147</c:v>
                </c:pt>
                <c:pt idx="1">
                  <c:v>2.5623079436422698</c:v>
                </c:pt>
                <c:pt idx="2">
                  <c:v>2.322269090172111</c:v>
                </c:pt>
                <c:pt idx="3">
                  <c:v>3.1095278077802715</c:v>
                </c:pt>
                <c:pt idx="4">
                  <c:v>3.1290471854398243</c:v>
                </c:pt>
                <c:pt idx="5">
                  <c:v>3.6390800645479993</c:v>
                </c:pt>
                <c:pt idx="6">
                  <c:v>3.4608288871199093</c:v>
                </c:pt>
                <c:pt idx="7">
                  <c:v>4.0855672147300437</c:v>
                </c:pt>
                <c:pt idx="8">
                  <c:v>3.4190394969909526</c:v>
                </c:pt>
                <c:pt idx="9">
                  <c:v>4.4155109578152656</c:v>
                </c:pt>
                <c:pt idx="10">
                  <c:v>3.9849015362096165</c:v>
                </c:pt>
                <c:pt idx="11">
                  <c:v>3.7967994039156019</c:v>
                </c:pt>
                <c:pt idx="12">
                  <c:v>4.4319820137391579</c:v>
                </c:pt>
                <c:pt idx="13">
                  <c:v>4.6049094647928479</c:v>
                </c:pt>
                <c:pt idx="14">
                  <c:v>4.7819933440215747</c:v>
                </c:pt>
                <c:pt idx="15">
                  <c:v>4.9436142677593944</c:v>
                </c:pt>
                <c:pt idx="16">
                  <c:v>5.0964382141377795</c:v>
                </c:pt>
                <c:pt idx="17">
                  <c:v>5.2426253642448497</c:v>
                </c:pt>
                <c:pt idx="18" formatCode="General">
                  <c:v>5.3835864264347544</c:v>
                </c:pt>
                <c:pt idx="19" formatCode="General">
                  <c:v>5.5181789268864527</c:v>
                </c:pt>
                <c:pt idx="20" formatCode="General">
                  <c:v>5.6498540257030996</c:v>
                </c:pt>
                <c:pt idx="21" formatCode="General">
                  <c:v>5.7745391942290221</c:v>
                </c:pt>
                <c:pt idx="22" formatCode="General">
                  <c:v>5.8938245911064326</c:v>
                </c:pt>
                <c:pt idx="23" formatCode="General">
                  <c:v>6.0065246374594725</c:v>
                </c:pt>
                <c:pt idx="24" formatCode="General">
                  <c:v>6.1144235432021725</c:v>
                </c:pt>
                <c:pt idx="25" formatCode="General">
                  <c:v>6.2121471152816117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13.255822127493424</c:v>
                </c:pt>
                <c:pt idx="1">
                  <c:v>8.6540324341114783</c:v>
                </c:pt>
                <c:pt idx="2">
                  <c:v>13.155125174073515</c:v>
                </c:pt>
                <c:pt idx="3">
                  <c:v>20.195894452933658</c:v>
                </c:pt>
                <c:pt idx="4">
                  <c:v>13.382968169165686</c:v>
                </c:pt>
                <c:pt idx="5">
                  <c:v>13.418507772243784</c:v>
                </c:pt>
                <c:pt idx="6">
                  <c:v>5.6207492164441737</c:v>
                </c:pt>
                <c:pt idx="7">
                  <c:v>7.0010384831361119</c:v>
                </c:pt>
                <c:pt idx="8">
                  <c:v>3.2216047867065436</c:v>
                </c:pt>
                <c:pt idx="9">
                  <c:v>3.7449149294376678</c:v>
                </c:pt>
                <c:pt idx="10">
                  <c:v>12.630074874518082</c:v>
                </c:pt>
                <c:pt idx="11">
                  <c:v>28.606028455960548</c:v>
                </c:pt>
                <c:pt idx="12">
                  <c:v>6.471679906551409</c:v>
                </c:pt>
                <c:pt idx="13">
                  <c:v>2.713840907219911</c:v>
                </c:pt>
                <c:pt idx="14">
                  <c:v>12.44371395890972</c:v>
                </c:pt>
                <c:pt idx="15">
                  <c:v>10.664123723396738</c:v>
                </c:pt>
                <c:pt idx="16">
                  <c:v>6.118501709005451</c:v>
                </c:pt>
                <c:pt idx="17">
                  <c:v>23.85431237131376</c:v>
                </c:pt>
                <c:pt idx="18">
                  <c:v>6.6433062738768607</c:v>
                </c:pt>
                <c:pt idx="19">
                  <c:v>0.31564022880929354</c:v>
                </c:pt>
                <c:pt idx="20">
                  <c:v>29.034728829932313</c:v>
                </c:pt>
                <c:pt idx="21">
                  <c:v>5.0464422980024883</c:v>
                </c:pt>
                <c:pt idx="22">
                  <c:v>10.563642665869795</c:v>
                </c:pt>
                <c:pt idx="23">
                  <c:v>10.855206227493706</c:v>
                </c:pt>
                <c:pt idx="24">
                  <c:v>5.0400443844010026</c:v>
                </c:pt>
                <c:pt idx="25">
                  <c:v>31.104055638992889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15.214334254131135</c:v>
                </c:pt>
                <c:pt idx="1">
                  <c:v>8.8417295571091206</c:v>
                </c:pt>
                <c:pt idx="2">
                  <c:v>13.419118817268016</c:v>
                </c:pt>
                <c:pt idx="3">
                  <c:v>21.611910634357585</c:v>
                </c:pt>
                <c:pt idx="4">
                  <c:v>12.648247029149493</c:v>
                </c:pt>
                <c:pt idx="5">
                  <c:v>15.62524443094687</c:v>
                </c:pt>
                <c:pt idx="6">
                  <c:v>6.0839401461279818</c:v>
                </c:pt>
                <c:pt idx="7">
                  <c:v>7.5850212665896004</c:v>
                </c:pt>
                <c:pt idx="8">
                  <c:v>3.7362812085302313</c:v>
                </c:pt>
                <c:pt idx="9">
                  <c:v>3.4747993993157271</c:v>
                </c:pt>
                <c:pt idx="10">
                  <c:v>13.412474051724081</c:v>
                </c:pt>
                <c:pt idx="11">
                  <c:v>27.508825497371507</c:v>
                </c:pt>
                <c:pt idx="12">
                  <c:v>5.4525616458782258</c:v>
                </c:pt>
                <c:pt idx="13">
                  <c:v>2.1118901948275419</c:v>
                </c:pt>
                <c:pt idx="14">
                  <c:v>10.00366863188186</c:v>
                </c:pt>
                <c:pt idx="15">
                  <c:v>8.9110582253778663</c:v>
                </c:pt>
                <c:pt idx="16">
                  <c:v>4.8803069807546153</c:v>
                </c:pt>
                <c:pt idx="17">
                  <c:v>22.141292742804435</c:v>
                </c:pt>
                <c:pt idx="18">
                  <c:v>6.3039819733443503</c:v>
                </c:pt>
                <c:pt idx="19">
                  <c:v>0.35469517616203411</c:v>
                </c:pt>
                <c:pt idx="20">
                  <c:v>25.651415847422506</c:v>
                </c:pt>
                <c:pt idx="21">
                  <c:v>5.4635673088463159</c:v>
                </c:pt>
                <c:pt idx="22">
                  <c:v>8.4881001035841663</c:v>
                </c:pt>
                <c:pt idx="23">
                  <c:v>11.489049433232724</c:v>
                </c:pt>
                <c:pt idx="24">
                  <c:v>3.8687177586397161</c:v>
                </c:pt>
                <c:pt idx="25">
                  <c:v>27.83476768462241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14.729736816978404</c:v>
                </c:pt>
                <c:pt idx="1">
                  <c:v>10.064767647693396</c:v>
                </c:pt>
                <c:pt idx="2">
                  <c:v>18.098268834603214</c:v>
                </c:pt>
                <c:pt idx="3">
                  <c:v>24.243154842038827</c:v>
                </c:pt>
                <c:pt idx="4">
                  <c:v>14.036580044105566</c:v>
                </c:pt>
                <c:pt idx="5">
                  <c:v>17.891927202466047</c:v>
                </c:pt>
                <c:pt idx="6">
                  <c:v>5.8916849414656438</c:v>
                </c:pt>
                <c:pt idx="7">
                  <c:v>14.57540260295877</c:v>
                </c:pt>
                <c:pt idx="8">
                  <c:v>3.1723468388907876</c:v>
                </c:pt>
                <c:pt idx="9">
                  <c:v>3.3198299294173719</c:v>
                </c:pt>
                <c:pt idx="10">
                  <c:v>13.967220220889821</c:v>
                </c:pt>
                <c:pt idx="11">
                  <c:v>27.590499419879979</c:v>
                </c:pt>
                <c:pt idx="12">
                  <c:v>4.1326329728727007</c:v>
                </c:pt>
                <c:pt idx="13">
                  <c:v>2.3161853978471889</c:v>
                </c:pt>
                <c:pt idx="14">
                  <c:v>8.4899620710354444</c:v>
                </c:pt>
                <c:pt idx="15">
                  <c:v>7.2799593121517123</c:v>
                </c:pt>
                <c:pt idx="16">
                  <c:v>4.8998345975399307</c:v>
                </c:pt>
                <c:pt idx="17">
                  <c:v>23.69161630661624</c:v>
                </c:pt>
                <c:pt idx="18">
                  <c:v>5.6820426263756056</c:v>
                </c:pt>
                <c:pt idx="19">
                  <c:v>0.28120241586810041</c:v>
                </c:pt>
                <c:pt idx="20">
                  <c:v>25.244034319579235</c:v>
                </c:pt>
                <c:pt idx="21">
                  <c:v>6.7634271618213937</c:v>
                </c:pt>
                <c:pt idx="22">
                  <c:v>7.5406121253626255</c:v>
                </c:pt>
                <c:pt idx="23">
                  <c:v>10.198985094344177</c:v>
                </c:pt>
                <c:pt idx="24">
                  <c:v>7.5072941185953335</c:v>
                </c:pt>
                <c:pt idx="25">
                  <c:v>23.410792138602559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1.9585121266377108</c:v>
                </c:pt>
                <c:pt idx="1">
                  <c:v>0.1876971229976423</c:v>
                </c:pt>
                <c:pt idx="2">
                  <c:v>0.26399364319450136</c:v>
                </c:pt>
                <c:pt idx="3">
                  <c:v>1.4160161814239274</c:v>
                </c:pt>
                <c:pt idx="4">
                  <c:v>-0.73472114001619282</c:v>
                </c:pt>
                <c:pt idx="5">
                  <c:v>2.2067366587030861</c:v>
                </c:pt>
                <c:pt idx="6">
                  <c:v>0.46319092968380815</c:v>
                </c:pt>
                <c:pt idx="7">
                  <c:v>0.58398278345348853</c:v>
                </c:pt>
                <c:pt idx="8">
                  <c:v>0.51467642182368767</c:v>
                </c:pt>
                <c:pt idx="9">
                  <c:v>-0.27011553012194067</c:v>
                </c:pt>
                <c:pt idx="10">
                  <c:v>0.78239917720599905</c:v>
                </c:pt>
                <c:pt idx="11">
                  <c:v>-1.0972029585890404</c:v>
                </c:pt>
                <c:pt idx="12">
                  <c:v>-1.0191182606731832</c:v>
                </c:pt>
                <c:pt idx="13">
                  <c:v>-0.60195071239236908</c:v>
                </c:pt>
                <c:pt idx="14">
                  <c:v>-2.4400453270278604</c:v>
                </c:pt>
                <c:pt idx="15">
                  <c:v>-1.7530654980188718</c:v>
                </c:pt>
                <c:pt idx="16">
                  <c:v>-1.2381947282508357</c:v>
                </c:pt>
                <c:pt idx="17">
                  <c:v>-1.7130196285093255</c:v>
                </c:pt>
                <c:pt idx="18">
                  <c:v>-0.33932430053251039</c:v>
                </c:pt>
                <c:pt idx="19">
                  <c:v>3.9054947352740566E-2</c:v>
                </c:pt>
                <c:pt idx="20">
                  <c:v>-3.3833129825098069</c:v>
                </c:pt>
                <c:pt idx="21">
                  <c:v>0.41712501084382758</c:v>
                </c:pt>
                <c:pt idx="22">
                  <c:v>-2.0755425622856283</c:v>
                </c:pt>
                <c:pt idx="23">
                  <c:v>0.63384320573901753</c:v>
                </c:pt>
                <c:pt idx="24">
                  <c:v>-1.1713266257612864</c:v>
                </c:pt>
                <c:pt idx="25">
                  <c:v>-3.2692879543704798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-0.48459743715273085</c:v>
                </c:pt>
                <c:pt idx="1">
                  <c:v>1.223038090584275</c:v>
                </c:pt>
                <c:pt idx="2">
                  <c:v>4.6791500173351981</c:v>
                </c:pt>
                <c:pt idx="3">
                  <c:v>2.6312442076812417</c:v>
                </c:pt>
                <c:pt idx="4">
                  <c:v>1.3883330149560731</c:v>
                </c:pt>
                <c:pt idx="5">
                  <c:v>2.2666827715191769</c:v>
                </c:pt>
                <c:pt idx="6">
                  <c:v>-0.19225520466233803</c:v>
                </c:pt>
                <c:pt idx="7">
                  <c:v>6.9903813363691691</c:v>
                </c:pt>
                <c:pt idx="8">
                  <c:v>-0.56393436963944366</c:v>
                </c:pt>
                <c:pt idx="9">
                  <c:v>-0.15496946989835525</c:v>
                </c:pt>
                <c:pt idx="10">
                  <c:v>0.55474616916574071</c:v>
                </c:pt>
                <c:pt idx="11">
                  <c:v>8.1673922508471719E-2</c:v>
                </c:pt>
                <c:pt idx="12">
                  <c:v>-1.3199286730055251</c:v>
                </c:pt>
                <c:pt idx="13">
                  <c:v>0.20429520301964699</c:v>
                </c:pt>
                <c:pt idx="14">
                  <c:v>-1.5137065608464155</c:v>
                </c:pt>
                <c:pt idx="15">
                  <c:v>-1.631098913226154</c:v>
                </c:pt>
                <c:pt idx="16">
                  <c:v>1.9527616785315338E-2</c:v>
                </c:pt>
                <c:pt idx="17">
                  <c:v>1.5503235638118049</c:v>
                </c:pt>
                <c:pt idx="18">
                  <c:v>-0.62193934696874464</c:v>
                </c:pt>
                <c:pt idx="19">
                  <c:v>-7.3492760293933701E-2</c:v>
                </c:pt>
                <c:pt idx="20">
                  <c:v>-0.40738152784327042</c:v>
                </c:pt>
                <c:pt idx="21">
                  <c:v>1.2998598529750778</c:v>
                </c:pt>
                <c:pt idx="22">
                  <c:v>-0.94748797822154085</c:v>
                </c:pt>
                <c:pt idx="23">
                  <c:v>-1.2900643388885467</c:v>
                </c:pt>
                <c:pt idx="24">
                  <c:v>3.6385763599556173</c:v>
                </c:pt>
                <c:pt idx="25">
                  <c:v>-4.4239755460198502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4.3639704656018079</c:v>
                </c:pt>
                <c:pt idx="1">
                  <c:v>5.2083015552436622</c:v>
                </c:pt>
                <c:pt idx="2">
                  <c:v>4.829105244567045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2.8490078991399277</c:v>
                </c:pt>
                <c:pt idx="1">
                  <c:v>3.0267767905014487</c:v>
                </c:pt>
                <c:pt idx="2">
                  <c:v>3.299707444657201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1.8504158655118497</c:v>
                </c:pt>
                <c:pt idx="1">
                  <c:v>2.0827066367681368</c:v>
                </c:pt>
                <c:pt idx="2">
                  <c:v>1.9315733202628165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2.3048231090533564</c:v>
                </c:pt>
                <c:pt idx="1">
                  <c:v>2.5965696164857222</c:v>
                </c:pt>
                <c:pt idx="2">
                  <c:v>4.7785071808270834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1.0605896794488154</c:v>
                </c:pt>
                <c:pt idx="1">
                  <c:v>1.2790358686862557</c:v>
                </c:pt>
                <c:pt idx="2">
                  <c:v>1.0400455179630148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1.2328694509532876</c:v>
                </c:pt>
                <c:pt idx="1">
                  <c:v>1.1895231702761995</c:v>
                </c:pt>
                <c:pt idx="2">
                  <c:v>1.0883974589919911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4.1579672087195254</c:v>
                </c:pt>
                <c:pt idx="1">
                  <c:v>4.5914732972487302</c:v>
                </c:pt>
                <c:pt idx="2">
                  <c:v>4.579116195951026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9.4174365135044411</c:v>
                </c:pt>
                <c:pt idx="1">
                  <c:v>9.4170573767947428</c:v>
                </c:pt>
                <c:pt idx="2">
                  <c:v>9.0454722378466919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2.1305521229379534</c:v>
                </c:pt>
                <c:pt idx="1">
                  <c:v>1.8665677265883955</c:v>
                </c:pt>
                <c:pt idx="2">
                  <c:v>1.3548727863329291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7.8531164392847419</c:v>
                </c:pt>
                <c:pt idx="1">
                  <c:v>7.5795974704671156</c:v>
                </c:pt>
                <c:pt idx="2">
                  <c:v>7.7672337245479754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2.187053514622546</c:v>
                </c:pt>
                <c:pt idx="1">
                  <c:v>2.1580332446739998</c:v>
                </c:pt>
                <c:pt idx="2">
                  <c:v>1.8628426419171218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0.10391242602921212</c:v>
                </c:pt>
                <c:pt idx="1">
                  <c:v>0.12142229865500259</c:v>
                </c:pt>
                <c:pt idx="2">
                  <c:v>9.2191468057209486E-2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9.5585696512767875</c:v>
                </c:pt>
                <c:pt idx="1">
                  <c:v>8.781212954885369</c:v>
                </c:pt>
                <c:pt idx="2">
                  <c:v>8.2761898628218589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1.6613473636742939</c:v>
                </c:pt>
                <c:pt idx="1">
                  <c:v>1.8703352796469612</c:v>
                </c:pt>
                <c:pt idx="2">
                  <c:v>2.2173717008135179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3.4776737466485588</c:v>
                </c:pt>
                <c:pt idx="1">
                  <c:v>2.9057193191714834</c:v>
                </c:pt>
                <c:pt idx="2">
                  <c:v>2.4721697348903757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3.5736598544534779</c:v>
                </c:pt>
                <c:pt idx="1">
                  <c:v>3.9330300644032077</c:v>
                </c:pt>
                <c:pt idx="2">
                  <c:v>3.343710279438783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4.3308198600434284</c:v>
                </c:pt>
                <c:pt idx="1">
                  <c:v>4.5937479904517744</c:v>
                </c:pt>
                <c:pt idx="2">
                  <c:v>5.9334695543253595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6.6487228080872995</c:v>
                </c:pt>
                <c:pt idx="1">
                  <c:v>7.3983748410251975</c:v>
                </c:pt>
                <c:pt idx="2">
                  <c:v>7.9480541741652422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4.4058284179294196</c:v>
                </c:pt>
                <c:pt idx="1">
                  <c:v>4.3298565400676736</c:v>
                </c:pt>
                <c:pt idx="2">
                  <c:v>4.6018556304850708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4.4175284676660818</c:v>
                </c:pt>
                <c:pt idx="1">
                  <c:v>5.3489678556697697</c:v>
                </c:pt>
                <c:pt idx="2">
                  <c:v>5.8658209961530536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0.89342791820405565</c:v>
                </c:pt>
                <c:pt idx="1">
                  <c:v>0.72296038738845769</c:v>
                </c:pt>
                <c:pt idx="2">
                  <c:v>0.75935525468729548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4.0966150327597557</c:v>
                </c:pt>
                <c:pt idx="1">
                  <c:v>3.4245417527503896</c:v>
                </c:pt>
                <c:pt idx="2">
                  <c:v>2.7834116028573352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3.5107532767737064</c:v>
                </c:pt>
                <c:pt idx="1">
                  <c:v>3.0505099755843932</c:v>
                </c:pt>
                <c:pt idx="2">
                  <c:v>2.3867153996956629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2.0142817620081419</c:v>
                </c:pt>
                <c:pt idx="1">
                  <c:v>1.6706685953760354</c:v>
                </c:pt>
                <c:pt idx="2">
                  <c:v>1.6063978091731459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1.659241096274972</c:v>
                </c:pt>
                <c:pt idx="1">
                  <c:v>1.3243726858209945</c:v>
                </c:pt>
                <c:pt idx="2">
                  <c:v>2.4612465145221076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10.239816049392569</c:v>
                </c:pt>
                <c:pt idx="1">
                  <c:v>9.528636705368875</c:v>
                </c:pt>
                <c:pt idx="2">
                  <c:v>7.6751662640490981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-0.78539918606423242</c:v>
                </c:pt>
                <c:pt idx="1">
                  <c:v>-2.2375523171100866</c:v>
                </c:pt>
                <c:pt idx="2">
                  <c:v>0.8924783251318047</c:v>
                </c:pt>
                <c:pt idx="3">
                  <c:v>0.85489145654912591</c:v>
                </c:pt>
                <c:pt idx="4">
                  <c:v>-2.9209826542676076</c:v>
                </c:pt>
                <c:pt idx="5">
                  <c:v>-1.2382547504970489</c:v>
                </c:pt>
                <c:pt idx="6">
                  <c:v>6.6339684613347671</c:v>
                </c:pt>
                <c:pt idx="7">
                  <c:v>10.965410011491684</c:v>
                </c:pt>
                <c:pt idx="8">
                  <c:v>0.73844065343154242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13.945200800494812</c:v>
                </c:pt>
                <c:pt idx="1">
                  <c:v>6.429611913671998</c:v>
                </c:pt>
                <c:pt idx="2">
                  <c:v>16.642253495281903</c:v>
                </c:pt>
                <c:pt idx="3">
                  <c:v>16.944046328113537</c:v>
                </c:pt>
                <c:pt idx="4">
                  <c:v>7.2327904635820985</c:v>
                </c:pt>
                <c:pt idx="5">
                  <c:v>15.49299311178935</c:v>
                </c:pt>
                <c:pt idx="6">
                  <c:v>25.313194255883751</c:v>
                </c:pt>
                <c:pt idx="7">
                  <c:v>44.311381288761098</c:v>
                </c:pt>
                <c:pt idx="8">
                  <c:v>13.317883412731076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-0.48459743715273085</c:v>
                </c:pt>
                <c:pt idx="1">
                  <c:v>1.223038090584275</c:v>
                </c:pt>
                <c:pt idx="2">
                  <c:v>4.6791500173351981</c:v>
                </c:pt>
                <c:pt idx="3">
                  <c:v>2.6312442076812417</c:v>
                </c:pt>
                <c:pt idx="4">
                  <c:v>1.3883330149560731</c:v>
                </c:pt>
                <c:pt idx="5">
                  <c:v>2.2666827715191769</c:v>
                </c:pt>
                <c:pt idx="6">
                  <c:v>-0.19225520466233803</c:v>
                </c:pt>
                <c:pt idx="7">
                  <c:v>6.9903813363691691</c:v>
                </c:pt>
                <c:pt idx="8">
                  <c:v>-0.56393436963944366</c:v>
                </c:pt>
                <c:pt idx="9">
                  <c:v>-0.15496946989835525</c:v>
                </c:pt>
                <c:pt idx="10">
                  <c:v>0.55474616916574071</c:v>
                </c:pt>
                <c:pt idx="11">
                  <c:v>8.1673922508471719E-2</c:v>
                </c:pt>
                <c:pt idx="12">
                  <c:v>-1.3199286730055251</c:v>
                </c:pt>
                <c:pt idx="13">
                  <c:v>0.20429520301964699</c:v>
                </c:pt>
                <c:pt idx="14">
                  <c:v>-1.5137065608464155</c:v>
                </c:pt>
                <c:pt idx="15">
                  <c:v>-1.631098913226154</c:v>
                </c:pt>
                <c:pt idx="16">
                  <c:v>1.9527616785315338E-2</c:v>
                </c:pt>
                <c:pt idx="17">
                  <c:v>1.5503235638118049</c:v>
                </c:pt>
                <c:pt idx="18">
                  <c:v>-0.62193934696874464</c:v>
                </c:pt>
                <c:pt idx="19">
                  <c:v>-7.3492760293933701E-2</c:v>
                </c:pt>
                <c:pt idx="20">
                  <c:v>-0.40738152784327042</c:v>
                </c:pt>
                <c:pt idx="21">
                  <c:v>1.2998598529750778</c:v>
                </c:pt>
                <c:pt idx="22">
                  <c:v>-0.94748797822154085</c:v>
                </c:pt>
                <c:pt idx="23">
                  <c:v>-1.2900643388885467</c:v>
                </c:pt>
                <c:pt idx="24">
                  <c:v>3.6385763599556173</c:v>
                </c:pt>
                <c:pt idx="25">
                  <c:v>-4.4239755460198502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6.8258102191102523</c:v>
                </c:pt>
                <c:pt idx="1">
                  <c:v>6.4920731936208256</c:v>
                </c:pt>
                <c:pt idx="2">
                  <c:v>10.79184414104312</c:v>
                </c:pt>
                <c:pt idx="3">
                  <c:v>15.045158748921262</c:v>
                </c:pt>
                <c:pt idx="4">
                  <c:v>8.0830220722556305</c:v>
                </c:pt>
                <c:pt idx="5">
                  <c:v>10.391356326541091</c:v>
                </c:pt>
                <c:pt idx="6">
                  <c:v>2.0814561668370186</c:v>
                </c:pt>
                <c:pt idx="7">
                  <c:v>14.454257459602882</c:v>
                </c:pt>
                <c:pt idx="8">
                  <c:v>0.52346923733536777</c:v>
                </c:pt>
                <c:pt idx="9">
                  <c:v>1.3983581676584744</c:v>
                </c:pt>
                <c:pt idx="10">
                  <c:v>6.8556532244500126</c:v>
                </c:pt>
                <c:pt idx="11">
                  <c:v>14.196984142218295</c:v>
                </c:pt>
                <c:pt idx="12">
                  <c:v>1.2960089695710502</c:v>
                </c:pt>
                <c:pt idx="13">
                  <c:v>1.4028188918663622</c:v>
                </c:pt>
                <c:pt idx="14">
                  <c:v>1.8858501830426446</c:v>
                </c:pt>
                <c:pt idx="15">
                  <c:v>1.687573506710736</c:v>
                </c:pt>
                <c:pt idx="16">
                  <c:v>2.2565478819623559</c:v>
                </c:pt>
                <c:pt idx="17">
                  <c:v>14.592756703807627</c:v>
                </c:pt>
                <c:pt idx="18">
                  <c:v>2.2898173277849372</c:v>
                </c:pt>
                <c:pt idx="19">
                  <c:v>6.1472296520972719E-2</c:v>
                </c:pt>
                <c:pt idx="20">
                  <c:v>12.490388094697906</c:v>
                </c:pt>
                <c:pt idx="21">
                  <c:v>4.1518654005839997</c:v>
                </c:pt>
                <c:pt idx="22">
                  <c:v>2.1587840398584914</c:v>
                </c:pt>
                <c:pt idx="23">
                  <c:v>4.2708278738135066</c:v>
                </c:pt>
                <c:pt idx="24">
                  <c:v>6.6672953560217607</c:v>
                </c:pt>
                <c:pt idx="25">
                  <c:v>7.2779054444730509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44960.569074074076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automation/Data/Results/Workbooks/MCAs/TV_MCA/TV_MCA_Database.Main.xlsx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Tees Valley</v>
      </c>
      <c r="L1" s="19" t="str">
        <f>CONCATENATE("Industry Table 1.1  Employment by Industry Sector (SIC 2007), ",B$5,"-",F$5,", ",Info!B5)</f>
        <v>Industry Table 1.1  Employment by Industry Sector (SIC 2007), 2015-2035, Tees Valley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5.5520000000000049</v>
      </c>
      <c r="N5" s="11">
        <f t="shared" si="1"/>
        <v>5.0479999999999956</v>
      </c>
      <c r="O5" s="11">
        <f t="shared" si="1"/>
        <v>5.4979999999999993</v>
      </c>
      <c r="P5" s="11">
        <f t="shared" si="1"/>
        <v>5.4229999999999965</v>
      </c>
      <c r="Q5" s="11">
        <f t="shared" si="1"/>
        <v>5.3989999999999974</v>
      </c>
      <c r="R5" s="40">
        <f t="shared" ref="R5:R10" si="2">IF(D$5-B$5 &lt;&gt; 0,(EXP(LN(D7/B7)/(D$5-B$5))-1)*100,0)</f>
        <v>-0.19528573801685933</v>
      </c>
      <c r="S5" s="40">
        <f t="shared" si="0"/>
        <v>-0.12106424808530081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26.496999999999925</v>
      </c>
      <c r="N6" s="11">
        <f t="shared" si="1"/>
        <v>25.441999999999972</v>
      </c>
      <c r="O6" s="11">
        <f t="shared" si="1"/>
        <v>23.16999999999997</v>
      </c>
      <c r="P6" s="11">
        <f t="shared" si="1"/>
        <v>21.999999999999922</v>
      </c>
      <c r="Q6" s="11">
        <f t="shared" si="1"/>
        <v>19.600000000000016</v>
      </c>
      <c r="R6" s="40">
        <f t="shared" si="2"/>
        <v>-2.6477786373497847</v>
      </c>
      <c r="S6" s="40">
        <f t="shared" si="0"/>
        <v>-1.1093262378181312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5.5520000000000049</v>
      </c>
      <c r="C7" s="11">
        <f t="array" ref="C7:C12">MMULT(aggregation!$B$3:$W$8,'Ind T2'!C5:C26)</f>
        <v>5.0479999999999956</v>
      </c>
      <c r="D7" s="11">
        <f t="array" ref="D7:D12">MMULT(aggregation!$B$3:$W$8,'Ind T2'!D5:D26)</f>
        <v>5.4979999999999993</v>
      </c>
      <c r="E7" s="11">
        <f t="array" ref="E7:E12">MMULT(aggregation!$B$3:$W$8,'Ind T2'!E5:E26)</f>
        <v>5.4229999999999965</v>
      </c>
      <c r="F7" s="11">
        <f t="array" ref="F7:F12">MMULT(aggregation!$B$3:$W$8,'Ind T2'!F5:F26)</f>
        <v>5.3989999999999974</v>
      </c>
      <c r="G7" s="11"/>
      <c r="H7" s="11">
        <f>F7-D7</f>
        <v>-9.9000000000001975E-2</v>
      </c>
      <c r="I7" s="11">
        <f t="array" ref="I7:I12">MMULT(aggregation!$B$3:$W$8,'RD T1'!AB7:AB28)</f>
        <v>2.4349227766680697</v>
      </c>
      <c r="J7" s="11">
        <f>SUM(H7:I7)</f>
        <v>2.3359227766680677</v>
      </c>
      <c r="K7" s="11"/>
      <c r="L7" t="str">
        <f t="shared" si="1"/>
        <v>Construction</v>
      </c>
      <c r="M7" s="11">
        <f t="shared" si="1"/>
        <v>17.708000000000006</v>
      </c>
      <c r="N7" s="11">
        <f t="shared" si="1"/>
        <v>18.173000000000023</v>
      </c>
      <c r="O7" s="11">
        <f t="shared" si="1"/>
        <v>17.158000000000033</v>
      </c>
      <c r="P7" s="11">
        <f t="shared" si="1"/>
        <v>16.503</v>
      </c>
      <c r="Q7" s="11">
        <f t="shared" si="1"/>
        <v>16.352000000000036</v>
      </c>
      <c r="R7" s="40">
        <f>IF(D$5-B$5 &lt;&gt; 0,(EXP(LN(D9/B9)/(D$5-B$5))-1)*100,0)</f>
        <v>-0.62905268130160064</v>
      </c>
      <c r="S7" s="40">
        <f t="shared" si="0"/>
        <v>-0.32024826200276468</v>
      </c>
    </row>
    <row r="8" spans="1:19" x14ac:dyDescent="0.2">
      <c r="A8" t="str">
        <f>name!C5</f>
        <v>Manufacturing</v>
      </c>
      <c r="B8" s="11">
        <v>26.496999999999925</v>
      </c>
      <c r="C8" s="11">
        <v>25.441999999999972</v>
      </c>
      <c r="D8" s="11">
        <v>23.16999999999997</v>
      </c>
      <c r="E8" s="11">
        <v>21.999999999999922</v>
      </c>
      <c r="F8" s="11">
        <v>19.600000000000016</v>
      </c>
      <c r="G8" s="11"/>
      <c r="H8" s="11">
        <f t="shared" ref="H8:H12" si="3">F8-D8</f>
        <v>-3.5699999999999541</v>
      </c>
      <c r="I8" s="11">
        <v>8.764786999251168</v>
      </c>
      <c r="J8" s="11">
        <f t="shared" ref="J8:J12" si="4">SUM(H8:I8)</f>
        <v>5.1947869992512139</v>
      </c>
      <c r="K8" s="11"/>
      <c r="L8" t="str">
        <f t="shared" si="1"/>
        <v>Trade, accomod. and transport</v>
      </c>
      <c r="M8" s="11">
        <f t="shared" si="1"/>
        <v>78.320999999999913</v>
      </c>
      <c r="N8" s="11">
        <f t="shared" si="1"/>
        <v>79.045999999999893</v>
      </c>
      <c r="O8" s="11">
        <f t="shared" si="1"/>
        <v>79.300999999999945</v>
      </c>
      <c r="P8" s="11">
        <f t="shared" si="1"/>
        <v>79.943000000000069</v>
      </c>
      <c r="Q8" s="11">
        <f t="shared" si="1"/>
        <v>82.467999999999989</v>
      </c>
      <c r="R8" s="40">
        <f t="shared" si="2"/>
        <v>0.24900896622734869</v>
      </c>
      <c r="S8" s="40">
        <f t="shared" si="0"/>
        <v>0.26140507151592995</v>
      </c>
    </row>
    <row r="9" spans="1:19" x14ac:dyDescent="0.2">
      <c r="A9" t="str">
        <f>name!C6</f>
        <v>Construction</v>
      </c>
      <c r="B9" s="11">
        <v>17.708000000000006</v>
      </c>
      <c r="C9" s="11">
        <v>18.173000000000023</v>
      </c>
      <c r="D9" s="11">
        <v>17.158000000000033</v>
      </c>
      <c r="E9" s="11">
        <v>16.503</v>
      </c>
      <c r="F9" s="11">
        <v>16.352000000000036</v>
      </c>
      <c r="G9" s="11"/>
      <c r="H9" s="11">
        <f t="shared" si="3"/>
        <v>-0.80599999999999739</v>
      </c>
      <c r="I9" s="11">
        <v>6.7819070287688605</v>
      </c>
      <c r="J9" s="11">
        <f t="shared" si="4"/>
        <v>5.9759070287688631</v>
      </c>
      <c r="K9" s="11"/>
      <c r="L9" t="str">
        <f t="shared" si="1"/>
        <v>Business and other services</v>
      </c>
      <c r="M9" s="11">
        <f t="shared" si="1"/>
        <v>79.598000000000127</v>
      </c>
      <c r="N9" s="11">
        <f t="shared" si="1"/>
        <v>74.336999999999975</v>
      </c>
      <c r="O9" s="11">
        <f t="shared" si="1"/>
        <v>73.77800000000002</v>
      </c>
      <c r="P9" s="11">
        <f t="shared" si="1"/>
        <v>74.04200000000003</v>
      </c>
      <c r="Q9" s="11">
        <f t="shared" si="1"/>
        <v>76.864000000000047</v>
      </c>
      <c r="R9" s="40">
        <f t="shared" si="2"/>
        <v>-1.5070955597662694</v>
      </c>
      <c r="S9" s="40">
        <f t="shared" si="0"/>
        <v>0.27355375916759961</v>
      </c>
    </row>
    <row r="10" spans="1:19" x14ac:dyDescent="0.2">
      <c r="A10" t="str">
        <f>name!C7</f>
        <v>Trade, accomod. and transport</v>
      </c>
      <c r="B10" s="11">
        <v>78.320999999999913</v>
      </c>
      <c r="C10" s="11">
        <v>79.045999999999893</v>
      </c>
      <c r="D10" s="11">
        <v>79.300999999999945</v>
      </c>
      <c r="E10" s="11">
        <v>79.943000000000069</v>
      </c>
      <c r="F10" s="11">
        <v>82.467999999999989</v>
      </c>
      <c r="G10" s="11"/>
      <c r="H10" s="11">
        <f t="shared" si="3"/>
        <v>3.1670000000000442</v>
      </c>
      <c r="I10" s="11">
        <v>38.83388625602754</v>
      </c>
      <c r="J10" s="11">
        <f t="shared" si="4"/>
        <v>42.000886256027584</v>
      </c>
      <c r="K10" s="11"/>
      <c r="L10" t="str">
        <f t="shared" si="1"/>
        <v>Non-marketed services</v>
      </c>
      <c r="M10" s="11">
        <f t="shared" si="1"/>
        <v>96.080000000000084</v>
      </c>
      <c r="N10" s="11">
        <f t="shared" si="1"/>
        <v>89.26299999999992</v>
      </c>
      <c r="O10" s="11">
        <f t="shared" si="1"/>
        <v>93.212000000000003</v>
      </c>
      <c r="P10" s="11">
        <f t="shared" si="1"/>
        <v>98.55600000000004</v>
      </c>
      <c r="Q10" s="11">
        <f t="shared" si="1"/>
        <v>104.33700000000002</v>
      </c>
      <c r="R10" s="40">
        <f t="shared" si="2"/>
        <v>-0.60426113449438823</v>
      </c>
      <c r="S10" s="40">
        <f t="shared" si="0"/>
        <v>0.75449592583438641</v>
      </c>
    </row>
    <row r="11" spans="1:19" x14ac:dyDescent="0.2">
      <c r="A11" t="str">
        <f>name!C8</f>
        <v>Business and other services</v>
      </c>
      <c r="B11" s="11">
        <v>79.598000000000127</v>
      </c>
      <c r="C11" s="11">
        <v>74.336999999999975</v>
      </c>
      <c r="D11" s="11">
        <v>73.77800000000002</v>
      </c>
      <c r="E11" s="11">
        <v>74.04200000000003</v>
      </c>
      <c r="F11" s="11">
        <v>76.864000000000047</v>
      </c>
      <c r="G11" s="11"/>
      <c r="H11" s="11">
        <f t="shared" si="3"/>
        <v>3.0860000000000269</v>
      </c>
      <c r="I11" s="11">
        <v>35.589772881167995</v>
      </c>
      <c r="J11" s="11">
        <f t="shared" si="4"/>
        <v>38.675772881168022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96.080000000000084</v>
      </c>
      <c r="C12" s="11">
        <v>89.26299999999992</v>
      </c>
      <c r="D12" s="11">
        <v>93.212000000000003</v>
      </c>
      <c r="E12" s="11">
        <v>98.55600000000004</v>
      </c>
      <c r="F12" s="11">
        <v>104.33700000000002</v>
      </c>
      <c r="G12" s="11"/>
      <c r="H12" s="11">
        <f t="shared" si="3"/>
        <v>11.125000000000014</v>
      </c>
      <c r="I12" s="11">
        <v>54.321079128426035</v>
      </c>
      <c r="J12" s="11">
        <f t="shared" si="4"/>
        <v>65.446079128426049</v>
      </c>
      <c r="K12" s="11"/>
      <c r="L12" s="24" t="str">
        <f t="shared" ref="L12:Q12" si="5">A14</f>
        <v>All industries</v>
      </c>
      <c r="M12" s="34">
        <f t="shared" si="5"/>
        <v>303.75600000000009</v>
      </c>
      <c r="N12" s="34">
        <f t="shared" si="5"/>
        <v>291.3089999999998</v>
      </c>
      <c r="O12" s="34">
        <f t="shared" si="5"/>
        <v>292.11699999999996</v>
      </c>
      <c r="P12" s="34">
        <f t="shared" si="5"/>
        <v>296.46700000000004</v>
      </c>
      <c r="Q12" s="34">
        <f t="shared" si="5"/>
        <v>305.0200000000001</v>
      </c>
      <c r="R12" s="43">
        <f>IF(D$5-B$5 &lt;&gt; 0,(EXP(LN(D14/B14)/(D$5-B$5))-1)*100,0)</f>
        <v>-0.77836176551454583</v>
      </c>
      <c r="S12" s="43">
        <f>F41</f>
        <v>0.28856850151626201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303.75600000000009</v>
      </c>
      <c r="C14" s="34">
        <f t="shared" ref="C14:F14" si="6">SUM(C7:C12)</f>
        <v>291.3089999999998</v>
      </c>
      <c r="D14" s="34">
        <f t="shared" si="6"/>
        <v>292.11699999999996</v>
      </c>
      <c r="E14" s="34">
        <f t="shared" si="6"/>
        <v>296.46700000000004</v>
      </c>
      <c r="F14" s="34">
        <f t="shared" si="6"/>
        <v>305.0200000000001</v>
      </c>
      <c r="G14" s="34"/>
      <c r="H14" s="34">
        <f>SUM(H7:H12)</f>
        <v>12.903000000000132</v>
      </c>
      <c r="I14" s="34">
        <f>SUM(I7:I12)</f>
        <v>146.72635507030969</v>
      </c>
      <c r="J14" s="34">
        <f t="shared" ref="J14" si="7">SUM(J7:J12)</f>
        <v>159.6293550703098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1.8277828256890412</v>
      </c>
      <c r="C20" s="18">
        <f t="shared" si="8"/>
        <v>1.732867848229886</v>
      </c>
      <c r="D20" s="18">
        <f t="shared" si="8"/>
        <v>1.8821225741740468</v>
      </c>
      <c r="E20" s="18">
        <f t="shared" si="8"/>
        <v>1.8292086471681488</v>
      </c>
      <c r="F20" s="18">
        <f t="shared" si="8"/>
        <v>1.7700478657137222</v>
      </c>
      <c r="G20" s="351"/>
      <c r="H20" s="40">
        <f>IF(D7&gt;0,(H7/D7)*100,0)</f>
        <v>-1.8006547835576936</v>
      </c>
      <c r="I20" s="40">
        <f>IF(D7&gt;0,(I7/D7)*100,0)</f>
        <v>44.287427731321756</v>
      </c>
      <c r="J20" s="40">
        <f>IF(D7&gt;0,(J7/D7)*100,0)</f>
        <v>42.486772947764059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8.7231198725292405</v>
      </c>
      <c r="C21" s="18">
        <f t="shared" si="8"/>
        <v>8.7336814173266148</v>
      </c>
      <c r="D21" s="18">
        <f t="shared" si="8"/>
        <v>7.9317533727923992</v>
      </c>
      <c r="E21" s="18">
        <f t="shared" si="8"/>
        <v>7.4207247349620422</v>
      </c>
      <c r="F21" s="18">
        <f t="shared" si="8"/>
        <v>6.4258081437282826</v>
      </c>
      <c r="G21" s="351"/>
      <c r="H21" s="40">
        <f t="shared" ref="H21:H25" si="9">IF(D8&gt;0,(H8/D8)*100,0)</f>
        <v>-15.407854984894081</v>
      </c>
      <c r="I21" s="40">
        <f t="shared" ref="I21:I25" si="10">IF(D8&gt;0,(I8/D8)*100,0)</f>
        <v>37.828170044243329</v>
      </c>
      <c r="J21" s="40">
        <f t="shared" ref="J21:J27" si="11">IF(D8&gt;0,(J8/D8)*100,0)</f>
        <v>22.420315059349246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5.8296790845283724</v>
      </c>
      <c r="C22" s="18">
        <f t="shared" si="8"/>
        <v>6.2383929092475814</v>
      </c>
      <c r="D22" s="18">
        <f t="shared" si="8"/>
        <v>5.8736739046341144</v>
      </c>
      <c r="E22" s="18">
        <f t="shared" si="8"/>
        <v>5.5665554682308649</v>
      </c>
      <c r="F22" s="18">
        <f t="shared" si="8"/>
        <v>5.3609599370533179</v>
      </c>
      <c r="G22" s="351"/>
      <c r="H22" s="40">
        <f t="shared" si="9"/>
        <v>-4.6975171931460302</v>
      </c>
      <c r="I22" s="40">
        <f t="shared" si="10"/>
        <v>39.526209516079078</v>
      </c>
      <c r="J22" s="40">
        <f t="shared" si="11"/>
        <v>34.828692322933044</v>
      </c>
      <c r="K22" s="351"/>
    </row>
    <row r="23" spans="1:12" x14ac:dyDescent="0.2">
      <c r="A23" t="str">
        <f>$A$10</f>
        <v>Trade, accomod. and transport</v>
      </c>
      <c r="B23" s="18">
        <f t="shared" si="8"/>
        <v>25.784182040848542</v>
      </c>
      <c r="C23" s="18">
        <f t="shared" si="8"/>
        <v>27.134760683672642</v>
      </c>
      <c r="D23" s="18">
        <f t="shared" si="8"/>
        <v>27.146999318766095</v>
      </c>
      <c r="E23" s="18">
        <f t="shared" si="8"/>
        <v>26.965227158503325</v>
      </c>
      <c r="F23" s="18">
        <f t="shared" si="8"/>
        <v>27.036915612091001</v>
      </c>
      <c r="G23" s="351"/>
      <c r="H23" s="40">
        <f t="shared" si="9"/>
        <v>3.9936444685439607</v>
      </c>
      <c r="I23" s="40">
        <f t="shared" si="10"/>
        <v>48.970235250536014</v>
      </c>
      <c r="J23" s="40">
        <f t="shared" si="11"/>
        <v>52.963879719079976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26.204585259221254</v>
      </c>
      <c r="C24" s="18">
        <f t="shared" si="8"/>
        <v>25.5182641113045</v>
      </c>
      <c r="D24" s="18">
        <f t="shared" si="8"/>
        <v>25.256318529904124</v>
      </c>
      <c r="E24" s="18">
        <f t="shared" si="8"/>
        <v>24.974786401184623</v>
      </c>
      <c r="F24" s="18">
        <f t="shared" si="8"/>
        <v>25.199659038751566</v>
      </c>
      <c r="G24" s="351"/>
      <c r="H24" s="40">
        <f t="shared" si="9"/>
        <v>4.1828187264496544</v>
      </c>
      <c r="I24" s="40">
        <f t="shared" si="10"/>
        <v>48.23900469132802</v>
      </c>
      <c r="J24" s="40">
        <f t="shared" si="11"/>
        <v>52.421823417777667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31.630650917183544</v>
      </c>
      <c r="C25" s="18">
        <f t="shared" si="8"/>
        <v>30.642033030218762</v>
      </c>
      <c r="D25" s="18">
        <f t="shared" si="8"/>
        <v>31.909132299729226</v>
      </c>
      <c r="E25" s="18">
        <f t="shared" si="8"/>
        <v>33.243497589950998</v>
      </c>
      <c r="F25" s="18">
        <f t="shared" si="8"/>
        <v>34.20660940266211</v>
      </c>
      <c r="G25" s="351"/>
      <c r="H25" s="40">
        <f t="shared" si="9"/>
        <v>11.935158563275129</v>
      </c>
      <c r="I25" s="40">
        <f t="shared" si="10"/>
        <v>58.276916200088003</v>
      </c>
      <c r="J25" s="40">
        <f t="shared" si="11"/>
        <v>70.212074763363148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4.4170657647449936</v>
      </c>
      <c r="I27" s="43">
        <f>IF(D14&gt;0,(I14/D14)*100,0)</f>
        <v>50.228625882885872</v>
      </c>
      <c r="J27" s="43">
        <f t="shared" si="11"/>
        <v>54.645691647630855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Tees Valley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-2.3510737365050716</v>
      </c>
      <c r="C34" s="18">
        <f t="shared" si="12"/>
        <v>8.9144215530904134</v>
      </c>
      <c r="D34" s="18">
        <f t="shared" si="12"/>
        <v>-0.27432747030324833</v>
      </c>
      <c r="E34" s="18">
        <f t="shared" si="12"/>
        <v>-4.4344331221557454E-2</v>
      </c>
      <c r="F34" s="18">
        <f t="shared" ref="F34:F39" si="13">IF(F$5-D$5 &lt;&gt; 0,(EXP(LN(F7/D7)/(F$5-D$5))-1)*100,0)</f>
        <v>-0.12106424808530081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-1.0106128223517863</v>
      </c>
      <c r="C35" s="18">
        <f t="shared" si="12"/>
        <v>-8.9301155569530888</v>
      </c>
      <c r="D35" s="18">
        <f t="shared" si="12"/>
        <v>-1.0309664311658473</v>
      </c>
      <c r="E35" s="18">
        <f t="shared" si="12"/>
        <v>-1.148482872237877</v>
      </c>
      <c r="F35" s="18">
        <f t="shared" si="13"/>
        <v>-1.1093262378181312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0.65011566801256304</v>
      </c>
      <c r="C36" s="18">
        <f t="shared" si="12"/>
        <v>-5.5852088262806854</v>
      </c>
      <c r="D36" s="18">
        <f t="shared" si="12"/>
        <v>-0.77542503919115768</v>
      </c>
      <c r="E36" s="18">
        <f t="shared" si="12"/>
        <v>-9.1877452199728982E-2</v>
      </c>
      <c r="F36" s="18">
        <f t="shared" si="13"/>
        <v>-0.32024826200276468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0.23062040115078286</v>
      </c>
      <c r="C37" s="18">
        <f t="shared" si="12"/>
        <v>0.32259696885363898</v>
      </c>
      <c r="D37" s="18">
        <f>IF(E$5-D$5 &lt;&gt; 0,(EXP(LN(E10/D10)/(E$5-D$5))-1)*100,0)</f>
        <v>0.16139293490327056</v>
      </c>
      <c r="E37" s="18">
        <f t="shared" si="12"/>
        <v>0.31144858225597982</v>
      </c>
      <c r="F37" s="18">
        <f t="shared" si="13"/>
        <v>0.26140507151592995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-1.6949748403626508</v>
      </c>
      <c r="C38" s="18">
        <f t="shared" si="12"/>
        <v>-0.75198084399418219</v>
      </c>
      <c r="D38" s="18">
        <f t="shared" si="12"/>
        <v>7.146383488554342E-2</v>
      </c>
      <c r="E38" s="18">
        <f t="shared" si="12"/>
        <v>0.37475171173335653</v>
      </c>
      <c r="F38" s="18">
        <f t="shared" si="13"/>
        <v>0.27355375916759961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-1.8230307703860915</v>
      </c>
      <c r="C39" s="18">
        <f t="shared" si="12"/>
        <v>4.4240054669909101</v>
      </c>
      <c r="D39" s="18">
        <f t="shared" si="12"/>
        <v>1.1212078598420216</v>
      </c>
      <c r="E39" s="18">
        <f t="shared" si="12"/>
        <v>0.57163896035954398</v>
      </c>
      <c r="F39" s="18">
        <f t="shared" si="13"/>
        <v>0.75449592583438641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-1.0405530972503407</v>
      </c>
      <c r="C41" s="18">
        <f>IF(D$5-C$5 &lt;&gt; 0,(EXP(LN(D14/C14)/(D$5-C$5))-1)*100,0)</f>
        <v>0.27736870470880248</v>
      </c>
      <c r="D41" s="18">
        <f>IF(E$5-D$5 &lt;&gt; 0,(EXP(LN(E14/D14)/(E$5-D$5))-1)*100,0)</f>
        <v>0.29606755311317734</v>
      </c>
      <c r="E41" s="18">
        <f>IF(F$5-E$5 &lt;&gt; 0,(EXP(LN(F14/E14)/(F$5-E$5))-1)*100,0)</f>
        <v>0.2848191859820659</v>
      </c>
      <c r="F41" s="18">
        <f>IF(F$5-D$5 &lt;&gt; 0,(EXP(LN(F14/D14)/(F$5-D$5))-1)*100,0)</f>
        <v>0.28856850151626201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-0.50400000000000933</v>
      </c>
      <c r="C45" s="27">
        <f>D7-C7</f>
        <v>0.45000000000000373</v>
      </c>
      <c r="D45" s="27">
        <f>E7-D7</f>
        <v>-7.5000000000002842E-2</v>
      </c>
      <c r="E45" s="27">
        <f>F7-E7</f>
        <v>-2.3999999999999133E-2</v>
      </c>
      <c r="F45" s="27">
        <f>F7-D7</f>
        <v>-9.9000000000001975E-2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-1.0549999999999535</v>
      </c>
      <c r="C46" s="27">
        <f>D8-C8</f>
        <v>-2.272000000000002</v>
      </c>
      <c r="D46" s="27">
        <f t="shared" si="14"/>
        <v>-1.1700000000000479</v>
      </c>
      <c r="E46" s="27">
        <f t="shared" si="14"/>
        <v>-2.3999999999999062</v>
      </c>
      <c r="F46" s="27">
        <f t="shared" ref="F46:F52" si="15">F8-D8</f>
        <v>-3.5699999999999541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0.46500000000001762</v>
      </c>
      <c r="C47" s="27">
        <f t="shared" ref="C47:C50" si="16">D9-C9</f>
        <v>-1.0149999999999899</v>
      </c>
      <c r="D47" s="27">
        <f t="shared" si="14"/>
        <v>-0.65500000000003311</v>
      </c>
      <c r="E47" s="27">
        <f t="shared" si="14"/>
        <v>-0.15099999999996427</v>
      </c>
      <c r="F47" s="27">
        <f t="shared" si="15"/>
        <v>-0.80599999999999739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0.7249999999999801</v>
      </c>
      <c r="C48" s="27">
        <f t="shared" si="16"/>
        <v>0.2550000000000523</v>
      </c>
      <c r="D48" s="27">
        <f t="shared" si="14"/>
        <v>0.6420000000001238</v>
      </c>
      <c r="E48" s="27">
        <f t="shared" si="14"/>
        <v>2.5249999999999204</v>
      </c>
      <c r="F48" s="27">
        <f t="shared" si="15"/>
        <v>3.1670000000000442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-5.261000000000152</v>
      </c>
      <c r="C49" s="27">
        <f t="shared" si="16"/>
        <v>-0.55899999999995487</v>
      </c>
      <c r="D49" s="27">
        <f t="shared" si="14"/>
        <v>0.26400000000001</v>
      </c>
      <c r="E49" s="27">
        <f t="shared" si="14"/>
        <v>2.8220000000000169</v>
      </c>
      <c r="F49" s="27">
        <f t="shared" si="15"/>
        <v>3.0860000000000269</v>
      </c>
    </row>
    <row r="50" spans="1:6" x14ac:dyDescent="0.2">
      <c r="A50" t="str">
        <f>$A$12</f>
        <v>Non-marketed services</v>
      </c>
      <c r="B50" s="27">
        <f t="shared" si="14"/>
        <v>-6.8170000000001636</v>
      </c>
      <c r="C50" s="27">
        <f t="shared" si="16"/>
        <v>3.9490000000000833</v>
      </c>
      <c r="D50" s="27">
        <f t="shared" si="14"/>
        <v>5.3440000000000367</v>
      </c>
      <c r="E50" s="27">
        <f t="shared" si="14"/>
        <v>5.7809999999999775</v>
      </c>
      <c r="F50" s="27">
        <f t="shared" si="15"/>
        <v>11.125000000000014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-12.447000000000287</v>
      </c>
      <c r="C52" s="29">
        <f>D14-C14</f>
        <v>0.80800000000016325</v>
      </c>
      <c r="D52" s="29">
        <f t="shared" si="14"/>
        <v>4.3500000000000796</v>
      </c>
      <c r="E52" s="29">
        <f t="shared" si="14"/>
        <v>8.5530000000000541</v>
      </c>
      <c r="F52" s="29">
        <f t="shared" si="15"/>
        <v>12.903000000000134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Tees Valley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1.3440000000000003</v>
      </c>
      <c r="C5" s="11">
        <v>0.87899999999999923</v>
      </c>
      <c r="D5" s="11">
        <v>0.85000000000000087</v>
      </c>
      <c r="E5" s="11">
        <v>0.878</v>
      </c>
      <c r="F5" s="11">
        <v>0.90000000000000091</v>
      </c>
      <c r="G5" s="10"/>
    </row>
    <row r="6" spans="1:7" x14ac:dyDescent="0.2">
      <c r="A6" s="10" t="str">
        <f>name!B5</f>
        <v>Mining and quarrying</v>
      </c>
      <c r="B6" s="11">
        <v>1.4170000000000038</v>
      </c>
      <c r="C6" s="11">
        <v>0.7290000000000002</v>
      </c>
      <c r="D6" s="11">
        <v>0.90700000000000025</v>
      </c>
      <c r="E6" s="11">
        <v>0.80000000000000093</v>
      </c>
      <c r="F6" s="11">
        <v>0.69800000000000029</v>
      </c>
    </row>
    <row r="7" spans="1:7" x14ac:dyDescent="0.2">
      <c r="A7" s="10" t="str">
        <f>name!B6</f>
        <v>Food drink and tobacco</v>
      </c>
      <c r="B7" s="11">
        <v>3.4089999999999923</v>
      </c>
      <c r="C7" s="11">
        <v>4.0139999999999967</v>
      </c>
      <c r="D7" s="11">
        <v>3.8100000000000049</v>
      </c>
      <c r="E7" s="11">
        <v>3.8470000000000004</v>
      </c>
      <c r="F7" s="11">
        <v>3.7080000000000002</v>
      </c>
      <c r="G7" s="11"/>
    </row>
    <row r="8" spans="1:7" x14ac:dyDescent="0.2">
      <c r="A8" s="10" t="str">
        <f>name!B7</f>
        <v>Engineering</v>
      </c>
      <c r="B8" s="11">
        <v>2.9669999999999921</v>
      </c>
      <c r="C8" s="11">
        <v>2.3280000000000003</v>
      </c>
      <c r="D8" s="11">
        <v>2.2139999999999969</v>
      </c>
      <c r="E8" s="11">
        <v>2.2709999999999981</v>
      </c>
      <c r="F8" s="11">
        <v>2.0890000000000009</v>
      </c>
      <c r="G8" s="11"/>
    </row>
    <row r="9" spans="1:7" x14ac:dyDescent="0.2">
      <c r="A9" s="10" t="str">
        <f>name!B8</f>
        <v>Rest of manufacturing</v>
      </c>
      <c r="B9" s="11">
        <v>20.120999999999942</v>
      </c>
      <c r="C9" s="11">
        <v>19.099999999999973</v>
      </c>
      <c r="D9" s="11">
        <v>17.145999999999969</v>
      </c>
      <c r="E9" s="11">
        <v>15.881999999999923</v>
      </c>
      <c r="F9" s="11">
        <v>13.803000000000013</v>
      </c>
      <c r="G9" s="11"/>
    </row>
    <row r="10" spans="1:7" x14ac:dyDescent="0.2">
      <c r="A10" s="10" t="str">
        <f>name!B9</f>
        <v>Electricity and gas</v>
      </c>
      <c r="B10" s="11">
        <v>0.8390000000000013</v>
      </c>
      <c r="C10" s="11">
        <v>1.8089999999999968</v>
      </c>
      <c r="D10" s="11">
        <v>1.8740000000000003</v>
      </c>
      <c r="E10" s="11">
        <v>1.850999999999998</v>
      </c>
      <c r="F10" s="11">
        <v>1.8870000000000005</v>
      </c>
      <c r="G10" s="11"/>
    </row>
    <row r="11" spans="1:7" x14ac:dyDescent="0.2">
      <c r="A11" s="10" t="str">
        <f>name!B10</f>
        <v>Water and sewerage</v>
      </c>
      <c r="B11" s="11">
        <v>1.9519999999999991</v>
      </c>
      <c r="C11" s="11">
        <v>1.6309999999999993</v>
      </c>
      <c r="D11" s="11">
        <v>1.8669999999999987</v>
      </c>
      <c r="E11" s="11">
        <v>1.8939999999999975</v>
      </c>
      <c r="F11" s="11">
        <v>1.9139999999999953</v>
      </c>
      <c r="G11" s="11"/>
    </row>
    <row r="12" spans="1:7" x14ac:dyDescent="0.2">
      <c r="A12" s="10" t="str">
        <f>name!B11</f>
        <v>Construction</v>
      </c>
      <c r="B12" s="11">
        <v>17.708000000000006</v>
      </c>
      <c r="C12" s="11">
        <v>18.173000000000023</v>
      </c>
      <c r="D12" s="11">
        <v>17.158000000000033</v>
      </c>
      <c r="E12" s="11">
        <v>16.503</v>
      </c>
      <c r="F12" s="11">
        <v>16.352000000000036</v>
      </c>
      <c r="G12" s="11"/>
    </row>
    <row r="13" spans="1:7" x14ac:dyDescent="0.2">
      <c r="A13" s="10" t="str">
        <f>name!B12</f>
        <v>Wholesale and retail trade</v>
      </c>
      <c r="B13" s="11">
        <v>44.594999999999906</v>
      </c>
      <c r="C13" s="11">
        <v>42.548999999999936</v>
      </c>
      <c r="D13" s="11">
        <v>42.553999999999974</v>
      </c>
      <c r="E13" s="11">
        <v>42.388000000000055</v>
      </c>
      <c r="F13" s="11">
        <v>42.765000000000043</v>
      </c>
      <c r="G13" s="11"/>
    </row>
    <row r="14" spans="1:7" x14ac:dyDescent="0.2">
      <c r="A14" s="10" t="str">
        <f>name!B13</f>
        <v>Transport and storage</v>
      </c>
      <c r="B14" s="11">
        <v>14.275999999999982</v>
      </c>
      <c r="C14" s="11">
        <v>16.468999999999948</v>
      </c>
      <c r="D14" s="11">
        <v>17.19499999999999</v>
      </c>
      <c r="E14" s="11">
        <v>17.567999999999998</v>
      </c>
      <c r="F14" s="11">
        <v>17.588999999999977</v>
      </c>
      <c r="G14" s="11"/>
    </row>
    <row r="15" spans="1:7" x14ac:dyDescent="0.2">
      <c r="A15" s="10" t="str">
        <f>name!B14</f>
        <v>Accommodation and food</v>
      </c>
      <c r="B15" s="11">
        <v>19.450000000000021</v>
      </c>
      <c r="C15" s="11">
        <v>20.028000000000009</v>
      </c>
      <c r="D15" s="11">
        <v>19.551999999999982</v>
      </c>
      <c r="E15" s="11">
        <v>19.987000000000023</v>
      </c>
      <c r="F15" s="11">
        <v>22.113999999999976</v>
      </c>
      <c r="G15" s="11"/>
    </row>
    <row r="16" spans="1:7" x14ac:dyDescent="0.2">
      <c r="A16" s="10" t="str">
        <f>name!B15</f>
        <v>Media</v>
      </c>
      <c r="B16" s="11">
        <v>1.6920000000000028</v>
      </c>
      <c r="C16" s="11">
        <v>1.7579999999999982</v>
      </c>
      <c r="D16" s="11">
        <v>1.714999999999999</v>
      </c>
      <c r="E16" s="11">
        <v>1.695000000000001</v>
      </c>
      <c r="F16" s="11">
        <v>1.722999999999993</v>
      </c>
      <c r="G16" s="11"/>
    </row>
    <row r="17" spans="1:7" x14ac:dyDescent="0.2">
      <c r="A17" s="10" t="str">
        <f>name!B16</f>
        <v>Information technology</v>
      </c>
      <c r="B17" s="11">
        <v>6.2670000000000101</v>
      </c>
      <c r="C17" s="11">
        <v>4.9890000000000123</v>
      </c>
      <c r="D17" s="11">
        <v>4.6000000000000032</v>
      </c>
      <c r="E17" s="11">
        <v>4.8999999999999941</v>
      </c>
      <c r="F17" s="11">
        <v>5.2530000000000179</v>
      </c>
      <c r="G17" s="11"/>
    </row>
    <row r="18" spans="1:7" x14ac:dyDescent="0.2">
      <c r="A18" s="10" t="str">
        <f>name!B17</f>
        <v>Finance and insurance</v>
      </c>
      <c r="B18" s="11">
        <v>6.9120000000000017</v>
      </c>
      <c r="C18" s="11">
        <v>7.0650000000000057</v>
      </c>
      <c r="D18" s="11">
        <v>6.5739999999999883</v>
      </c>
      <c r="E18" s="11">
        <v>6.7909999999999959</v>
      </c>
      <c r="F18" s="11">
        <v>6.8199999999999985</v>
      </c>
      <c r="G18" s="11"/>
    </row>
    <row r="19" spans="1:7" x14ac:dyDescent="0.2">
      <c r="A19" s="10" t="str">
        <f>name!B18</f>
        <v>Real estate</v>
      </c>
      <c r="B19" s="11">
        <v>3.7800000000000047</v>
      </c>
      <c r="C19" s="11">
        <v>4.6300000000000026</v>
      </c>
      <c r="D19" s="11">
        <v>4.2479999999999913</v>
      </c>
      <c r="E19" s="11">
        <v>4.237000000000009</v>
      </c>
      <c r="F19" s="11">
        <v>4.7890000000000006</v>
      </c>
      <c r="G19" s="11"/>
    </row>
    <row r="20" spans="1:7" x14ac:dyDescent="0.2">
      <c r="A20" s="10" t="str">
        <f>name!B19</f>
        <v>Professional services</v>
      </c>
      <c r="B20" s="11">
        <v>25.014000000000092</v>
      </c>
      <c r="C20" s="11">
        <v>18.777999999999967</v>
      </c>
      <c r="D20" s="11">
        <v>19.86100000000004</v>
      </c>
      <c r="E20" s="11">
        <v>20.166000000000004</v>
      </c>
      <c r="F20" s="11">
        <v>21.118000000000045</v>
      </c>
      <c r="G20" s="11"/>
    </row>
    <row r="21" spans="1:7" x14ac:dyDescent="0.2">
      <c r="A21" s="10" t="str">
        <f>name!B20</f>
        <v>Support services</v>
      </c>
      <c r="B21" s="11">
        <v>19.430000000000014</v>
      </c>
      <c r="C21" s="11">
        <v>22.234999999999982</v>
      </c>
      <c r="D21" s="11">
        <v>21.954000000000004</v>
      </c>
      <c r="E21" s="11">
        <v>22.244000000000028</v>
      </c>
      <c r="F21" s="11">
        <v>22.800999999999974</v>
      </c>
      <c r="G21" s="11"/>
    </row>
    <row r="22" spans="1:7" x14ac:dyDescent="0.2">
      <c r="A22" s="10" t="str">
        <f>name!B21</f>
        <v>Public admin. and defence</v>
      </c>
      <c r="B22" s="11">
        <v>13.912000000000008</v>
      </c>
      <c r="C22" s="11">
        <v>15.322999999999974</v>
      </c>
      <c r="D22" s="11">
        <v>15.562000000000001</v>
      </c>
      <c r="E22" s="11">
        <v>15.061000000000034</v>
      </c>
      <c r="F22" s="11">
        <v>15.112999999999987</v>
      </c>
      <c r="G22" s="11"/>
    </row>
    <row r="23" spans="1:7" x14ac:dyDescent="0.2">
      <c r="A23" s="10" t="str">
        <f>name!B22</f>
        <v>Education</v>
      </c>
      <c r="B23" s="11">
        <v>28.223000000000049</v>
      </c>
      <c r="C23" s="11">
        <v>25.326999999999988</v>
      </c>
      <c r="D23" s="11">
        <v>24.450000000000053</v>
      </c>
      <c r="E23" s="11">
        <v>26.181999999999995</v>
      </c>
      <c r="F23" s="11">
        <v>27.17900000000003</v>
      </c>
      <c r="G23" s="11"/>
    </row>
    <row r="24" spans="1:7" x14ac:dyDescent="0.2">
      <c r="A24" s="10" t="str">
        <f>name!B23</f>
        <v>Health and social work</v>
      </c>
      <c r="B24" s="11">
        <v>53.945000000000029</v>
      </c>
      <c r="C24" s="11">
        <v>48.612999999999964</v>
      </c>
      <c r="D24" s="11">
        <v>53.199999999999946</v>
      </c>
      <c r="E24" s="11">
        <v>57.313000000000009</v>
      </c>
      <c r="F24" s="11">
        <v>62.045000000000009</v>
      </c>
      <c r="G24" s="11"/>
    </row>
    <row r="25" spans="1:7" x14ac:dyDescent="0.2">
      <c r="A25" s="10" t="str">
        <f>name!B24</f>
        <v>Arts and entertainment</v>
      </c>
      <c r="B25" s="11">
        <v>8.1589999999999971</v>
      </c>
      <c r="C25" s="11">
        <v>8.2779999999999934</v>
      </c>
      <c r="D25" s="11">
        <v>7.8580000000000103</v>
      </c>
      <c r="E25" s="11">
        <v>8.1919999999999966</v>
      </c>
      <c r="F25" s="11">
        <v>8.9290000000000216</v>
      </c>
      <c r="G25" s="11"/>
    </row>
    <row r="26" spans="1:7" x14ac:dyDescent="0.2">
      <c r="A26" s="10" t="str">
        <f>name!B25</f>
        <v>Other services</v>
      </c>
      <c r="B26" s="11">
        <v>8.3440000000000101</v>
      </c>
      <c r="C26" s="11">
        <v>6.6040000000000081</v>
      </c>
      <c r="D26" s="11">
        <v>6.9679999999999955</v>
      </c>
      <c r="E26" s="11">
        <v>5.8170000000000082</v>
      </c>
      <c r="F26" s="11">
        <v>5.4309999999999947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303.75600000000003</v>
      </c>
      <c r="C28" s="11">
        <f t="shared" ref="C28:F28" si="0">SUM(C5:C26)</f>
        <v>291.3089999999998</v>
      </c>
      <c r="D28" s="11">
        <f t="shared" si="0"/>
        <v>292.11700000000002</v>
      </c>
      <c r="E28" s="11">
        <f t="shared" si="0"/>
        <v>296.4670000000001</v>
      </c>
      <c r="F28" s="11">
        <f t="shared" si="0"/>
        <v>305.02000000000015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0.44246039584403279</v>
      </c>
      <c r="C32" s="18">
        <f t="shared" ref="C32:E32" si="1">C5/C$28*100</f>
        <v>0.30174144980072698</v>
      </c>
      <c r="D32" s="18">
        <f t="shared" si="1"/>
        <v>0.29097929939031308</v>
      </c>
      <c r="E32" s="18">
        <f t="shared" si="1"/>
        <v>0.29615437805894068</v>
      </c>
      <c r="F32" s="18">
        <f>F5/F$28*100</f>
        <v>0.29506261884466606</v>
      </c>
    </row>
    <row r="33" spans="1:6" x14ac:dyDescent="0.2">
      <c r="A33" t="str">
        <f>$A$6</f>
        <v>Mining and quarrying</v>
      </c>
      <c r="B33" s="18">
        <f t="shared" ref="B33:F53" si="2">B6/B$28*100</f>
        <v>0.46649284293972915</v>
      </c>
      <c r="C33" s="18">
        <f t="shared" si="2"/>
        <v>0.2502497348176681</v>
      </c>
      <c r="D33" s="18">
        <f t="shared" si="2"/>
        <v>0.3104920288788397</v>
      </c>
      <c r="E33" s="18">
        <f t="shared" si="2"/>
        <v>0.26984453581680279</v>
      </c>
      <c r="F33" s="18">
        <f t="shared" si="2"/>
        <v>0.22883745328175198</v>
      </c>
    </row>
    <row r="34" spans="1:6" x14ac:dyDescent="0.2">
      <c r="A34" t="str">
        <f>$A$7</f>
        <v>Food drink and tobacco</v>
      </c>
      <c r="B34" s="18">
        <f t="shared" si="2"/>
        <v>1.1222823582085595</v>
      </c>
      <c r="C34" s="18">
        <f t="shared" si="2"/>
        <v>1.3779182929466647</v>
      </c>
      <c r="D34" s="18">
        <f t="shared" si="2"/>
        <v>1.3042719184436389</v>
      </c>
      <c r="E34" s="18">
        <f t="shared" si="2"/>
        <v>1.297614911609049</v>
      </c>
      <c r="F34" s="18">
        <f t="shared" si="2"/>
        <v>1.215657989640023</v>
      </c>
    </row>
    <row r="35" spans="1:6" x14ac:dyDescent="0.2">
      <c r="A35" t="str">
        <f>$A$8</f>
        <v>Engineering</v>
      </c>
      <c r="B35" s="18">
        <f t="shared" si="2"/>
        <v>0.97677082921818548</v>
      </c>
      <c r="C35" s="18">
        <f t="shared" si="2"/>
        <v>0.79915141653707988</v>
      </c>
      <c r="D35" s="18">
        <f t="shared" si="2"/>
        <v>0.75791549276488412</v>
      </c>
      <c r="E35" s="18">
        <f t="shared" si="2"/>
        <v>0.76602117604994735</v>
      </c>
      <c r="F35" s="18">
        <f t="shared" si="2"/>
        <v>0.68487312307389669</v>
      </c>
    </row>
    <row r="36" spans="1:6" x14ac:dyDescent="0.2">
      <c r="A36" t="str">
        <f>$A$9</f>
        <v>Rest of manufacturing</v>
      </c>
      <c r="B36" s="18">
        <f t="shared" si="2"/>
        <v>6.6240666851024965</v>
      </c>
      <c r="C36" s="18">
        <f t="shared" si="2"/>
        <v>6.5566117078428698</v>
      </c>
      <c r="D36" s="18">
        <f t="shared" si="2"/>
        <v>5.8695659615838744</v>
      </c>
      <c r="E36" s="18">
        <f t="shared" si="2"/>
        <v>5.357088647303045</v>
      </c>
      <c r="F36" s="18">
        <f t="shared" si="2"/>
        <v>4.5252770310143617</v>
      </c>
    </row>
    <row r="37" spans="1:6" x14ac:dyDescent="0.2">
      <c r="A37" t="str">
        <f>$A$10</f>
        <v>Electricity and gas</v>
      </c>
      <c r="B37" s="18">
        <f t="shared" si="2"/>
        <v>0.27620853579847021</v>
      </c>
      <c r="C37" s="18">
        <f t="shared" si="2"/>
        <v>0.62099008269569356</v>
      </c>
      <c r="D37" s="18">
        <f t="shared" si="2"/>
        <v>0.64152377300876018</v>
      </c>
      <c r="E37" s="18">
        <f t="shared" si="2"/>
        <v>0.62435279474612604</v>
      </c>
      <c r="F37" s="18">
        <f t="shared" si="2"/>
        <v>0.61864795751098267</v>
      </c>
    </row>
    <row r="38" spans="1:6" x14ac:dyDescent="0.2">
      <c r="A38" t="str">
        <f>$A$11</f>
        <v>Water and sewerage</v>
      </c>
      <c r="B38" s="18">
        <f t="shared" si="2"/>
        <v>0.642621051106809</v>
      </c>
      <c r="C38" s="18">
        <f t="shared" si="2"/>
        <v>0.55988658091579746</v>
      </c>
      <c r="D38" s="18">
        <f t="shared" si="2"/>
        <v>0.63912747289613359</v>
      </c>
      <c r="E38" s="18">
        <f t="shared" si="2"/>
        <v>0.6388569385462789</v>
      </c>
      <c r="F38" s="18">
        <f t="shared" si="2"/>
        <v>0.62749983607632098</v>
      </c>
    </row>
    <row r="39" spans="1:6" x14ac:dyDescent="0.2">
      <c r="A39" t="str">
        <f>$A$12</f>
        <v>Construction</v>
      </c>
      <c r="B39" s="18">
        <f t="shared" si="2"/>
        <v>5.8296790845283724</v>
      </c>
      <c r="C39" s="18">
        <f t="shared" si="2"/>
        <v>6.2383929092475814</v>
      </c>
      <c r="D39" s="18">
        <f t="shared" si="2"/>
        <v>5.8736739046341127</v>
      </c>
      <c r="E39" s="18">
        <f t="shared" si="2"/>
        <v>5.566555468230864</v>
      </c>
      <c r="F39" s="18">
        <f t="shared" si="2"/>
        <v>5.360959937053317</v>
      </c>
    </row>
    <row r="40" spans="1:6" x14ac:dyDescent="0.2">
      <c r="A40" t="str">
        <f>$A$13</f>
        <v>Wholesale and retail trade</v>
      </c>
      <c r="B40" s="18">
        <f t="shared" si="2"/>
        <v>14.681191482637349</v>
      </c>
      <c r="C40" s="18">
        <f t="shared" si="2"/>
        <v>14.606139872094568</v>
      </c>
      <c r="D40" s="18">
        <f t="shared" si="2"/>
        <v>14.567450713241604</v>
      </c>
      <c r="E40" s="18">
        <f t="shared" si="2"/>
        <v>14.297712730253295</v>
      </c>
      <c r="F40" s="18">
        <f t="shared" si="2"/>
        <v>14.020392105435716</v>
      </c>
    </row>
    <row r="41" spans="1:6" x14ac:dyDescent="0.2">
      <c r="A41" t="str">
        <f>$A$14</f>
        <v>Transport and storage</v>
      </c>
      <c r="B41" s="18">
        <f t="shared" si="2"/>
        <v>4.6998248594266387</v>
      </c>
      <c r="C41" s="18">
        <f t="shared" si="2"/>
        <v>5.6534470270400021</v>
      </c>
      <c r="D41" s="18">
        <f t="shared" si="2"/>
        <v>5.8863400623722644</v>
      </c>
      <c r="E41" s="18">
        <f t="shared" si="2"/>
        <v>5.9257860065369812</v>
      </c>
      <c r="F41" s="18">
        <f t="shared" si="2"/>
        <v>5.7665071142875775</v>
      </c>
    </row>
    <row r="42" spans="1:6" x14ac:dyDescent="0.2">
      <c r="A42" t="str">
        <f>$A$15</f>
        <v>Accommodation and food</v>
      </c>
      <c r="B42" s="18">
        <f t="shared" si="2"/>
        <v>6.4031656987845578</v>
      </c>
      <c r="C42" s="18">
        <f t="shared" si="2"/>
        <v>6.8751737845380756</v>
      </c>
      <c r="D42" s="18">
        <f t="shared" si="2"/>
        <v>6.6932085431522239</v>
      </c>
      <c r="E42" s="18">
        <f t="shared" si="2"/>
        <v>6.741728421713046</v>
      </c>
      <c r="F42" s="18">
        <f t="shared" si="2"/>
        <v>7.2500163923677015</v>
      </c>
    </row>
    <row r="43" spans="1:6" x14ac:dyDescent="0.2">
      <c r="A43" t="str">
        <f>$A$16</f>
        <v>Media</v>
      </c>
      <c r="B43" s="18">
        <f t="shared" si="2"/>
        <v>0.55702603405364914</v>
      </c>
      <c r="C43" s="18">
        <f t="shared" si="2"/>
        <v>0.60348289960145385</v>
      </c>
      <c r="D43" s="18">
        <f t="shared" si="2"/>
        <v>0.58709352759339539</v>
      </c>
      <c r="E43" s="18">
        <f t="shared" si="2"/>
        <v>0.57173311026185047</v>
      </c>
      <c r="F43" s="18">
        <f t="shared" si="2"/>
        <v>0.56488099141039672</v>
      </c>
    </row>
    <row r="44" spans="1:6" x14ac:dyDescent="0.2">
      <c r="A44" t="str">
        <f>$A$17</f>
        <v>Information technology</v>
      </c>
      <c r="B44" s="18">
        <f t="shared" si="2"/>
        <v>2.063169122585236</v>
      </c>
      <c r="C44" s="18">
        <f t="shared" si="2"/>
        <v>1.7126144403365553</v>
      </c>
      <c r="D44" s="18">
        <f t="shared" si="2"/>
        <v>1.5747115025828702</v>
      </c>
      <c r="E44" s="18">
        <f t="shared" si="2"/>
        <v>1.6527977818779132</v>
      </c>
      <c r="F44" s="18">
        <f t="shared" si="2"/>
        <v>1.7221821519900384</v>
      </c>
    </row>
    <row r="45" spans="1:6" x14ac:dyDescent="0.2">
      <c r="A45" t="str">
        <f>$A$18</f>
        <v>Finance and insurance</v>
      </c>
      <c r="B45" s="18">
        <f t="shared" si="2"/>
        <v>2.2755106071978828</v>
      </c>
      <c r="C45" s="18">
        <f t="shared" si="2"/>
        <v>2.4252597757020933</v>
      </c>
      <c r="D45" s="18">
        <f t="shared" si="2"/>
        <v>2.2504681343434267</v>
      </c>
      <c r="E45" s="18">
        <f t="shared" si="2"/>
        <v>2.2906428034148805</v>
      </c>
      <c r="F45" s="18">
        <f t="shared" si="2"/>
        <v>2.235918956134022</v>
      </c>
    </row>
    <row r="46" spans="1:6" x14ac:dyDescent="0.2">
      <c r="A46" t="str">
        <f>$A$19</f>
        <v>Real estate</v>
      </c>
      <c r="B46" s="18">
        <f t="shared" si="2"/>
        <v>1.2444198633113435</v>
      </c>
      <c r="C46" s="18">
        <f t="shared" si="2"/>
        <v>1.5893776024770969</v>
      </c>
      <c r="D46" s="18">
        <f t="shared" si="2"/>
        <v>1.4542118397765249</v>
      </c>
      <c r="E46" s="18">
        <f t="shared" si="2"/>
        <v>1.4291641228197431</v>
      </c>
      <c r="F46" s="18">
        <f t="shared" si="2"/>
        <v>1.5700609796078939</v>
      </c>
    </row>
    <row r="47" spans="1:6" x14ac:dyDescent="0.2">
      <c r="A47" s="10" t="str">
        <f>$A$20</f>
        <v>Professional services</v>
      </c>
      <c r="B47" s="18">
        <f t="shared" si="2"/>
        <v>8.2348990637222279</v>
      </c>
      <c r="C47" s="18">
        <f t="shared" si="2"/>
        <v>6.446076159679234</v>
      </c>
      <c r="D47" s="18">
        <f t="shared" si="2"/>
        <v>6.7989880766953101</v>
      </c>
      <c r="E47" s="18">
        <f t="shared" si="2"/>
        <v>6.802106136602049</v>
      </c>
      <c r="F47" s="18">
        <f t="shared" si="2"/>
        <v>6.9234804275129607</v>
      </c>
    </row>
    <row r="48" spans="1:6" x14ac:dyDescent="0.2">
      <c r="A48" s="10" t="str">
        <f>$A$21</f>
        <v>Support services</v>
      </c>
      <c r="B48" s="18">
        <f t="shared" si="2"/>
        <v>6.3965814667035419</v>
      </c>
      <c r="C48" s="18">
        <f t="shared" si="2"/>
        <v>7.6327885509888116</v>
      </c>
      <c r="D48" s="18">
        <f t="shared" si="2"/>
        <v>7.5154818103705026</v>
      </c>
      <c r="E48" s="18">
        <f t="shared" si="2"/>
        <v>7.5030273183862022</v>
      </c>
      <c r="F48" s="18">
        <f t="shared" si="2"/>
        <v>7.4752475247524623</v>
      </c>
    </row>
    <row r="49" spans="1:9" x14ac:dyDescent="0.2">
      <c r="A49" s="10" t="str">
        <f>$A$22</f>
        <v>Public admin. and defence</v>
      </c>
      <c r="B49" s="18">
        <f t="shared" si="2"/>
        <v>4.5799918355522218</v>
      </c>
      <c r="C49" s="18">
        <f t="shared" si="2"/>
        <v>5.2600503245694386</v>
      </c>
      <c r="D49" s="18">
        <f t="shared" si="2"/>
        <v>5.3273174789553499</v>
      </c>
      <c r="E49" s="18">
        <f t="shared" si="2"/>
        <v>5.0801606924210887</v>
      </c>
      <c r="F49" s="18">
        <f t="shared" si="2"/>
        <v>4.9547570651104778</v>
      </c>
    </row>
    <row r="50" spans="1:9" x14ac:dyDescent="0.2">
      <c r="A50" s="10" t="str">
        <f>$A$23</f>
        <v>Education</v>
      </c>
      <c r="B50" s="18">
        <f t="shared" si="2"/>
        <v>9.2913391011206521</v>
      </c>
      <c r="C50" s="18">
        <f t="shared" si="2"/>
        <v>8.6942044358396089</v>
      </c>
      <c r="D50" s="18">
        <f t="shared" si="2"/>
        <v>8.369933964815484</v>
      </c>
      <c r="E50" s="18">
        <f t="shared" si="2"/>
        <v>8.8313370459444016</v>
      </c>
      <c r="F50" s="18">
        <f t="shared" si="2"/>
        <v>8.9105632417546445</v>
      </c>
    </row>
    <row r="51" spans="1:9" x14ac:dyDescent="0.2">
      <c r="A51" s="10" t="str">
        <f>$A$24</f>
        <v>Health and social work</v>
      </c>
      <c r="B51" s="18">
        <f t="shared" si="2"/>
        <v>17.759319980510682</v>
      </c>
      <c r="C51" s="18">
        <f t="shared" si="2"/>
        <v>16.687778269809719</v>
      </c>
      <c r="D51" s="18">
        <f t="shared" si="2"/>
        <v>18.21188085595838</v>
      </c>
      <c r="E51" s="18">
        <f t="shared" si="2"/>
        <v>19.3319998515855</v>
      </c>
      <c r="F51" s="18">
        <f t="shared" si="2"/>
        <v>20.341289095796988</v>
      </c>
    </row>
    <row r="52" spans="1:9" x14ac:dyDescent="0.2">
      <c r="A52" s="10" t="str">
        <f>$A$25</f>
        <v>Arts and entertainment</v>
      </c>
      <c r="B52" s="18">
        <f t="shared" si="2"/>
        <v>2.6860374774490041</v>
      </c>
      <c r="C52" s="18">
        <f t="shared" si="2"/>
        <v>2.8416561108650948</v>
      </c>
      <c r="D52" s="18">
        <f t="shared" si="2"/>
        <v>2.6900180407165655</v>
      </c>
      <c r="E52" s="18">
        <f t="shared" si="2"/>
        <v>2.7632080467640563</v>
      </c>
      <c r="F52" s="18">
        <f t="shared" si="2"/>
        <v>2.9273490262933635</v>
      </c>
    </row>
    <row r="53" spans="1:9" x14ac:dyDescent="0.2">
      <c r="A53" s="10" t="str">
        <f>$A$26</f>
        <v>Other services</v>
      </c>
      <c r="B53" s="18">
        <f t="shared" si="2"/>
        <v>2.7469416241983726</v>
      </c>
      <c r="C53" s="18">
        <f t="shared" si="2"/>
        <v>2.2670085716541588</v>
      </c>
      <c r="D53" s="18">
        <f t="shared" si="2"/>
        <v>2.3853455978255269</v>
      </c>
      <c r="E53" s="18">
        <f t="shared" si="2"/>
        <v>1.9621070810579275</v>
      </c>
      <c r="F53" s="18">
        <f t="shared" si="2"/>
        <v>1.7805389810504204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Tees Valley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-10.07148920938744</v>
      </c>
      <c r="C63" s="18">
        <f>IF(AND(D$3-C$3 &lt;&gt; 0,C5&lt;&gt;0,D5&lt;&gt;0),(EXP(LN(D5/C5)/(D$3-C$3))-1)*100,0)</f>
        <v>-3.2992036405003811</v>
      </c>
      <c r="D63" s="18">
        <f t="shared" ref="B63:E78" si="3">IF(AND(E$3-D$3 &lt;&gt; 0,D5&lt;&gt;0,E5&lt;&gt;0),(EXP(LN(E5/D5)/(E$3-D$3))-1)*100,0)</f>
        <v>0.65031027749848924</v>
      </c>
      <c r="E63" s="18">
        <f t="shared" si="3"/>
        <v>0.24778818562578575</v>
      </c>
      <c r="F63" s="18">
        <f>IF(AND(F$3-D$3 &lt;&gt; 0,D5&lt;&gt;0,F5&lt;&gt;0),(EXP(LN(F5/D5)/(F$3-D$3))-1)*100,0)</f>
        <v>0.38178303405229652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-15.308579047904548</v>
      </c>
      <c r="C64" s="18">
        <f t="shared" ref="C64:C78" si="4">IF(AND(D$3-C$3 &lt;&gt; 0,C6&lt;&gt;0,D6&lt;&gt;0),(EXP(LN(D6/C6)/(D$3-C$3))-1)*100,0)</f>
        <v>24.417009602194796</v>
      </c>
      <c r="D64" s="18">
        <f t="shared" si="3"/>
        <v>-2.4793606250282374</v>
      </c>
      <c r="E64" s="18">
        <f t="shared" si="3"/>
        <v>-1.3546669196034311</v>
      </c>
      <c r="F64" s="18">
        <f t="shared" ref="F64:F84" si="5">IF(AND(F$3-D$3 &lt;&gt; 0,D6&lt;&gt;0,F6&lt;&gt;0),(EXP(LN(F6/D6)/(F$3-D$3))-1)*100,0)</f>
        <v>-1.7309987007917749</v>
      </c>
    </row>
    <row r="65" spans="1:6" x14ac:dyDescent="0.2">
      <c r="A65" t="str">
        <f>$A$7</f>
        <v>Food drink and tobacco</v>
      </c>
      <c r="B65" s="18">
        <f t="shared" si="3"/>
        <v>4.1687833323738044</v>
      </c>
      <c r="C65" s="18">
        <f t="shared" si="4"/>
        <v>-5.0822122570999495</v>
      </c>
      <c r="D65" s="18">
        <f t="shared" si="3"/>
        <v>0.19347561563871629</v>
      </c>
      <c r="E65" s="18">
        <f t="shared" si="3"/>
        <v>-0.36733343464872004</v>
      </c>
      <c r="F65" s="18">
        <f t="shared" si="5"/>
        <v>-0.18074673223061888</v>
      </c>
    </row>
    <row r="66" spans="1:6" x14ac:dyDescent="0.2">
      <c r="A66" t="str">
        <f>$A$8</f>
        <v>Engineering</v>
      </c>
      <c r="B66" s="18">
        <f t="shared" si="3"/>
        <v>-5.883372327979508</v>
      </c>
      <c r="C66" s="18">
        <f t="shared" si="4"/>
        <v>-4.8969072164949949</v>
      </c>
      <c r="D66" s="18">
        <f t="shared" si="3"/>
        <v>0.50968306421013132</v>
      </c>
      <c r="E66" s="18">
        <f t="shared" si="3"/>
        <v>-0.83186847063210223</v>
      </c>
      <c r="F66" s="18">
        <f t="shared" si="5"/>
        <v>-0.38668611439502953</v>
      </c>
    </row>
    <row r="67" spans="1:6" x14ac:dyDescent="0.2">
      <c r="A67" t="str">
        <f>$A$9</f>
        <v>Rest of manufacturing</v>
      </c>
      <c r="B67" s="18">
        <f t="shared" si="3"/>
        <v>-1.2934548018777914</v>
      </c>
      <c r="C67" s="18">
        <f t="shared" si="4"/>
        <v>-10.230366492146636</v>
      </c>
      <c r="D67" s="18">
        <f t="shared" si="3"/>
        <v>-1.5199014652762188</v>
      </c>
      <c r="E67" s="18">
        <f t="shared" si="3"/>
        <v>-1.3932080880138864</v>
      </c>
      <c r="F67" s="18">
        <f t="shared" si="5"/>
        <v>-1.4354573133539716</v>
      </c>
    </row>
    <row r="68" spans="1:6" x14ac:dyDescent="0.2">
      <c r="A68" t="str">
        <f>$A$10</f>
        <v>Electricity and gas</v>
      </c>
      <c r="B68" s="18">
        <f t="shared" si="3"/>
        <v>21.176708456996195</v>
      </c>
      <c r="C68" s="18">
        <f t="shared" si="4"/>
        <v>3.5931453841903549</v>
      </c>
      <c r="D68" s="18">
        <f t="shared" si="3"/>
        <v>-0.24667825242178365</v>
      </c>
      <c r="E68" s="18">
        <f t="shared" si="3"/>
        <v>0.19280796392964206</v>
      </c>
      <c r="F68" s="18">
        <f t="shared" si="5"/>
        <v>4.6097838924175072E-2</v>
      </c>
    </row>
    <row r="69" spans="1:6" x14ac:dyDescent="0.2">
      <c r="A69" t="str">
        <f>$A$11</f>
        <v>Water and sewerage</v>
      </c>
      <c r="B69" s="18">
        <f t="shared" si="3"/>
        <v>-4.3921533230320442</v>
      </c>
      <c r="C69" s="18">
        <f t="shared" si="4"/>
        <v>14.469650521152634</v>
      </c>
      <c r="D69" s="18">
        <f t="shared" si="3"/>
        <v>0.28757531084386834</v>
      </c>
      <c r="E69" s="18">
        <f t="shared" si="3"/>
        <v>0.10509817213231187</v>
      </c>
      <c r="F69" s="18">
        <f t="shared" si="5"/>
        <v>0.16588696358841304</v>
      </c>
    </row>
    <row r="70" spans="1:6" x14ac:dyDescent="0.2">
      <c r="A70" t="str">
        <f>$A$12</f>
        <v>Construction</v>
      </c>
      <c r="B70" s="18">
        <f t="shared" si="3"/>
        <v>0.65011566801256304</v>
      </c>
      <c r="C70" s="18">
        <f t="shared" si="4"/>
        <v>-5.5852088262806854</v>
      </c>
      <c r="D70" s="18">
        <f t="shared" si="3"/>
        <v>-0.77542503919115768</v>
      </c>
      <c r="E70" s="18">
        <f t="shared" si="3"/>
        <v>-9.1877452199728982E-2</v>
      </c>
      <c r="F70" s="18">
        <f t="shared" si="5"/>
        <v>-0.32024826200276468</v>
      </c>
    </row>
    <row r="71" spans="1:6" x14ac:dyDescent="0.2">
      <c r="A71" t="str">
        <f>$A$13</f>
        <v>Wholesale and retail trade</v>
      </c>
      <c r="B71" s="18">
        <f t="shared" si="3"/>
        <v>-1.167268739311822</v>
      </c>
      <c r="C71" s="18">
        <f t="shared" si="4"/>
        <v>1.1751157489103825E-2</v>
      </c>
      <c r="D71" s="18">
        <f t="shared" si="3"/>
        <v>-7.8140541144455788E-2</v>
      </c>
      <c r="E71" s="18">
        <f t="shared" si="3"/>
        <v>8.8586291699543906E-2</v>
      </c>
      <c r="F71" s="18">
        <f t="shared" si="5"/>
        <v>3.2979793013132586E-2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3.6370810578389756</v>
      </c>
      <c r="C72" s="18">
        <f t="shared" si="4"/>
        <v>4.4082822272150324</v>
      </c>
      <c r="D72" s="18">
        <f t="shared" si="3"/>
        <v>0.43013084746215124</v>
      </c>
      <c r="E72" s="18">
        <f t="shared" si="3"/>
        <v>1.1947126843026012E-2</v>
      </c>
      <c r="F72" s="18">
        <f t="shared" si="5"/>
        <v>0.15114786518661827</v>
      </c>
    </row>
    <row r="73" spans="1:6" x14ac:dyDescent="0.2">
      <c r="A73" t="str">
        <f>$A$15</f>
        <v>Accommodation and food</v>
      </c>
      <c r="B73" s="18">
        <f t="shared" si="6"/>
        <v>0.73479205507251955</v>
      </c>
      <c r="C73" s="18">
        <f>IF(AND(D$3-C$3 &lt;&gt; 0,C15&lt;&gt;0,D15&lt;&gt;0),(EXP(LN(D15/C15)/(D$3-C$3))-1)*100,0)</f>
        <v>-2.3766726582785447</v>
      </c>
      <c r="D73" s="18">
        <f t="shared" si="3"/>
        <v>0.44105940084124828</v>
      </c>
      <c r="E73" s="18">
        <f t="shared" si="3"/>
        <v>1.0164191003426026</v>
      </c>
      <c r="F73" s="18">
        <f t="shared" si="5"/>
        <v>0.82426725738458106</v>
      </c>
    </row>
    <row r="74" spans="1:6" x14ac:dyDescent="0.2">
      <c r="A74" t="str">
        <f>$A$16</f>
        <v>Media</v>
      </c>
      <c r="B74" s="18">
        <f t="shared" si="6"/>
        <v>0.96122886381762029</v>
      </c>
      <c r="C74" s="18">
        <f>IF(AND(D$3-C$3 &lt;&gt; 0,C16&lt;&gt;0,D16&lt;&gt;0),(EXP(LN(D16/C16)/(D$3-C$3))-1)*100,0)</f>
        <v>-2.4459613196814112</v>
      </c>
      <c r="D74" s="18">
        <f t="shared" si="3"/>
        <v>-0.23433180905463313</v>
      </c>
      <c r="E74" s="18">
        <f t="shared" si="3"/>
        <v>0.16397646174612923</v>
      </c>
      <c r="F74" s="18">
        <f t="shared" si="5"/>
        <v>3.1030659699360363E-2</v>
      </c>
    </row>
    <row r="75" spans="1:6" x14ac:dyDescent="0.2">
      <c r="A75" t="str">
        <f>$A$17</f>
        <v>Information technology</v>
      </c>
      <c r="B75" s="18">
        <f t="shared" si="6"/>
        <v>-5.5420638406801448</v>
      </c>
      <c r="C75" s="18">
        <f t="shared" si="4"/>
        <v>-7.7971537382242602</v>
      </c>
      <c r="D75" s="18">
        <f t="shared" si="3"/>
        <v>1.2715949105690516</v>
      </c>
      <c r="E75" s="18">
        <f t="shared" si="3"/>
        <v>0.69806657343534084</v>
      </c>
      <c r="F75" s="18">
        <f t="shared" si="5"/>
        <v>0.88888088047744951</v>
      </c>
    </row>
    <row r="76" spans="1:6" x14ac:dyDescent="0.2">
      <c r="A76" t="str">
        <f>$A$18</f>
        <v>Finance and insurance</v>
      </c>
      <c r="B76" s="18">
        <f t="shared" si="6"/>
        <v>0.54885031064473289</v>
      </c>
      <c r="C76" s="18">
        <f t="shared" si="4"/>
        <v>-6.94975230007101</v>
      </c>
      <c r="D76" s="18">
        <f t="shared" si="3"/>
        <v>0.65162853824869416</v>
      </c>
      <c r="E76" s="18">
        <f t="shared" si="3"/>
        <v>4.262173771971689E-2</v>
      </c>
      <c r="F76" s="18">
        <f t="shared" si="5"/>
        <v>0.24521346839654345</v>
      </c>
    </row>
    <row r="77" spans="1:6" x14ac:dyDescent="0.2">
      <c r="A77" t="str">
        <f>$A$19</f>
        <v>Real estate</v>
      </c>
      <c r="B77" s="18">
        <f t="shared" si="6"/>
        <v>5.2015885636741421</v>
      </c>
      <c r="C77" s="18">
        <f t="shared" si="4"/>
        <v>-8.2505399568036921</v>
      </c>
      <c r="D77" s="18">
        <f t="shared" si="3"/>
        <v>-5.1842802876811422E-2</v>
      </c>
      <c r="E77" s="18">
        <f t="shared" si="3"/>
        <v>1.2321911823972576</v>
      </c>
      <c r="F77" s="18">
        <f t="shared" si="5"/>
        <v>0.80235735439564415</v>
      </c>
    </row>
    <row r="78" spans="1:6" x14ac:dyDescent="0.2">
      <c r="A78" t="str">
        <f>$A$20</f>
        <v>Professional services</v>
      </c>
      <c r="B78" s="18">
        <f t="shared" si="6"/>
        <v>-6.9178197168156208</v>
      </c>
      <c r="C78" s="18">
        <f t="shared" si="4"/>
        <v>5.7673873681972188</v>
      </c>
      <c r="D78" s="18">
        <f t="shared" si="3"/>
        <v>0.30526515109248198</v>
      </c>
      <c r="E78" s="18">
        <f t="shared" si="3"/>
        <v>0.46234291601192634</v>
      </c>
      <c r="F78" s="18">
        <f t="shared" si="5"/>
        <v>0.40995634856177965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3.4287041069330115</v>
      </c>
      <c r="C79" s="18">
        <f t="shared" ref="C79:C84" si="8">IF(AND(D$3-C$3 &lt;&gt; 0,C21&lt;&gt;0,D21&lt;&gt;0),(EXP(LN(D21/C21)/(D$3-C$3))-1)*100,0)</f>
        <v>-1.2637733303349608</v>
      </c>
      <c r="D79" s="18">
        <f t="shared" ref="D79:D84" si="9">IF(AND(E$3-D$3 &lt;&gt; 0,D21&lt;&gt;0,E21&lt;&gt;0),(EXP(LN(E21/D21)/(E$3-D$3))-1)*100,0)</f>
        <v>0.26280380657210944</v>
      </c>
      <c r="E79" s="18">
        <f t="shared" ref="E79:E84" si="10">IF(AND(F$3-E$3 &lt;&gt; 0,E21&lt;&gt;0,F21&lt;&gt;0),(EXP(LN(F21/E21)/(F$3-E$3))-1)*100,0)</f>
        <v>0.24762694353581693</v>
      </c>
      <c r="F79" s="18">
        <f t="shared" si="5"/>
        <v>0.25268564260472193</v>
      </c>
    </row>
    <row r="80" spans="1:6" x14ac:dyDescent="0.2">
      <c r="A80" s="10" t="str">
        <f>$A$22</f>
        <v>Public admin. and defence</v>
      </c>
      <c r="B80" s="18">
        <f t="shared" si="7"/>
        <v>2.4444790095880187</v>
      </c>
      <c r="C80" s="18">
        <f t="shared" si="8"/>
        <v>1.5597467858776248</v>
      </c>
      <c r="D80" s="18">
        <f t="shared" si="9"/>
        <v>-0.65233149884447172</v>
      </c>
      <c r="E80" s="18">
        <f t="shared" si="10"/>
        <v>3.4472734064472377E-2</v>
      </c>
      <c r="F80" s="18">
        <f t="shared" si="5"/>
        <v>-0.19498794839963862</v>
      </c>
    </row>
    <row r="81" spans="1:6" x14ac:dyDescent="0.2">
      <c r="A81" s="10" t="str">
        <f>$A$23</f>
        <v>Education</v>
      </c>
      <c r="B81" s="18">
        <f t="shared" si="7"/>
        <v>-2.6703540322654651</v>
      </c>
      <c r="C81" s="18">
        <f t="shared" si="8"/>
        <v>-3.4627077822084518</v>
      </c>
      <c r="D81" s="18">
        <f t="shared" si="9"/>
        <v>1.3782502075835312</v>
      </c>
      <c r="E81" s="18">
        <f t="shared" si="10"/>
        <v>0.37442386663144589</v>
      </c>
      <c r="F81" s="18">
        <f t="shared" si="5"/>
        <v>0.70792334956897296</v>
      </c>
    </row>
    <row r="82" spans="1:6" x14ac:dyDescent="0.2">
      <c r="A82" s="10" t="str">
        <f>$A$24</f>
        <v>Health and social work</v>
      </c>
      <c r="B82" s="18">
        <f t="shared" si="7"/>
        <v>-2.5682941307069718</v>
      </c>
      <c r="C82" s="18">
        <f t="shared" si="8"/>
        <v>9.4357476395202653</v>
      </c>
      <c r="D82" s="18">
        <f t="shared" si="9"/>
        <v>1.5005281112047797</v>
      </c>
      <c r="E82" s="18">
        <f t="shared" si="10"/>
        <v>0.79647969864331536</v>
      </c>
      <c r="F82" s="18">
        <f t="shared" si="5"/>
        <v>1.0306182051736057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0.36265051347894595</v>
      </c>
      <c r="C83" s="18">
        <f t="shared" si="8"/>
        <v>-5.0736892969314269</v>
      </c>
      <c r="D83" s="18">
        <f t="shared" si="9"/>
        <v>0.83599401903247106</v>
      </c>
      <c r="E83" s="18">
        <f t="shared" si="10"/>
        <v>0.86518465630367469</v>
      </c>
      <c r="F83" s="18">
        <f t="shared" si="5"/>
        <v>0.8554535050797174</v>
      </c>
    </row>
    <row r="84" spans="1:6" x14ac:dyDescent="0.2">
      <c r="A84" s="10" t="str">
        <f>$A$26</f>
        <v>Other services</v>
      </c>
      <c r="B84" s="18">
        <f t="shared" si="7"/>
        <v>-5.6790443591773094</v>
      </c>
      <c r="C84" s="18">
        <f t="shared" si="8"/>
        <v>5.5118110236218598</v>
      </c>
      <c r="D84" s="18">
        <f t="shared" si="9"/>
        <v>-3.5464571613070484</v>
      </c>
      <c r="E84" s="18">
        <f t="shared" si="10"/>
        <v>-0.68426205149392239</v>
      </c>
      <c r="F84" s="18">
        <f t="shared" si="5"/>
        <v>-1.6476418219910194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-1.0405530972503296</v>
      </c>
      <c r="C86" s="18">
        <f>IF(AND(D$3-C$3 &lt;&gt; 0,C28&lt;&gt;0,D28&lt;&gt;0),(EXP(LN(D28/C28)/(D$3-C$3))-1)*100,0)</f>
        <v>0.27736870470882469</v>
      </c>
      <c r="D86" s="18">
        <f>IF(AND(E$3-D$3 &lt;&gt; 0,D28&lt;&gt;0,E28&lt;&gt;0),(EXP(LN(E28/D28)/(E$3-D$3))-1)*100,0)</f>
        <v>0.29606755311317734</v>
      </c>
      <c r="E86" s="18">
        <f>IF(AND(F$3-E$3 &lt;&gt; 0,E28&lt;&gt;0,F28&lt;&gt;0),(EXP(LN(F28/E28)/(F$3-E$3))-1)*100,0)</f>
        <v>0.2848191859820659</v>
      </c>
      <c r="F86" s="18">
        <f>IF(AND(F$3-D$3 &lt;&gt; 0,D28&lt;&gt;0,F28&lt;&gt;0),(EXP(LN(F28/D28)/(F$3-D$3))-1)*100,0)</f>
        <v>0.28856850151626201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-0.46500000000000108</v>
      </c>
      <c r="C90" s="27">
        <f>D5-C5</f>
        <v>-2.899999999999836E-2</v>
      </c>
      <c r="D90" s="27">
        <f t="shared" si="11"/>
        <v>2.7999999999999137E-2</v>
      </c>
      <c r="E90" s="27">
        <f t="shared" si="11"/>
        <v>2.2000000000000908E-2</v>
      </c>
      <c r="F90" s="27">
        <f>F5-D5</f>
        <v>5.0000000000000044E-2</v>
      </c>
    </row>
    <row r="91" spans="1:6" x14ac:dyDescent="0.2">
      <c r="A91" t="str">
        <f>$A$6</f>
        <v>Mining and quarrying</v>
      </c>
      <c r="B91" s="27">
        <f t="shared" si="11"/>
        <v>-0.68800000000000361</v>
      </c>
      <c r="C91" s="27">
        <f t="shared" ref="C91:C105" si="12">D6-C6</f>
        <v>0.17800000000000005</v>
      </c>
      <c r="D91" s="27">
        <f t="shared" si="11"/>
        <v>-0.10699999999999932</v>
      </c>
      <c r="E91" s="27">
        <f t="shared" si="11"/>
        <v>-0.10200000000000065</v>
      </c>
      <c r="F91" s="27">
        <f t="shared" ref="F91:F111" si="13">F6-D6</f>
        <v>-0.20899999999999996</v>
      </c>
    </row>
    <row r="92" spans="1:6" x14ac:dyDescent="0.2">
      <c r="A92" t="str">
        <f>$A$7</f>
        <v>Food drink and tobacco</v>
      </c>
      <c r="B92" s="27">
        <f t="shared" si="11"/>
        <v>0.60500000000000442</v>
      </c>
      <c r="C92" s="27">
        <f t="shared" si="12"/>
        <v>-0.20399999999999174</v>
      </c>
      <c r="D92" s="27">
        <f t="shared" si="11"/>
        <v>3.6999999999995481E-2</v>
      </c>
      <c r="E92" s="27">
        <f t="shared" si="11"/>
        <v>-0.13900000000000023</v>
      </c>
      <c r="F92" s="27">
        <f t="shared" si="13"/>
        <v>-0.10200000000000475</v>
      </c>
    </row>
    <row r="93" spans="1:6" x14ac:dyDescent="0.2">
      <c r="A93" t="str">
        <f>$A$8</f>
        <v>Engineering</v>
      </c>
      <c r="B93" s="27">
        <f t="shared" si="11"/>
        <v>-0.6389999999999918</v>
      </c>
      <c r="C93" s="27">
        <f t="shared" si="12"/>
        <v>-0.11400000000000343</v>
      </c>
      <c r="D93" s="27">
        <f t="shared" si="11"/>
        <v>5.7000000000001272E-2</v>
      </c>
      <c r="E93" s="27">
        <f t="shared" si="11"/>
        <v>-0.18199999999999728</v>
      </c>
      <c r="F93" s="27">
        <f t="shared" si="13"/>
        <v>-0.124999999999996</v>
      </c>
    </row>
    <row r="94" spans="1:6" x14ac:dyDescent="0.2">
      <c r="A94" t="str">
        <f>$A$9</f>
        <v>Rest of manufacturing</v>
      </c>
      <c r="B94" s="27">
        <f t="shared" si="11"/>
        <v>-1.0209999999999688</v>
      </c>
      <c r="C94" s="27">
        <f t="shared" si="12"/>
        <v>-1.9540000000000042</v>
      </c>
      <c r="D94" s="27">
        <f t="shared" si="11"/>
        <v>-1.2640000000000455</v>
      </c>
      <c r="E94" s="27">
        <f t="shared" si="11"/>
        <v>-2.07899999999991</v>
      </c>
      <c r="F94" s="27">
        <f t="shared" si="13"/>
        <v>-3.3429999999999556</v>
      </c>
    </row>
    <row r="95" spans="1:6" x14ac:dyDescent="0.2">
      <c r="A95" t="str">
        <f>$A$10</f>
        <v>Electricity and gas</v>
      </c>
      <c r="B95" s="27">
        <f t="shared" si="11"/>
        <v>0.96999999999999553</v>
      </c>
      <c r="C95" s="27">
        <f t="shared" si="12"/>
        <v>6.5000000000003499E-2</v>
      </c>
      <c r="D95" s="27">
        <f t="shared" si="11"/>
        <v>-2.3000000000002352E-2</v>
      </c>
      <c r="E95" s="27">
        <f t="shared" si="11"/>
        <v>3.6000000000002474E-2</v>
      </c>
      <c r="F95" s="27">
        <f t="shared" si="13"/>
        <v>1.3000000000000123E-2</v>
      </c>
    </row>
    <row r="96" spans="1:6" x14ac:dyDescent="0.2">
      <c r="A96" t="str">
        <f>$A$11</f>
        <v>Water and sewerage</v>
      </c>
      <c r="B96" s="27">
        <f t="shared" si="11"/>
        <v>-0.32099999999999973</v>
      </c>
      <c r="C96" s="27">
        <f t="shared" si="12"/>
        <v>0.23599999999999932</v>
      </c>
      <c r="D96" s="27">
        <f t="shared" si="11"/>
        <v>2.6999999999998803E-2</v>
      </c>
      <c r="E96" s="27">
        <f t="shared" si="11"/>
        <v>1.9999999999997797E-2</v>
      </c>
      <c r="F96" s="27">
        <f t="shared" si="13"/>
        <v>4.69999999999966E-2</v>
      </c>
    </row>
    <row r="97" spans="1:6" x14ac:dyDescent="0.2">
      <c r="A97" t="str">
        <f>$A$12</f>
        <v>Construction</v>
      </c>
      <c r="B97" s="27">
        <f t="shared" si="11"/>
        <v>0.46500000000001762</v>
      </c>
      <c r="C97" s="27">
        <f t="shared" si="12"/>
        <v>-1.0149999999999899</v>
      </c>
      <c r="D97" s="27">
        <f t="shared" si="11"/>
        <v>-0.65500000000003311</v>
      </c>
      <c r="E97" s="27">
        <f t="shared" si="11"/>
        <v>-0.15099999999996427</v>
      </c>
      <c r="F97" s="27">
        <f t="shared" si="13"/>
        <v>-0.80599999999999739</v>
      </c>
    </row>
    <row r="98" spans="1:6" x14ac:dyDescent="0.2">
      <c r="A98" t="str">
        <f>$A$13</f>
        <v>Wholesale and retail trade</v>
      </c>
      <c r="B98" s="27">
        <f t="shared" si="11"/>
        <v>-2.045999999999971</v>
      </c>
      <c r="C98" s="27">
        <f t="shared" si="12"/>
        <v>5.0000000000380851E-3</v>
      </c>
      <c r="D98" s="27">
        <f t="shared" si="11"/>
        <v>-0.16599999999991866</v>
      </c>
      <c r="E98" s="27">
        <f t="shared" si="11"/>
        <v>0.37699999999998823</v>
      </c>
      <c r="F98" s="27">
        <f t="shared" si="13"/>
        <v>0.21100000000006958</v>
      </c>
    </row>
    <row r="99" spans="1:6" x14ac:dyDescent="0.2">
      <c r="A99" t="str">
        <f>$A$14</f>
        <v>Transport and storage</v>
      </c>
      <c r="B99" s="27">
        <f t="shared" si="11"/>
        <v>2.1929999999999659</v>
      </c>
      <c r="C99" s="27">
        <f t="shared" si="12"/>
        <v>0.72600000000004172</v>
      </c>
      <c r="D99" s="27">
        <f t="shared" si="11"/>
        <v>0.37300000000000821</v>
      </c>
      <c r="E99" s="27">
        <f t="shared" si="11"/>
        <v>2.099999999997948E-2</v>
      </c>
      <c r="F99" s="27">
        <f t="shared" si="13"/>
        <v>0.39399999999998769</v>
      </c>
    </row>
    <row r="100" spans="1:6" x14ac:dyDescent="0.2">
      <c r="A100" t="str">
        <f>$A$15</f>
        <v>Accommodation and food</v>
      </c>
      <c r="B100" s="27">
        <f t="shared" si="11"/>
        <v>0.57799999999998875</v>
      </c>
      <c r="C100" s="27">
        <f t="shared" si="12"/>
        <v>-0.47600000000002751</v>
      </c>
      <c r="D100" s="27">
        <f t="shared" si="11"/>
        <v>0.43500000000004135</v>
      </c>
      <c r="E100" s="27">
        <f t="shared" si="11"/>
        <v>2.1269999999999527</v>
      </c>
      <c r="F100" s="27">
        <f t="shared" si="13"/>
        <v>2.5619999999999941</v>
      </c>
    </row>
    <row r="101" spans="1:6" x14ac:dyDescent="0.2">
      <c r="A101" t="str">
        <f>$A$16</f>
        <v>Media</v>
      </c>
      <c r="B101" s="27">
        <f t="shared" si="11"/>
        <v>6.5999999999995396E-2</v>
      </c>
      <c r="C101" s="27">
        <f t="shared" si="12"/>
        <v>-4.2999999999999261E-2</v>
      </c>
      <c r="D101" s="27">
        <f t="shared" si="11"/>
        <v>-1.9999999999998019E-2</v>
      </c>
      <c r="E101" s="27">
        <f t="shared" si="11"/>
        <v>2.7999999999992031E-2</v>
      </c>
      <c r="F101" s="27">
        <f t="shared" si="13"/>
        <v>7.9999999999940119E-3</v>
      </c>
    </row>
    <row r="102" spans="1:6" x14ac:dyDescent="0.2">
      <c r="A102" t="str">
        <f>$A$17</f>
        <v>Information technology</v>
      </c>
      <c r="B102" s="27">
        <f t="shared" si="11"/>
        <v>-1.2779999999999978</v>
      </c>
      <c r="C102" s="27">
        <f t="shared" si="12"/>
        <v>-0.38900000000000912</v>
      </c>
      <c r="D102" s="27">
        <f t="shared" si="11"/>
        <v>0.29999999999999094</v>
      </c>
      <c r="E102" s="27">
        <f t="shared" si="11"/>
        <v>0.35300000000002374</v>
      </c>
      <c r="F102" s="27">
        <f t="shared" si="13"/>
        <v>0.65300000000001468</v>
      </c>
    </row>
    <row r="103" spans="1:6" x14ac:dyDescent="0.2">
      <c r="A103" t="str">
        <f>$A$18</f>
        <v>Finance and insurance</v>
      </c>
      <c r="B103" s="27">
        <f t="shared" si="11"/>
        <v>0.15300000000000402</v>
      </c>
      <c r="C103" s="27">
        <f t="shared" si="12"/>
        <v>-0.49100000000001742</v>
      </c>
      <c r="D103" s="27">
        <f t="shared" si="11"/>
        <v>0.21700000000000763</v>
      </c>
      <c r="E103" s="27">
        <f t="shared" si="11"/>
        <v>2.9000000000002579E-2</v>
      </c>
      <c r="F103" s="27">
        <f t="shared" si="13"/>
        <v>0.24600000000001021</v>
      </c>
    </row>
    <row r="104" spans="1:6" x14ac:dyDescent="0.2">
      <c r="A104" t="str">
        <f>$A$19</f>
        <v>Real estate</v>
      </c>
      <c r="B104" s="27">
        <f t="shared" si="11"/>
        <v>0.84999999999999787</v>
      </c>
      <c r="C104" s="27">
        <f t="shared" si="12"/>
        <v>-0.38200000000001122</v>
      </c>
      <c r="D104" s="27">
        <f t="shared" si="11"/>
        <v>-1.0999999999982357E-2</v>
      </c>
      <c r="E104" s="27">
        <f t="shared" si="11"/>
        <v>0.55199999999999161</v>
      </c>
      <c r="F104" s="27">
        <f t="shared" si="13"/>
        <v>0.54100000000000925</v>
      </c>
    </row>
    <row r="105" spans="1:6" x14ac:dyDescent="0.2">
      <c r="A105" t="str">
        <f>$A$20</f>
        <v>Professional services</v>
      </c>
      <c r="B105" s="27">
        <f t="shared" si="11"/>
        <v>-6.236000000000125</v>
      </c>
      <c r="C105" s="27">
        <f t="shared" si="12"/>
        <v>1.083000000000073</v>
      </c>
      <c r="D105" s="27">
        <f t="shared" si="11"/>
        <v>0.30499999999996419</v>
      </c>
      <c r="E105" s="27">
        <f t="shared" si="11"/>
        <v>0.95200000000004081</v>
      </c>
      <c r="F105" s="27">
        <f t="shared" si="13"/>
        <v>1.257000000000005</v>
      </c>
    </row>
    <row r="106" spans="1:6" x14ac:dyDescent="0.2">
      <c r="A106" s="10" t="str">
        <f>$A$21</f>
        <v>Support services</v>
      </c>
      <c r="B106" s="27">
        <f t="shared" ref="B106:B111" si="14">C21-B21</f>
        <v>2.8049999999999677</v>
      </c>
      <c r="C106" s="27">
        <f t="shared" ref="C106:C111" si="15">D21-C21</f>
        <v>-0.28099999999997749</v>
      </c>
      <c r="D106" s="27">
        <f t="shared" ref="D106:D111" si="16">E21-D21</f>
        <v>0.29000000000002402</v>
      </c>
      <c r="E106" s="27">
        <f t="shared" ref="E106:E111" si="17">F21-E21</f>
        <v>0.55699999999994532</v>
      </c>
      <c r="F106" s="27">
        <f t="shared" si="13"/>
        <v>0.84699999999996933</v>
      </c>
    </row>
    <row r="107" spans="1:6" x14ac:dyDescent="0.2">
      <c r="A107" s="10" t="str">
        <f>$A$22</f>
        <v>Public admin. and defence</v>
      </c>
      <c r="B107" s="27">
        <f t="shared" si="14"/>
        <v>1.4109999999999658</v>
      </c>
      <c r="C107" s="27">
        <f t="shared" si="15"/>
        <v>0.23900000000002741</v>
      </c>
      <c r="D107" s="27">
        <f t="shared" si="16"/>
        <v>-0.50099999999996747</v>
      </c>
      <c r="E107" s="27">
        <f t="shared" si="17"/>
        <v>5.1999999999953417E-2</v>
      </c>
      <c r="F107" s="27">
        <f t="shared" si="13"/>
        <v>-0.44900000000001405</v>
      </c>
    </row>
    <row r="108" spans="1:6" x14ac:dyDescent="0.2">
      <c r="A108" s="10" t="str">
        <f>$A$23</f>
        <v>Education</v>
      </c>
      <c r="B108" s="27">
        <f t="shared" si="14"/>
        <v>-2.8960000000000612</v>
      </c>
      <c r="C108" s="27">
        <f t="shared" si="15"/>
        <v>-0.87699999999993494</v>
      </c>
      <c r="D108" s="27">
        <f t="shared" si="16"/>
        <v>1.7319999999999425</v>
      </c>
      <c r="E108" s="27">
        <f t="shared" si="17"/>
        <v>0.99700000000003541</v>
      </c>
      <c r="F108" s="27">
        <f t="shared" si="13"/>
        <v>2.7289999999999779</v>
      </c>
    </row>
    <row r="109" spans="1:6" x14ac:dyDescent="0.2">
      <c r="A109" s="10" t="str">
        <f>$A$24</f>
        <v>Health and social work</v>
      </c>
      <c r="B109" s="27">
        <f t="shared" si="14"/>
        <v>-5.3320000000000647</v>
      </c>
      <c r="C109" s="27">
        <f t="shared" si="15"/>
        <v>4.586999999999982</v>
      </c>
      <c r="D109" s="27">
        <f t="shared" si="16"/>
        <v>4.1130000000000635</v>
      </c>
      <c r="E109" s="27">
        <f t="shared" si="17"/>
        <v>4.7319999999999993</v>
      </c>
      <c r="F109" s="27">
        <f t="shared" si="13"/>
        <v>8.8450000000000628</v>
      </c>
    </row>
    <row r="110" spans="1:6" x14ac:dyDescent="0.2">
      <c r="A110" s="10" t="str">
        <f>$A$25</f>
        <v>Arts and entertainment</v>
      </c>
      <c r="B110" s="27">
        <f t="shared" si="14"/>
        <v>0.11899999999999622</v>
      </c>
      <c r="C110" s="27">
        <f t="shared" si="15"/>
        <v>-0.41999999999998305</v>
      </c>
      <c r="D110" s="27">
        <f t="shared" si="16"/>
        <v>0.33399999999998631</v>
      </c>
      <c r="E110" s="27">
        <f t="shared" si="17"/>
        <v>0.73700000000002497</v>
      </c>
      <c r="F110" s="27">
        <f t="shared" si="13"/>
        <v>1.0710000000000113</v>
      </c>
    </row>
    <row r="111" spans="1:6" x14ac:dyDescent="0.2">
      <c r="A111" s="10" t="str">
        <f>$A$26</f>
        <v>Other services</v>
      </c>
      <c r="B111" s="27">
        <f t="shared" si="14"/>
        <v>-1.740000000000002</v>
      </c>
      <c r="C111" s="27">
        <f t="shared" si="15"/>
        <v>0.36399999999998744</v>
      </c>
      <c r="D111" s="27">
        <f t="shared" si="16"/>
        <v>-1.1509999999999874</v>
      </c>
      <c r="E111" s="27">
        <f t="shared" si="17"/>
        <v>-0.38600000000001344</v>
      </c>
      <c r="F111" s="27">
        <f t="shared" si="13"/>
        <v>-1.5370000000000008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-12.44700000000023</v>
      </c>
      <c r="C113" s="29">
        <f>D28-C28</f>
        <v>0.8080000000002201</v>
      </c>
      <c r="D113" s="29">
        <f>E28-D28</f>
        <v>4.3500000000000796</v>
      </c>
      <c r="E113" s="29">
        <f>F28-E28</f>
        <v>8.5530000000000541</v>
      </c>
      <c r="F113" s="29">
        <f>F28-D28</f>
        <v>12.903000000000134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Tees Valley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5.5520000000000049</v>
      </c>
      <c r="C7" s="31">
        <f>'Ind T1'!C7</f>
        <v>5.0479999999999956</v>
      </c>
      <c r="D7" s="31">
        <f>'Ind T1'!D7</f>
        <v>5.4979999999999993</v>
      </c>
      <c r="E7" s="31">
        <f>'Ind T1'!E7</f>
        <v>5.4229999999999965</v>
      </c>
      <c r="F7" s="31">
        <f>'Ind T1'!F7</f>
        <v>5.3989999999999974</v>
      </c>
      <c r="H7" s="31">
        <f>C7-B7</f>
        <v>-0.50400000000000933</v>
      </c>
      <c r="I7" s="31">
        <f>D7-C7</f>
        <v>0.45000000000000373</v>
      </c>
      <c r="J7" s="31">
        <f>E7-D7</f>
        <v>-7.5000000000002842E-2</v>
      </c>
      <c r="K7" s="31">
        <f>F7-E7</f>
        <v>-2.3999999999999133E-2</v>
      </c>
      <c r="L7" s="31">
        <f>F7-D7</f>
        <v>-9.9000000000001975E-2</v>
      </c>
    </row>
    <row r="8" spans="1:12" x14ac:dyDescent="0.2">
      <c r="A8" t="str">
        <f>'Ind T2'!A5</f>
        <v>Agriculture</v>
      </c>
      <c r="B8" s="32">
        <f>'Ind T2'!B5</f>
        <v>1.3440000000000003</v>
      </c>
      <c r="C8" s="32">
        <f>'Ind T2'!C5</f>
        <v>0.87899999999999923</v>
      </c>
      <c r="D8" s="32">
        <f>'Ind T2'!D5</f>
        <v>0.85000000000000087</v>
      </c>
      <c r="E8" s="32">
        <f>'Ind T2'!E5</f>
        <v>0.878</v>
      </c>
      <c r="F8" s="32">
        <f>'Ind T2'!F5</f>
        <v>0.90000000000000091</v>
      </c>
      <c r="H8" s="11">
        <f t="shared" ref="H8:H40" si="0">C8-B8</f>
        <v>-0.46500000000000108</v>
      </c>
      <c r="I8" s="31">
        <f t="shared" ref="I8:I38" si="1">D8-C8</f>
        <v>-2.899999999999836E-2</v>
      </c>
      <c r="J8" s="11">
        <f t="shared" ref="J8:J38" si="2">E8-D8</f>
        <v>2.7999999999999137E-2</v>
      </c>
      <c r="K8" s="11">
        <f t="shared" ref="K8:K38" si="3">F8-E8</f>
        <v>2.2000000000000908E-2</v>
      </c>
      <c r="L8" s="31">
        <f t="shared" ref="L8:L40" si="4">F8-D8</f>
        <v>5.0000000000000044E-2</v>
      </c>
    </row>
    <row r="9" spans="1:12" x14ac:dyDescent="0.2">
      <c r="A9" t="str">
        <f>'Ind T2'!A6</f>
        <v>Mining and quarrying</v>
      </c>
      <c r="B9" s="32">
        <f>'Ind T2'!B6</f>
        <v>1.4170000000000038</v>
      </c>
      <c r="C9" s="32">
        <f>'Ind T2'!C6</f>
        <v>0.7290000000000002</v>
      </c>
      <c r="D9" s="32">
        <f>'Ind T2'!D6</f>
        <v>0.90700000000000025</v>
      </c>
      <c r="E9" s="32">
        <f>'Ind T2'!E6</f>
        <v>0.80000000000000093</v>
      </c>
      <c r="F9" s="32">
        <f>'Ind T2'!F6</f>
        <v>0.69800000000000029</v>
      </c>
      <c r="H9" s="11">
        <f t="shared" si="0"/>
        <v>-0.68800000000000361</v>
      </c>
      <c r="I9" s="31">
        <f t="shared" si="1"/>
        <v>0.17800000000000005</v>
      </c>
      <c r="J9" s="11">
        <f t="shared" si="2"/>
        <v>-0.10699999999999932</v>
      </c>
      <c r="K9" s="11">
        <f t="shared" si="3"/>
        <v>-0.10200000000000065</v>
      </c>
      <c r="L9" s="31">
        <f t="shared" si="4"/>
        <v>-0.20899999999999996</v>
      </c>
    </row>
    <row r="10" spans="1:12" x14ac:dyDescent="0.2">
      <c r="A10" t="str">
        <f>'Ind T2'!A10</f>
        <v>Electricity and gas</v>
      </c>
      <c r="B10" s="32">
        <f>'Ind T2'!B10</f>
        <v>0.8390000000000013</v>
      </c>
      <c r="C10" s="32">
        <f>'Ind T2'!C10</f>
        <v>1.8089999999999968</v>
      </c>
      <c r="D10" s="32">
        <f>'Ind T2'!D10</f>
        <v>1.8740000000000003</v>
      </c>
      <c r="E10" s="32">
        <f>'Ind T2'!E10</f>
        <v>1.850999999999998</v>
      </c>
      <c r="F10" s="32">
        <f>'Ind T2'!F10</f>
        <v>1.8870000000000005</v>
      </c>
      <c r="H10" s="11">
        <f t="shared" si="0"/>
        <v>0.96999999999999553</v>
      </c>
      <c r="I10" s="31">
        <f t="shared" si="1"/>
        <v>6.5000000000003499E-2</v>
      </c>
      <c r="J10" s="11">
        <f t="shared" si="2"/>
        <v>-2.3000000000002352E-2</v>
      </c>
      <c r="K10" s="11">
        <f t="shared" si="3"/>
        <v>3.6000000000002474E-2</v>
      </c>
      <c r="L10" s="31">
        <f t="shared" si="4"/>
        <v>1.3000000000000123E-2</v>
      </c>
    </row>
    <row r="11" spans="1:12" x14ac:dyDescent="0.2">
      <c r="A11" t="str">
        <f>'Ind T2'!A11</f>
        <v>Water and sewerage</v>
      </c>
      <c r="B11" s="32">
        <f>'Ind T2'!B11</f>
        <v>1.9519999999999991</v>
      </c>
      <c r="C11" s="32">
        <f>'Ind T2'!C11</f>
        <v>1.6309999999999993</v>
      </c>
      <c r="D11" s="32">
        <f>'Ind T2'!D11</f>
        <v>1.8669999999999987</v>
      </c>
      <c r="E11" s="32">
        <f>'Ind T2'!E11</f>
        <v>1.8939999999999975</v>
      </c>
      <c r="F11" s="32">
        <f>'Ind T2'!F11</f>
        <v>1.9139999999999953</v>
      </c>
      <c r="H11" s="11">
        <f t="shared" ref="H11" si="5">C11-B11</f>
        <v>-0.32099999999999973</v>
      </c>
      <c r="I11" s="31">
        <f t="shared" ref="I11" si="6">D11-C11</f>
        <v>0.23599999999999932</v>
      </c>
      <c r="J11" s="11">
        <f t="shared" ref="J11" si="7">E11-D11</f>
        <v>2.6999999999998803E-2</v>
      </c>
      <c r="K11" s="11">
        <f t="shared" ref="K11" si="8">F11-E11</f>
        <v>1.9999999999997797E-2</v>
      </c>
      <c r="L11" s="31">
        <f t="shared" si="4"/>
        <v>4.69999999999966E-2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26.496999999999925</v>
      </c>
      <c r="C13" s="31">
        <f>'Ind T1'!C8</f>
        <v>25.441999999999972</v>
      </c>
      <c r="D13" s="31">
        <f>'Ind T1'!D8</f>
        <v>23.16999999999997</v>
      </c>
      <c r="E13" s="31">
        <f>'Ind T1'!E8</f>
        <v>21.999999999999922</v>
      </c>
      <c r="F13" s="31">
        <f>'Ind T1'!F8</f>
        <v>19.600000000000016</v>
      </c>
      <c r="H13" s="31">
        <f t="shared" si="0"/>
        <v>-1.0549999999999535</v>
      </c>
      <c r="I13" s="31">
        <f t="shared" si="1"/>
        <v>-2.272000000000002</v>
      </c>
      <c r="J13" s="31">
        <f t="shared" si="2"/>
        <v>-1.1700000000000479</v>
      </c>
      <c r="K13" s="31">
        <f t="shared" si="3"/>
        <v>-2.3999999999999062</v>
      </c>
      <c r="L13" s="31">
        <f t="shared" si="4"/>
        <v>-3.5699999999999541</v>
      </c>
    </row>
    <row r="14" spans="1:12" x14ac:dyDescent="0.2">
      <c r="A14" t="str">
        <f>'Ind T2'!A7</f>
        <v>Food drink and tobacco</v>
      </c>
      <c r="B14" s="32">
        <f>'Ind T2'!B7</f>
        <v>3.4089999999999923</v>
      </c>
      <c r="C14" s="32">
        <f>'Ind T2'!C7</f>
        <v>4.0139999999999967</v>
      </c>
      <c r="D14" s="32">
        <f>'Ind T2'!D7</f>
        <v>3.8100000000000049</v>
      </c>
      <c r="E14" s="32">
        <f>'Ind T2'!E7</f>
        <v>3.8470000000000004</v>
      </c>
      <c r="F14" s="32">
        <f>'Ind T2'!F7</f>
        <v>3.7080000000000002</v>
      </c>
      <c r="H14" s="11">
        <f t="shared" si="0"/>
        <v>0.60500000000000442</v>
      </c>
      <c r="I14" s="31">
        <f t="shared" si="1"/>
        <v>-0.20399999999999174</v>
      </c>
      <c r="J14" s="11">
        <f t="shared" si="2"/>
        <v>3.6999999999995481E-2</v>
      </c>
      <c r="K14" s="11">
        <f t="shared" si="3"/>
        <v>-0.13900000000000023</v>
      </c>
      <c r="L14" s="31">
        <f t="shared" si="4"/>
        <v>-0.10200000000000475</v>
      </c>
    </row>
    <row r="15" spans="1:12" x14ac:dyDescent="0.2">
      <c r="A15" t="str">
        <f>'Ind T2'!A8</f>
        <v>Engineering</v>
      </c>
      <c r="B15" s="32">
        <f>'Ind T2'!B8</f>
        <v>2.9669999999999921</v>
      </c>
      <c r="C15" s="32">
        <f>'Ind T2'!C8</f>
        <v>2.3280000000000003</v>
      </c>
      <c r="D15" s="32">
        <f>'Ind T2'!D8</f>
        <v>2.2139999999999969</v>
      </c>
      <c r="E15" s="32">
        <f>'Ind T2'!E8</f>
        <v>2.2709999999999981</v>
      </c>
      <c r="F15" s="32">
        <f>'Ind T2'!F8</f>
        <v>2.0890000000000009</v>
      </c>
      <c r="H15" s="11">
        <f t="shared" si="0"/>
        <v>-0.6389999999999918</v>
      </c>
      <c r="I15" s="31">
        <f t="shared" si="1"/>
        <v>-0.11400000000000343</v>
      </c>
      <c r="J15" s="11">
        <f t="shared" si="2"/>
        <v>5.7000000000001272E-2</v>
      </c>
      <c r="K15" s="11">
        <f t="shared" si="3"/>
        <v>-0.18199999999999728</v>
      </c>
      <c r="L15" s="31">
        <f t="shared" si="4"/>
        <v>-0.124999999999996</v>
      </c>
    </row>
    <row r="16" spans="1:12" x14ac:dyDescent="0.2">
      <c r="A16" t="str">
        <f>'Ind T2'!A9</f>
        <v>Rest of manufacturing</v>
      </c>
      <c r="B16" s="32">
        <f>'Ind T2'!B9</f>
        <v>20.120999999999942</v>
      </c>
      <c r="C16" s="32">
        <f>'Ind T2'!C9</f>
        <v>19.099999999999973</v>
      </c>
      <c r="D16" s="32">
        <f>'Ind T2'!D9</f>
        <v>17.145999999999969</v>
      </c>
      <c r="E16" s="32">
        <f>'Ind T2'!E9</f>
        <v>15.881999999999923</v>
      </c>
      <c r="F16" s="32">
        <f>'Ind T2'!F9</f>
        <v>13.803000000000013</v>
      </c>
      <c r="H16" s="11">
        <f t="shared" si="0"/>
        <v>-1.0209999999999688</v>
      </c>
      <c r="I16" s="31">
        <f t="shared" si="1"/>
        <v>-1.9540000000000042</v>
      </c>
      <c r="J16" s="11">
        <f t="shared" si="2"/>
        <v>-1.2640000000000455</v>
      </c>
      <c r="K16" s="11">
        <f t="shared" si="3"/>
        <v>-2.07899999999991</v>
      </c>
      <c r="L16" s="31">
        <f t="shared" si="4"/>
        <v>-3.3429999999999556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17.708000000000006</v>
      </c>
      <c r="C18" s="31">
        <f>'Ind T1'!C9</f>
        <v>18.173000000000023</v>
      </c>
      <c r="D18" s="31">
        <f>'Ind T1'!D9</f>
        <v>17.158000000000033</v>
      </c>
      <c r="E18" s="31">
        <f>'Ind T1'!E9</f>
        <v>16.503</v>
      </c>
      <c r="F18" s="31">
        <f>'Ind T1'!F9</f>
        <v>16.352000000000036</v>
      </c>
      <c r="H18" s="31">
        <f t="shared" si="0"/>
        <v>0.46500000000001762</v>
      </c>
      <c r="I18" s="31">
        <f t="shared" si="1"/>
        <v>-1.0149999999999899</v>
      </c>
      <c r="J18" s="31">
        <f t="shared" si="2"/>
        <v>-0.65500000000003311</v>
      </c>
      <c r="K18" s="31">
        <f t="shared" si="3"/>
        <v>-0.15099999999996427</v>
      </c>
      <c r="L18" s="31">
        <f t="shared" si="4"/>
        <v>-0.80599999999999739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78.320999999999913</v>
      </c>
      <c r="C20" s="31">
        <f>'Ind T1'!C10</f>
        <v>79.045999999999893</v>
      </c>
      <c r="D20" s="31">
        <f>'Ind T1'!D10</f>
        <v>79.300999999999945</v>
      </c>
      <c r="E20" s="31">
        <f>'Ind T1'!E10</f>
        <v>79.943000000000069</v>
      </c>
      <c r="F20" s="31">
        <f>'Ind T1'!F10</f>
        <v>82.467999999999989</v>
      </c>
      <c r="H20" s="31">
        <f t="shared" si="0"/>
        <v>0.7249999999999801</v>
      </c>
      <c r="I20" s="31">
        <f t="shared" si="1"/>
        <v>0.2550000000000523</v>
      </c>
      <c r="J20" s="31">
        <f t="shared" si="2"/>
        <v>0.6420000000001238</v>
      </c>
      <c r="K20" s="31">
        <f t="shared" si="3"/>
        <v>2.5249999999999204</v>
      </c>
      <c r="L20" s="31">
        <f t="shared" si="4"/>
        <v>3.1670000000000442</v>
      </c>
    </row>
    <row r="21" spans="1:12" x14ac:dyDescent="0.2">
      <c r="A21" s="10" t="str">
        <f>'Ind T2'!A13</f>
        <v>Wholesale and retail trade</v>
      </c>
      <c r="B21" s="32">
        <f>'Ind T2'!B13</f>
        <v>44.594999999999906</v>
      </c>
      <c r="C21" s="32">
        <f>'Ind T2'!C13</f>
        <v>42.548999999999936</v>
      </c>
      <c r="D21" s="32">
        <f>'Ind T2'!D13</f>
        <v>42.553999999999974</v>
      </c>
      <c r="E21" s="32">
        <f>'Ind T2'!E13</f>
        <v>42.388000000000055</v>
      </c>
      <c r="F21" s="32">
        <f>'Ind T2'!F13</f>
        <v>42.765000000000043</v>
      </c>
      <c r="H21" s="11">
        <f t="shared" si="0"/>
        <v>-2.045999999999971</v>
      </c>
      <c r="I21" s="31">
        <f t="shared" si="1"/>
        <v>5.0000000000380851E-3</v>
      </c>
      <c r="J21" s="11">
        <f t="shared" si="2"/>
        <v>-0.16599999999991866</v>
      </c>
      <c r="K21" s="11">
        <f t="shared" si="3"/>
        <v>0.37699999999998823</v>
      </c>
      <c r="L21" s="31">
        <f t="shared" si="4"/>
        <v>0.21100000000006958</v>
      </c>
    </row>
    <row r="22" spans="1:12" x14ac:dyDescent="0.2">
      <c r="A22" s="10" t="str">
        <f>'Ind T2'!A14</f>
        <v>Transport and storage</v>
      </c>
      <c r="B22" s="32">
        <f>'Ind T2'!B14</f>
        <v>14.275999999999982</v>
      </c>
      <c r="C22" s="32">
        <f>'Ind T2'!C14</f>
        <v>16.468999999999948</v>
      </c>
      <c r="D22" s="32">
        <f>'Ind T2'!D14</f>
        <v>17.19499999999999</v>
      </c>
      <c r="E22" s="32">
        <f>'Ind T2'!E14</f>
        <v>17.567999999999998</v>
      </c>
      <c r="F22" s="32">
        <f>'Ind T2'!F14</f>
        <v>17.588999999999977</v>
      </c>
      <c r="H22" s="11">
        <f t="shared" si="0"/>
        <v>2.1929999999999659</v>
      </c>
      <c r="I22" s="31">
        <f t="shared" si="1"/>
        <v>0.72600000000004172</v>
      </c>
      <c r="J22" s="11">
        <f t="shared" si="2"/>
        <v>0.37300000000000821</v>
      </c>
      <c r="K22" s="11">
        <f t="shared" si="3"/>
        <v>2.099999999997948E-2</v>
      </c>
      <c r="L22" s="31">
        <f t="shared" si="4"/>
        <v>0.39399999999998769</v>
      </c>
    </row>
    <row r="23" spans="1:12" x14ac:dyDescent="0.2">
      <c r="A23" s="10" t="str">
        <f>'Ind T2'!A15</f>
        <v>Accommodation and food</v>
      </c>
      <c r="B23" s="32">
        <f>'Ind T2'!B15</f>
        <v>19.450000000000021</v>
      </c>
      <c r="C23" s="32">
        <f>'Ind T2'!C15</f>
        <v>20.028000000000009</v>
      </c>
      <c r="D23" s="32">
        <f>'Ind T2'!D15</f>
        <v>19.551999999999982</v>
      </c>
      <c r="E23" s="32">
        <f>'Ind T2'!E15</f>
        <v>19.987000000000023</v>
      </c>
      <c r="F23" s="32">
        <f>'Ind T2'!F15</f>
        <v>22.113999999999976</v>
      </c>
      <c r="H23" s="11">
        <f t="shared" si="0"/>
        <v>0.57799999999998875</v>
      </c>
      <c r="I23" s="31">
        <f t="shared" si="1"/>
        <v>-0.47600000000002751</v>
      </c>
      <c r="J23" s="11">
        <f t="shared" si="2"/>
        <v>0.43500000000004135</v>
      </c>
      <c r="K23" s="11">
        <f t="shared" si="3"/>
        <v>2.1269999999999527</v>
      </c>
      <c r="L23" s="31">
        <f t="shared" si="4"/>
        <v>2.5619999999999941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79.598000000000127</v>
      </c>
      <c r="C25" s="31">
        <f>'Ind T1'!C11</f>
        <v>74.336999999999975</v>
      </c>
      <c r="D25" s="31">
        <f>'Ind T1'!D11</f>
        <v>73.77800000000002</v>
      </c>
      <c r="E25" s="31">
        <f>'Ind T1'!E11</f>
        <v>74.04200000000003</v>
      </c>
      <c r="F25" s="31">
        <f>'Ind T1'!F11</f>
        <v>76.864000000000047</v>
      </c>
      <c r="H25" s="31">
        <f t="shared" si="0"/>
        <v>-5.261000000000152</v>
      </c>
      <c r="I25" s="31">
        <f t="shared" si="1"/>
        <v>-0.55899999999995487</v>
      </c>
      <c r="J25" s="31">
        <f t="shared" si="2"/>
        <v>0.26400000000001</v>
      </c>
      <c r="K25" s="31">
        <f t="shared" si="3"/>
        <v>2.8220000000000169</v>
      </c>
      <c r="L25" s="31">
        <f t="shared" si="4"/>
        <v>3.0860000000000269</v>
      </c>
    </row>
    <row r="26" spans="1:12" x14ac:dyDescent="0.2">
      <c r="A26" s="10" t="str">
        <f>'Ind T2'!A16</f>
        <v>Media</v>
      </c>
      <c r="B26" s="11">
        <f>'Ind T2'!B16</f>
        <v>1.6920000000000028</v>
      </c>
      <c r="C26" s="11">
        <f>'Ind T2'!C16</f>
        <v>1.7579999999999982</v>
      </c>
      <c r="D26" s="11">
        <f>'Ind T2'!D16</f>
        <v>1.714999999999999</v>
      </c>
      <c r="E26" s="11">
        <f>'Ind T2'!E16</f>
        <v>1.695000000000001</v>
      </c>
      <c r="F26" s="11">
        <f>'Ind T2'!F16</f>
        <v>1.722999999999993</v>
      </c>
      <c r="H26" s="11">
        <f t="shared" si="0"/>
        <v>6.5999999999995396E-2</v>
      </c>
      <c r="I26" s="31">
        <f t="shared" si="1"/>
        <v>-4.2999999999999261E-2</v>
      </c>
      <c r="J26" s="11">
        <f t="shared" si="2"/>
        <v>-1.9999999999998019E-2</v>
      </c>
      <c r="K26" s="11">
        <f t="shared" si="3"/>
        <v>2.7999999999992031E-2</v>
      </c>
      <c r="L26" s="31">
        <f t="shared" si="4"/>
        <v>7.9999999999940119E-3</v>
      </c>
    </row>
    <row r="27" spans="1:12" x14ac:dyDescent="0.2">
      <c r="A27" s="10" t="str">
        <f>'Ind T2'!A17</f>
        <v>Information technology</v>
      </c>
      <c r="B27" s="11">
        <f>'Ind T2'!B17</f>
        <v>6.2670000000000101</v>
      </c>
      <c r="C27" s="11">
        <f>'Ind T2'!C17</f>
        <v>4.9890000000000123</v>
      </c>
      <c r="D27" s="11">
        <f>'Ind T2'!D17</f>
        <v>4.6000000000000032</v>
      </c>
      <c r="E27" s="11">
        <f>'Ind T2'!E17</f>
        <v>4.8999999999999941</v>
      </c>
      <c r="F27" s="11">
        <f>'Ind T2'!F17</f>
        <v>5.2530000000000179</v>
      </c>
      <c r="H27" s="11">
        <f t="shared" si="0"/>
        <v>-1.2779999999999978</v>
      </c>
      <c r="I27" s="31">
        <f t="shared" si="1"/>
        <v>-0.38900000000000912</v>
      </c>
      <c r="J27" s="11">
        <f t="shared" si="2"/>
        <v>0.29999999999999094</v>
      </c>
      <c r="K27" s="11">
        <f t="shared" si="3"/>
        <v>0.35300000000002374</v>
      </c>
      <c r="L27" s="31">
        <f t="shared" si="4"/>
        <v>0.65300000000001468</v>
      </c>
    </row>
    <row r="28" spans="1:12" x14ac:dyDescent="0.2">
      <c r="A28" s="10" t="str">
        <f>'Ind T2'!A18</f>
        <v>Finance and insurance</v>
      </c>
      <c r="B28" s="11">
        <f>'Ind T2'!B18</f>
        <v>6.9120000000000017</v>
      </c>
      <c r="C28" s="11">
        <f>'Ind T2'!C18</f>
        <v>7.0650000000000057</v>
      </c>
      <c r="D28" s="11">
        <f>'Ind T2'!D18</f>
        <v>6.5739999999999883</v>
      </c>
      <c r="E28" s="11">
        <f>'Ind T2'!E18</f>
        <v>6.7909999999999959</v>
      </c>
      <c r="F28" s="11">
        <f>'Ind T2'!F18</f>
        <v>6.8199999999999985</v>
      </c>
      <c r="H28" s="11">
        <f t="shared" si="0"/>
        <v>0.15300000000000402</v>
      </c>
      <c r="I28" s="31">
        <f t="shared" si="1"/>
        <v>-0.49100000000001742</v>
      </c>
      <c r="J28" s="11">
        <f t="shared" si="2"/>
        <v>0.21700000000000763</v>
      </c>
      <c r="K28" s="11">
        <f t="shared" si="3"/>
        <v>2.9000000000002579E-2</v>
      </c>
      <c r="L28" s="31">
        <f t="shared" si="4"/>
        <v>0.24600000000001021</v>
      </c>
    </row>
    <row r="29" spans="1:12" x14ac:dyDescent="0.2">
      <c r="A29" s="10" t="str">
        <f>'Ind T2'!A19</f>
        <v>Real estate</v>
      </c>
      <c r="B29" s="11">
        <f>'Ind T2'!B19</f>
        <v>3.7800000000000047</v>
      </c>
      <c r="C29" s="11">
        <f>'Ind T2'!C19</f>
        <v>4.6300000000000026</v>
      </c>
      <c r="D29" s="11">
        <f>'Ind T2'!D19</f>
        <v>4.2479999999999913</v>
      </c>
      <c r="E29" s="11">
        <f>'Ind T2'!E19</f>
        <v>4.237000000000009</v>
      </c>
      <c r="F29" s="11">
        <f>'Ind T2'!F19</f>
        <v>4.7890000000000006</v>
      </c>
      <c r="H29" s="11">
        <f t="shared" ref="H29:H31" si="9">C29-B29</f>
        <v>0.84999999999999787</v>
      </c>
      <c r="I29" s="31">
        <f t="shared" ref="I29:I31" si="10">D29-C29</f>
        <v>-0.38200000000001122</v>
      </c>
      <c r="J29" s="11">
        <f t="shared" ref="J29:J31" si="11">E29-D29</f>
        <v>-1.0999999999982357E-2</v>
      </c>
      <c r="K29" s="11">
        <f t="shared" ref="K29:K31" si="12">F29-E29</f>
        <v>0.55199999999999161</v>
      </c>
      <c r="L29" s="31">
        <f t="shared" si="4"/>
        <v>0.54100000000000925</v>
      </c>
    </row>
    <row r="30" spans="1:12" x14ac:dyDescent="0.2">
      <c r="A30" s="10" t="str">
        <f>'Ind T2'!A20</f>
        <v>Professional services</v>
      </c>
      <c r="B30" s="11">
        <f>'Ind T2'!B20</f>
        <v>25.014000000000092</v>
      </c>
      <c r="C30" s="11">
        <f>'Ind T2'!C20</f>
        <v>18.777999999999967</v>
      </c>
      <c r="D30" s="11">
        <f>'Ind T2'!D20</f>
        <v>19.86100000000004</v>
      </c>
      <c r="E30" s="11">
        <f>'Ind T2'!E20</f>
        <v>20.166000000000004</v>
      </c>
      <c r="F30" s="11">
        <f>'Ind T2'!F20</f>
        <v>21.118000000000045</v>
      </c>
      <c r="H30" s="11">
        <f t="shared" si="9"/>
        <v>-6.236000000000125</v>
      </c>
      <c r="I30" s="31">
        <f t="shared" si="10"/>
        <v>1.083000000000073</v>
      </c>
      <c r="J30" s="11">
        <f t="shared" si="11"/>
        <v>0.30499999999996419</v>
      </c>
      <c r="K30" s="11">
        <f t="shared" si="12"/>
        <v>0.95200000000004081</v>
      </c>
      <c r="L30" s="31">
        <f t="shared" si="4"/>
        <v>1.257000000000005</v>
      </c>
    </row>
    <row r="31" spans="1:12" x14ac:dyDescent="0.2">
      <c r="A31" s="10" t="str">
        <f>'Ind T2'!A21</f>
        <v>Support services</v>
      </c>
      <c r="B31" s="11">
        <f>'Ind T2'!B21</f>
        <v>19.430000000000014</v>
      </c>
      <c r="C31" s="11">
        <f>'Ind T2'!C21</f>
        <v>22.234999999999982</v>
      </c>
      <c r="D31" s="11">
        <f>'Ind T2'!D21</f>
        <v>21.954000000000004</v>
      </c>
      <c r="E31" s="11">
        <f>'Ind T2'!E21</f>
        <v>22.244000000000028</v>
      </c>
      <c r="F31" s="11">
        <f>'Ind T2'!F21</f>
        <v>22.800999999999974</v>
      </c>
      <c r="H31" s="11">
        <f t="shared" si="9"/>
        <v>2.8049999999999677</v>
      </c>
      <c r="I31" s="31">
        <f t="shared" si="10"/>
        <v>-0.28099999999997749</v>
      </c>
      <c r="J31" s="11">
        <f t="shared" si="11"/>
        <v>0.29000000000002402</v>
      </c>
      <c r="K31" s="11">
        <f t="shared" si="12"/>
        <v>0.55699999999994532</v>
      </c>
      <c r="L31" s="31">
        <f t="shared" si="4"/>
        <v>0.84699999999996933</v>
      </c>
    </row>
    <row r="32" spans="1:12" x14ac:dyDescent="0.2">
      <c r="A32" s="10" t="str">
        <f>'Ind T2'!A25</f>
        <v>Arts and entertainment</v>
      </c>
      <c r="B32" s="11">
        <f>'Ind T2'!B25</f>
        <v>8.1589999999999971</v>
      </c>
      <c r="C32" s="11">
        <f>'Ind T2'!C25</f>
        <v>8.2779999999999934</v>
      </c>
      <c r="D32" s="11">
        <f>'Ind T2'!D25</f>
        <v>7.8580000000000103</v>
      </c>
      <c r="E32" s="11">
        <f>'Ind T2'!E25</f>
        <v>8.1919999999999966</v>
      </c>
      <c r="F32" s="11">
        <f>'Ind T2'!F25</f>
        <v>8.9290000000000216</v>
      </c>
      <c r="H32" s="11">
        <f t="shared" ref="H32" si="13">C32-B32</f>
        <v>0.11899999999999622</v>
      </c>
      <c r="I32" s="31">
        <f t="shared" ref="I32:I33" si="14">D32-C32</f>
        <v>-0.41999999999998305</v>
      </c>
      <c r="J32" s="11">
        <f t="shared" ref="J32:J33" si="15">E32-D32</f>
        <v>0.33399999999998631</v>
      </c>
      <c r="K32" s="11">
        <f t="shared" ref="K32:K33" si="16">F32-E32</f>
        <v>0.73700000000002497</v>
      </c>
      <c r="L32" s="31">
        <f t="shared" si="4"/>
        <v>1.0710000000000113</v>
      </c>
    </row>
    <row r="33" spans="1:12" x14ac:dyDescent="0.2">
      <c r="A33" s="10" t="str">
        <f>'Ind T2'!A26</f>
        <v>Other services</v>
      </c>
      <c r="B33" s="11">
        <f>'Ind T2'!B26</f>
        <v>8.3440000000000101</v>
      </c>
      <c r="C33" s="11">
        <f>'Ind T2'!C26</f>
        <v>6.6040000000000081</v>
      </c>
      <c r="D33" s="11">
        <f>'Ind T2'!D26</f>
        <v>6.9679999999999955</v>
      </c>
      <c r="E33" s="11">
        <f>'Ind T2'!E26</f>
        <v>5.8170000000000082</v>
      </c>
      <c r="F33" s="11">
        <f>'Ind T2'!F26</f>
        <v>5.4309999999999947</v>
      </c>
      <c r="H33" s="11">
        <f>C33-B33</f>
        <v>-1.740000000000002</v>
      </c>
      <c r="I33" s="31">
        <f t="shared" si="14"/>
        <v>0.36399999999998744</v>
      </c>
      <c r="J33" s="11">
        <f t="shared" si="15"/>
        <v>-1.1509999999999874</v>
      </c>
      <c r="K33" s="11">
        <f t="shared" si="16"/>
        <v>-0.38600000000001344</v>
      </c>
      <c r="L33" s="31">
        <f t="shared" si="4"/>
        <v>-1.5370000000000008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96.080000000000084</v>
      </c>
      <c r="C35" s="31">
        <f>'Ind T1'!C12</f>
        <v>89.26299999999992</v>
      </c>
      <c r="D35" s="31">
        <f>'Ind T1'!D12</f>
        <v>93.212000000000003</v>
      </c>
      <c r="E35" s="31">
        <f>'Ind T1'!E12</f>
        <v>98.55600000000004</v>
      </c>
      <c r="F35" s="31">
        <f>'Ind T1'!F12</f>
        <v>104.33700000000002</v>
      </c>
      <c r="H35" s="31">
        <f t="shared" si="0"/>
        <v>-6.8170000000001636</v>
      </c>
      <c r="I35" s="31">
        <f t="shared" si="1"/>
        <v>3.9490000000000833</v>
      </c>
      <c r="J35" s="31">
        <f t="shared" si="2"/>
        <v>5.3440000000000367</v>
      </c>
      <c r="K35" s="31">
        <f t="shared" si="3"/>
        <v>5.7809999999999775</v>
      </c>
      <c r="L35" s="31">
        <f t="shared" si="4"/>
        <v>11.125000000000014</v>
      </c>
    </row>
    <row r="36" spans="1:12" x14ac:dyDescent="0.2">
      <c r="A36" s="10" t="str">
        <f>'Ind T2'!A22</f>
        <v>Public admin. and defence</v>
      </c>
      <c r="B36" s="32">
        <f>'Ind T2'!B22</f>
        <v>13.912000000000008</v>
      </c>
      <c r="C36" s="32">
        <f>'Ind T2'!C22</f>
        <v>15.322999999999974</v>
      </c>
      <c r="D36" s="32">
        <f>'Ind T2'!D22</f>
        <v>15.562000000000001</v>
      </c>
      <c r="E36" s="32">
        <f>'Ind T2'!E22</f>
        <v>15.061000000000034</v>
      </c>
      <c r="F36" s="32">
        <f>'Ind T2'!F22</f>
        <v>15.112999999999987</v>
      </c>
      <c r="H36" s="11">
        <f t="shared" si="0"/>
        <v>1.4109999999999658</v>
      </c>
      <c r="I36" s="31">
        <f t="shared" si="1"/>
        <v>0.23900000000002741</v>
      </c>
      <c r="J36" s="11">
        <f t="shared" si="2"/>
        <v>-0.50099999999996747</v>
      </c>
      <c r="K36" s="11">
        <f t="shared" si="3"/>
        <v>5.1999999999953417E-2</v>
      </c>
      <c r="L36" s="31">
        <f t="shared" si="4"/>
        <v>-0.44900000000001405</v>
      </c>
    </row>
    <row r="37" spans="1:12" x14ac:dyDescent="0.2">
      <c r="A37" s="10" t="str">
        <f>'Ind T2'!A23</f>
        <v>Education</v>
      </c>
      <c r="B37" s="32">
        <f>'Ind T2'!B23</f>
        <v>28.223000000000049</v>
      </c>
      <c r="C37" s="32">
        <f>'Ind T2'!C23</f>
        <v>25.326999999999988</v>
      </c>
      <c r="D37" s="32">
        <f>'Ind T2'!D23</f>
        <v>24.450000000000053</v>
      </c>
      <c r="E37" s="32">
        <f>'Ind T2'!E23</f>
        <v>26.181999999999995</v>
      </c>
      <c r="F37" s="32">
        <f>'Ind T2'!F23</f>
        <v>27.17900000000003</v>
      </c>
      <c r="H37" s="11">
        <f t="shared" si="0"/>
        <v>-2.8960000000000612</v>
      </c>
      <c r="I37" s="31">
        <f t="shared" si="1"/>
        <v>-0.87699999999993494</v>
      </c>
      <c r="J37" s="11">
        <f t="shared" si="2"/>
        <v>1.7319999999999425</v>
      </c>
      <c r="K37" s="11">
        <f t="shared" si="3"/>
        <v>0.99700000000003541</v>
      </c>
      <c r="L37" s="31">
        <f t="shared" si="4"/>
        <v>2.7289999999999779</v>
      </c>
    </row>
    <row r="38" spans="1:12" x14ac:dyDescent="0.2">
      <c r="A38" s="10" t="str">
        <f>'Ind T2'!A24</f>
        <v>Health and social work</v>
      </c>
      <c r="B38" s="32">
        <f>'Ind T2'!B24</f>
        <v>53.945000000000029</v>
      </c>
      <c r="C38" s="32">
        <f>'Ind T2'!C24</f>
        <v>48.612999999999964</v>
      </c>
      <c r="D38" s="32">
        <f>'Ind T2'!D24</f>
        <v>53.199999999999946</v>
      </c>
      <c r="E38" s="32">
        <f>'Ind T2'!E24</f>
        <v>57.313000000000009</v>
      </c>
      <c r="F38" s="32">
        <f>'Ind T2'!F24</f>
        <v>62.045000000000009</v>
      </c>
      <c r="H38" s="11">
        <f t="shared" si="0"/>
        <v>-5.3320000000000647</v>
      </c>
      <c r="I38" s="31">
        <f t="shared" si="1"/>
        <v>4.586999999999982</v>
      </c>
      <c r="J38" s="11">
        <f t="shared" si="2"/>
        <v>4.1130000000000635</v>
      </c>
      <c r="K38" s="11">
        <f t="shared" si="3"/>
        <v>4.7319999999999993</v>
      </c>
      <c r="L38" s="31">
        <f t="shared" si="4"/>
        <v>8.8450000000000628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303.75600000000009</v>
      </c>
      <c r="C40" s="33">
        <f>'Ind T1'!C14</f>
        <v>291.3089999999998</v>
      </c>
      <c r="D40" s="33">
        <f>'Ind T1'!D14</f>
        <v>292.11699999999996</v>
      </c>
      <c r="E40" s="33">
        <f>'Ind T1'!E14</f>
        <v>296.46700000000004</v>
      </c>
      <c r="F40" s="33">
        <f>'Ind T1'!F14</f>
        <v>305.0200000000001</v>
      </c>
      <c r="G40" s="24"/>
      <c r="H40" s="34">
        <f t="shared" si="0"/>
        <v>-12.447000000000287</v>
      </c>
      <c r="I40" s="34">
        <f>D40-C40</f>
        <v>0.80800000000016325</v>
      </c>
      <c r="J40" s="34">
        <f>E40-D40</f>
        <v>4.3500000000000796</v>
      </c>
      <c r="K40" s="34">
        <f>F40-E40</f>
        <v>8.5530000000000541</v>
      </c>
      <c r="L40" s="205">
        <f t="shared" si="4"/>
        <v>12.903000000000134</v>
      </c>
    </row>
    <row r="44" spans="1:12" ht="15.75" x14ac:dyDescent="0.25">
      <c r="A44" s="19" t="str">
        <f>CONCATENATE(A1," (Continued)")</f>
        <v>Industry Table 4  Employment by Industry Group in Sector (SIC 2007), 2015-2035, Tees Valley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-2.3510737365050716</v>
      </c>
      <c r="C50" s="44">
        <f t="shared" ref="B50:E54" si="17">IF(AND(D$5-C$5 &lt;&gt; 0,C7&lt;&gt;0,D7&lt;&gt;0),(EXP(LN(D7/C7)/(D$5-C$5))-1)*100,0)</f>
        <v>8.9144215530904134</v>
      </c>
      <c r="D50" s="44">
        <f t="shared" si="17"/>
        <v>-0.27432747030324833</v>
      </c>
      <c r="E50" s="44">
        <f t="shared" si="17"/>
        <v>-4.4344331221557454E-2</v>
      </c>
      <c r="F50" s="44">
        <f>IF(AND(F$5-D$5 &lt;&gt; 0,D7&lt;&gt;0,F7&lt;&gt;0),(EXP(LN(F7/D7)/(F$5-D$5))-1)*100,0)</f>
        <v>-0.12106424808530081</v>
      </c>
      <c r="H50" s="44">
        <f>(B7/B$40)*100</f>
        <v>1.8277828256890412</v>
      </c>
      <c r="I50" s="44">
        <f>(C7/C$40)*100</f>
        <v>1.732867848229886</v>
      </c>
      <c r="J50" s="44">
        <f>(D7/D$40)*100</f>
        <v>1.8821225741740468</v>
      </c>
      <c r="K50" s="44">
        <f>(E7/E$40)*100</f>
        <v>1.8292086471681488</v>
      </c>
      <c r="L50" s="44">
        <f>(F7/F$40)*100</f>
        <v>1.7700478657137222</v>
      </c>
    </row>
    <row r="51" spans="1:12" x14ac:dyDescent="0.2">
      <c r="A51" t="str">
        <f>A8</f>
        <v>Agriculture</v>
      </c>
      <c r="B51" s="40">
        <f t="shared" si="17"/>
        <v>-10.07148920938744</v>
      </c>
      <c r="C51" s="44">
        <f t="shared" si="17"/>
        <v>-3.2992036405003811</v>
      </c>
      <c r="D51" s="40">
        <f t="shared" si="17"/>
        <v>0.65031027749848924</v>
      </c>
      <c r="E51" s="40">
        <f t="shared" si="17"/>
        <v>0.24778818562578575</v>
      </c>
      <c r="F51" s="44">
        <f t="shared" ref="F51:F83" si="18">IF(AND(F$5-D$5 &lt;&gt; 0,D8&lt;&gt;0,F8&lt;&gt;0),(EXP(LN(F8/D8)/(F$5-D$5))-1)*100,0)</f>
        <v>0.38178303405229652</v>
      </c>
      <c r="H51" s="40">
        <f t="shared" ref="H51:L54" si="19">(B8/B$7)*100</f>
        <v>24.207492795389033</v>
      </c>
      <c r="I51" s="40">
        <f t="shared" si="19"/>
        <v>17.412836767036449</v>
      </c>
      <c r="J51" s="40">
        <f t="shared" si="19"/>
        <v>15.460167333575864</v>
      </c>
      <c r="K51" s="40">
        <f t="shared" si="19"/>
        <v>16.190300571639323</v>
      </c>
      <c r="L51" s="40">
        <f t="shared" si="19"/>
        <v>16.669753658084854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-15.308579047904548</v>
      </c>
      <c r="C52" s="44">
        <f t="shared" si="17"/>
        <v>24.417009602194796</v>
      </c>
      <c r="D52" s="40">
        <f t="shared" si="17"/>
        <v>-2.4793606250282374</v>
      </c>
      <c r="E52" s="40">
        <f t="shared" si="17"/>
        <v>-1.3546669196034311</v>
      </c>
      <c r="F52" s="44">
        <f t="shared" si="18"/>
        <v>-1.7309987007917749</v>
      </c>
      <c r="H52" s="40">
        <f t="shared" si="19"/>
        <v>25.522334293948173</v>
      </c>
      <c r="I52" s="40">
        <f t="shared" si="19"/>
        <v>14.441362916006357</v>
      </c>
      <c r="J52" s="40">
        <f t="shared" si="19"/>
        <v>16.496907966533293</v>
      </c>
      <c r="K52" s="40">
        <f t="shared" si="19"/>
        <v>14.751982297621268</v>
      </c>
      <c r="L52" s="40">
        <f t="shared" si="19"/>
        <v>12.928320059270245</v>
      </c>
    </row>
    <row r="53" spans="1:12" x14ac:dyDescent="0.2">
      <c r="A53" t="str">
        <f>A10</f>
        <v>Electricity and gas</v>
      </c>
      <c r="B53" s="40">
        <f t="shared" si="17"/>
        <v>21.176708456996195</v>
      </c>
      <c r="C53" s="44">
        <f t="shared" si="17"/>
        <v>3.5931453841903549</v>
      </c>
      <c r="D53" s="40">
        <f t="shared" si="17"/>
        <v>-0.24667825242178365</v>
      </c>
      <c r="E53" s="40">
        <f t="shared" si="17"/>
        <v>0.19280796392964206</v>
      </c>
      <c r="F53" s="44">
        <f t="shared" si="18"/>
        <v>4.6097838924175072E-2</v>
      </c>
      <c r="H53" s="40">
        <f t="shared" si="19"/>
        <v>15.111671469740646</v>
      </c>
      <c r="I53" s="40">
        <f t="shared" si="19"/>
        <v>35.835974643423107</v>
      </c>
      <c r="J53" s="40">
        <f t="shared" si="19"/>
        <v>34.085121862495463</v>
      </c>
      <c r="K53" s="40">
        <f t="shared" si="19"/>
        <v>34.13239904112114</v>
      </c>
      <c r="L53" s="40">
        <f t="shared" si="19"/>
        <v>34.950916836451221</v>
      </c>
    </row>
    <row r="54" spans="1:12" x14ac:dyDescent="0.2">
      <c r="A54" t="str">
        <f>A11</f>
        <v>Water and sewerage</v>
      </c>
      <c r="B54" s="40">
        <f t="shared" si="17"/>
        <v>-4.3921533230320442</v>
      </c>
      <c r="C54" s="44">
        <f t="shared" si="17"/>
        <v>14.469650521152634</v>
      </c>
      <c r="D54" s="40">
        <f t="shared" si="17"/>
        <v>0.28757531084386834</v>
      </c>
      <c r="E54" s="40">
        <f t="shared" si="17"/>
        <v>0.10509817213231187</v>
      </c>
      <c r="F54" s="44">
        <f t="shared" si="18"/>
        <v>0.16588696358841304</v>
      </c>
      <c r="H54" s="40">
        <f t="shared" si="19"/>
        <v>35.158501440922137</v>
      </c>
      <c r="I54" s="40">
        <f t="shared" si="19"/>
        <v>32.309825673534085</v>
      </c>
      <c r="J54" s="40">
        <f t="shared" si="19"/>
        <v>33.957802837395398</v>
      </c>
      <c r="K54" s="40">
        <f t="shared" si="19"/>
        <v>34.925318089618266</v>
      </c>
      <c r="L54" s="40">
        <f t="shared" si="19"/>
        <v>35.451009446193673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-1.0106128223517863</v>
      </c>
      <c r="C56" s="44">
        <f t="shared" si="20"/>
        <v>-8.9301155569530888</v>
      </c>
      <c r="D56" s="44">
        <f t="shared" si="20"/>
        <v>-1.0309664311658473</v>
      </c>
      <c r="E56" s="44">
        <f t="shared" si="20"/>
        <v>-1.148482872237877</v>
      </c>
      <c r="F56" s="44">
        <f t="shared" si="18"/>
        <v>-1.1093262378181312</v>
      </c>
      <c r="H56" s="44">
        <f>(B13/B$40)*100</f>
        <v>8.7231198725292405</v>
      </c>
      <c r="I56" s="44">
        <f>(C13/C$40)*100</f>
        <v>8.7336814173266148</v>
      </c>
      <c r="J56" s="44">
        <f>(D13/D$40)*100</f>
        <v>7.9317533727923992</v>
      </c>
      <c r="K56" s="44">
        <f>(E13/E$40)*100</f>
        <v>7.4207247349620422</v>
      </c>
      <c r="L56" s="44">
        <f>(F13/F$40)*100</f>
        <v>6.4258081437282826</v>
      </c>
    </row>
    <row r="57" spans="1:12" x14ac:dyDescent="0.2">
      <c r="A57" t="str">
        <f>A14</f>
        <v>Food drink and tobacco</v>
      </c>
      <c r="B57" s="40">
        <f t="shared" si="20"/>
        <v>4.1687833323738044</v>
      </c>
      <c r="C57" s="44">
        <f t="shared" si="20"/>
        <v>-5.0822122570999495</v>
      </c>
      <c r="D57" s="40">
        <f t="shared" si="20"/>
        <v>0.19347561563871629</v>
      </c>
      <c r="E57" s="40">
        <f t="shared" si="20"/>
        <v>-0.36733343464872004</v>
      </c>
      <c r="F57" s="44">
        <f t="shared" si="18"/>
        <v>-0.18074673223061888</v>
      </c>
      <c r="H57" s="40">
        <f t="shared" ref="H57:L59" si="21">(B14/B$13)*100</f>
        <v>12.865607427255924</v>
      </c>
      <c r="I57" s="40">
        <f t="shared" si="21"/>
        <v>15.777061551764804</v>
      </c>
      <c r="J57" s="40">
        <f t="shared" si="21"/>
        <v>16.443677168752739</v>
      </c>
      <c r="K57" s="40">
        <f t="shared" si="21"/>
        <v>17.486363636363699</v>
      </c>
      <c r="L57" s="40">
        <f t="shared" si="21"/>
        <v>18.918367346938762</v>
      </c>
    </row>
    <row r="58" spans="1:12" x14ac:dyDescent="0.2">
      <c r="A58" t="str">
        <f>A15</f>
        <v>Engineering</v>
      </c>
      <c r="B58" s="40">
        <f t="shared" si="20"/>
        <v>-5.883372327979508</v>
      </c>
      <c r="C58" s="44">
        <f t="shared" si="20"/>
        <v>-4.8969072164949949</v>
      </c>
      <c r="D58" s="40">
        <f t="shared" si="20"/>
        <v>0.50968306421013132</v>
      </c>
      <c r="E58" s="40">
        <f t="shared" si="20"/>
        <v>-0.83186847063210223</v>
      </c>
      <c r="F58" s="44">
        <f t="shared" si="18"/>
        <v>-0.38668611439502953</v>
      </c>
      <c r="H58" s="40">
        <f t="shared" si="21"/>
        <v>11.197494055930862</v>
      </c>
      <c r="I58" s="40">
        <f t="shared" si="21"/>
        <v>9.1502240389906557</v>
      </c>
      <c r="J58" s="40">
        <f t="shared" si="21"/>
        <v>9.5554596460940857</v>
      </c>
      <c r="K58" s="40">
        <f t="shared" si="21"/>
        <v>10.322727272727301</v>
      </c>
      <c r="L58" s="40">
        <f t="shared" si="21"/>
        <v>10.658163265306118</v>
      </c>
    </row>
    <row r="59" spans="1:12" x14ac:dyDescent="0.2">
      <c r="A59" t="str">
        <f>A16</f>
        <v>Rest of manufacturing</v>
      </c>
      <c r="B59" s="40">
        <f t="shared" si="20"/>
        <v>-1.2934548018777914</v>
      </c>
      <c r="C59" s="44">
        <f t="shared" si="20"/>
        <v>-10.230366492146636</v>
      </c>
      <c r="D59" s="40">
        <f t="shared" si="20"/>
        <v>-1.5199014652762188</v>
      </c>
      <c r="E59" s="40">
        <f t="shared" si="20"/>
        <v>-1.3932080880138864</v>
      </c>
      <c r="F59" s="44">
        <f t="shared" si="18"/>
        <v>-1.4354573133539716</v>
      </c>
      <c r="H59" s="40">
        <f t="shared" si="21"/>
        <v>75.936898516813216</v>
      </c>
      <c r="I59" s="40">
        <f t="shared" si="21"/>
        <v>75.07271440924454</v>
      </c>
      <c r="J59" s="40">
        <f t="shared" si="21"/>
        <v>74.000863185153179</v>
      </c>
      <c r="K59" s="40">
        <f t="shared" si="21"/>
        <v>72.190909090908988</v>
      </c>
      <c r="L59" s="40">
        <f t="shared" si="21"/>
        <v>70.423469387755105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0.65011566801256304</v>
      </c>
      <c r="C61" s="44">
        <f>IF(AND(D$5-C$5 &lt;&gt; 0,C18&lt;&gt;0,D18&lt;&gt;0),(EXP(LN(D18/C18)/(D$5-C$5))-1)*100,0)</f>
        <v>-5.5852088262806854</v>
      </c>
      <c r="D61" s="44">
        <f>IF(AND(E$5-D$5 &lt;&gt; 0,D18&lt;&gt;0,E18&lt;&gt;0),(EXP(LN(E18/D18)/(E$5-D$5))-1)*100,0)</f>
        <v>-0.77542503919115768</v>
      </c>
      <c r="E61" s="44">
        <f>IF(AND(F$5-E$5 &lt;&gt; 0,E18&lt;&gt;0,F18&lt;&gt;0),(EXP(LN(F18/E18)/(F$5-E$5))-1)*100,0)</f>
        <v>-9.1877452199728982E-2</v>
      </c>
      <c r="F61" s="44">
        <f t="shared" si="18"/>
        <v>-0.32024826200276468</v>
      </c>
      <c r="H61" s="44">
        <f>(B18/B$40)*100</f>
        <v>5.8296790845283724</v>
      </c>
      <c r="I61" s="44">
        <f>(C18/C$40)*100</f>
        <v>6.2383929092475814</v>
      </c>
      <c r="J61" s="44">
        <f>(D18/D$40)*100</f>
        <v>5.8736739046341144</v>
      </c>
      <c r="K61" s="44">
        <f>(E18/E$40)*100</f>
        <v>5.5665554682308649</v>
      </c>
      <c r="L61" s="44">
        <f>(F18/F$40)*100</f>
        <v>5.3609599370533179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0.23062040115078286</v>
      </c>
      <c r="C63" s="44">
        <f t="shared" si="22"/>
        <v>0.32259696885363898</v>
      </c>
      <c r="D63" s="44">
        <f t="shared" si="22"/>
        <v>0.16139293490327056</v>
      </c>
      <c r="E63" s="44">
        <f t="shared" si="22"/>
        <v>0.31144858225597982</v>
      </c>
      <c r="F63" s="44">
        <f t="shared" si="18"/>
        <v>0.26140507151592995</v>
      </c>
      <c r="H63" s="44">
        <f>(B20/B$40)*100</f>
        <v>25.784182040848542</v>
      </c>
      <c r="I63" s="44">
        <f>(C20/C$40)*100</f>
        <v>27.134760683672642</v>
      </c>
      <c r="J63" s="44">
        <f>(D20/D$40)*100</f>
        <v>27.146999318766095</v>
      </c>
      <c r="K63" s="44">
        <f>(E20/E$40)*100</f>
        <v>26.965227158503325</v>
      </c>
      <c r="L63" s="44">
        <f>(F20/F$40)*100</f>
        <v>27.036915612091001</v>
      </c>
    </row>
    <row r="64" spans="1:12" x14ac:dyDescent="0.2">
      <c r="A64" t="str">
        <f>A21</f>
        <v>Wholesale and retail trade</v>
      </c>
      <c r="B64" s="40">
        <f t="shared" si="22"/>
        <v>-1.167268739311822</v>
      </c>
      <c r="C64" s="44">
        <f t="shared" si="22"/>
        <v>1.1751157489103825E-2</v>
      </c>
      <c r="D64" s="40">
        <f t="shared" si="22"/>
        <v>-7.8140541144455788E-2</v>
      </c>
      <c r="E64" s="40">
        <f t="shared" si="22"/>
        <v>8.8586291699543906E-2</v>
      </c>
      <c r="F64" s="44">
        <f t="shared" si="18"/>
        <v>3.2979793013132586E-2</v>
      </c>
      <c r="H64" s="40">
        <f t="shared" ref="H64:L66" si="23">(B21/B$20)*100</f>
        <v>56.938752058834737</v>
      </c>
      <c r="I64" s="40">
        <f t="shared" si="23"/>
        <v>53.828150697062462</v>
      </c>
      <c r="J64" s="40">
        <f t="shared" si="23"/>
        <v>53.661366187059436</v>
      </c>
      <c r="K64" s="40">
        <f t="shared" si="23"/>
        <v>53.022778729845029</v>
      </c>
      <c r="L64" s="40">
        <f t="shared" si="23"/>
        <v>51.856477664063696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3.6370810578389756</v>
      </c>
      <c r="C65" s="44">
        <f t="shared" si="22"/>
        <v>4.4082822272150324</v>
      </c>
      <c r="D65" s="40">
        <f t="shared" si="22"/>
        <v>0.43013084746215124</v>
      </c>
      <c r="E65" s="40">
        <f t="shared" si="22"/>
        <v>1.1947126843026012E-2</v>
      </c>
      <c r="F65" s="44">
        <f t="shared" si="18"/>
        <v>0.15114786518661827</v>
      </c>
      <c r="H65" s="40">
        <f t="shared" si="23"/>
        <v>18.227550720751776</v>
      </c>
      <c r="I65" s="40">
        <f t="shared" si="23"/>
        <v>20.834703843331692</v>
      </c>
      <c r="J65" s="40">
        <f t="shared" si="23"/>
        <v>21.683207021349038</v>
      </c>
      <c r="K65" s="40">
        <f t="shared" si="23"/>
        <v>21.975657656079935</v>
      </c>
      <c r="L65" s="40">
        <f t="shared" si="23"/>
        <v>21.32827278459521</v>
      </c>
    </row>
    <row r="66" spans="1:12" x14ac:dyDescent="0.2">
      <c r="A66" t="str">
        <f>A23</f>
        <v>Accommodation and food</v>
      </c>
      <c r="B66" s="40">
        <f t="shared" si="22"/>
        <v>0.73479205507251955</v>
      </c>
      <c r="C66" s="44">
        <f t="shared" si="22"/>
        <v>-2.3766726582785447</v>
      </c>
      <c r="D66" s="40">
        <f t="shared" si="22"/>
        <v>0.44105940084124828</v>
      </c>
      <c r="E66" s="40">
        <f t="shared" si="22"/>
        <v>1.0164191003426026</v>
      </c>
      <c r="F66" s="44">
        <f t="shared" si="18"/>
        <v>0.82426725738458106</v>
      </c>
      <c r="H66" s="40">
        <f t="shared" si="23"/>
        <v>24.83369722041348</v>
      </c>
      <c r="I66" s="40">
        <f t="shared" si="23"/>
        <v>25.337145459605846</v>
      </c>
      <c r="J66" s="40">
        <f t="shared" si="23"/>
        <v>24.655426791591527</v>
      </c>
      <c r="K66" s="40">
        <f t="shared" si="23"/>
        <v>25.001563614075035</v>
      </c>
      <c r="L66" s="40">
        <f t="shared" si="23"/>
        <v>26.815249551341104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-1.6949748403626508</v>
      </c>
      <c r="C68" s="44">
        <f t="shared" si="24"/>
        <v>-0.75198084399418219</v>
      </c>
      <c r="D68" s="44">
        <f t="shared" si="24"/>
        <v>7.146383488554342E-2</v>
      </c>
      <c r="E68" s="44">
        <f t="shared" si="24"/>
        <v>0.37475171173335653</v>
      </c>
      <c r="F68" s="44">
        <f t="shared" si="18"/>
        <v>0.27355375916759961</v>
      </c>
      <c r="H68" s="44">
        <f>(B25/B$40)*100</f>
        <v>26.204585259221254</v>
      </c>
      <c r="I68" s="44">
        <f>(C25/C$40)*100</f>
        <v>25.5182641113045</v>
      </c>
      <c r="J68" s="44">
        <f>(D25/D$40)*100</f>
        <v>25.256318529904124</v>
      </c>
      <c r="K68" s="44">
        <f>(E25/E$40)*100</f>
        <v>24.974786401184623</v>
      </c>
      <c r="L68" s="44">
        <f>(F25/F$40)*100</f>
        <v>25.199659038751566</v>
      </c>
    </row>
    <row r="69" spans="1:12" x14ac:dyDescent="0.2">
      <c r="A69" t="str">
        <f>A26</f>
        <v>Media</v>
      </c>
      <c r="B69" s="40">
        <f t="shared" si="24"/>
        <v>0.96122886381762029</v>
      </c>
      <c r="C69" s="44">
        <f t="shared" si="24"/>
        <v>-2.4459613196814112</v>
      </c>
      <c r="D69" s="40">
        <f t="shared" si="24"/>
        <v>-0.23433180905463313</v>
      </c>
      <c r="E69" s="40">
        <f t="shared" si="24"/>
        <v>0.16397646174612923</v>
      </c>
      <c r="F69" s="44">
        <f t="shared" si="18"/>
        <v>3.1030659699360363E-2</v>
      </c>
      <c r="H69" s="40">
        <f t="shared" ref="H69:L71" si="25">(B26/B$25)*100</f>
        <v>2.1256815497876831</v>
      </c>
      <c r="I69" s="40">
        <f t="shared" si="25"/>
        <v>2.3649057669801024</v>
      </c>
      <c r="J69" s="40">
        <f t="shared" si="25"/>
        <v>2.3245411911409883</v>
      </c>
      <c r="K69" s="40">
        <f t="shared" si="25"/>
        <v>2.2892412414575514</v>
      </c>
      <c r="L69" s="40">
        <f t="shared" si="25"/>
        <v>2.2416215653621876</v>
      </c>
    </row>
    <row r="70" spans="1:12" x14ac:dyDescent="0.2">
      <c r="A70" t="str">
        <f>A27</f>
        <v>Information technology</v>
      </c>
      <c r="B70" s="40">
        <f t="shared" si="24"/>
        <v>-5.5420638406801448</v>
      </c>
      <c r="C70" s="44">
        <f t="shared" si="24"/>
        <v>-7.7971537382242602</v>
      </c>
      <c r="D70" s="40">
        <f t="shared" si="24"/>
        <v>1.2715949105690516</v>
      </c>
      <c r="E70" s="40">
        <f t="shared" si="24"/>
        <v>0.69806657343534084</v>
      </c>
      <c r="F70" s="44">
        <f t="shared" si="18"/>
        <v>0.88888088047744951</v>
      </c>
      <c r="H70" s="40">
        <f t="shared" si="25"/>
        <v>7.8733133998341671</v>
      </c>
      <c r="I70" s="40">
        <f t="shared" si="25"/>
        <v>6.7113281407643761</v>
      </c>
      <c r="J70" s="40">
        <f t="shared" si="25"/>
        <v>6.2349209791536797</v>
      </c>
      <c r="K70" s="40">
        <f t="shared" si="25"/>
        <v>6.6178655357769802</v>
      </c>
      <c r="L70" s="40">
        <f t="shared" si="25"/>
        <v>6.8341486261448985</v>
      </c>
    </row>
    <row r="71" spans="1:12" x14ac:dyDescent="0.2">
      <c r="A71" t="str">
        <f>A28</f>
        <v>Finance and insurance</v>
      </c>
      <c r="B71" s="40">
        <f t="shared" si="24"/>
        <v>0.54885031064473289</v>
      </c>
      <c r="C71" s="44">
        <f t="shared" si="24"/>
        <v>-6.94975230007101</v>
      </c>
      <c r="D71" s="40">
        <f t="shared" si="24"/>
        <v>0.65162853824869416</v>
      </c>
      <c r="E71" s="40">
        <f t="shared" si="24"/>
        <v>4.262173771971689E-2</v>
      </c>
      <c r="F71" s="44">
        <f t="shared" si="18"/>
        <v>0.24521346839654345</v>
      </c>
      <c r="H71" s="40">
        <f t="shared" si="25"/>
        <v>8.6836352672177561</v>
      </c>
      <c r="I71" s="40">
        <f t="shared" si="25"/>
        <v>9.5040154969934321</v>
      </c>
      <c r="J71" s="40">
        <f t="shared" si="25"/>
        <v>8.9105153297730855</v>
      </c>
      <c r="K71" s="40">
        <f t="shared" si="25"/>
        <v>9.1718213986656121</v>
      </c>
      <c r="L71" s="40">
        <f t="shared" si="25"/>
        <v>8.8728143213988275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5.2015885636741421</v>
      </c>
      <c r="C72" s="44">
        <f t="shared" si="27"/>
        <v>-8.2505399568036921</v>
      </c>
      <c r="D72" s="40">
        <f t="shared" si="27"/>
        <v>-5.1842802876811422E-2</v>
      </c>
      <c r="E72" s="40">
        <f t="shared" si="27"/>
        <v>1.2321911823972576</v>
      </c>
      <c r="F72" s="44">
        <f t="shared" si="18"/>
        <v>0.80235735439564415</v>
      </c>
      <c r="H72" s="40">
        <f t="shared" ref="H72:L72" si="28">(B29/B$25)*100</f>
        <v>4.7488630367597162</v>
      </c>
      <c r="I72" s="40">
        <f t="shared" si="28"/>
        <v>6.2283923214550008</v>
      </c>
      <c r="J72" s="40">
        <f t="shared" si="28"/>
        <v>5.7578139824879919</v>
      </c>
      <c r="K72" s="40">
        <f t="shared" si="28"/>
        <v>5.7224278112422775</v>
      </c>
      <c r="L72" s="40">
        <f t="shared" si="28"/>
        <v>6.2304850124895887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-6.9178197168156208</v>
      </c>
      <c r="C73" s="44">
        <f t="shared" si="29"/>
        <v>5.7673873681972188</v>
      </c>
      <c r="D73" s="40">
        <f t="shared" si="29"/>
        <v>0.30526515109248198</v>
      </c>
      <c r="E73" s="40">
        <f t="shared" si="29"/>
        <v>0.46234291601192634</v>
      </c>
      <c r="F73" s="44">
        <f t="shared" si="18"/>
        <v>0.40995634856177965</v>
      </c>
      <c r="H73" s="40">
        <f t="shared" ref="H73:L73" si="30">(B30/B$25)*100</f>
        <v>31.425412698811595</v>
      </c>
      <c r="I73" s="40">
        <f t="shared" si="30"/>
        <v>25.260637367663442</v>
      </c>
      <c r="J73" s="40">
        <f t="shared" si="30"/>
        <v>26.919949036298128</v>
      </c>
      <c r="K73" s="40">
        <f t="shared" si="30"/>
        <v>27.235893141730365</v>
      </c>
      <c r="L73" s="40">
        <f t="shared" si="30"/>
        <v>27.474500416319774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3.4287041069330115</v>
      </c>
      <c r="C74" s="44">
        <f t="shared" si="31"/>
        <v>-1.2637733303349608</v>
      </c>
      <c r="D74" s="40">
        <f t="shared" si="31"/>
        <v>0.26280380657210944</v>
      </c>
      <c r="E74" s="40">
        <f t="shared" si="31"/>
        <v>0.24762694353581693</v>
      </c>
      <c r="F74" s="44">
        <f t="shared" si="18"/>
        <v>0.25268564260472193</v>
      </c>
      <c r="H74" s="40">
        <f>(B31/B$25)*100</f>
        <v>24.410161059323077</v>
      </c>
      <c r="I74" s="40">
        <f t="shared" ref="I74:L74" si="32">(C31/C$25)*100</f>
        <v>29.911080619341636</v>
      </c>
      <c r="J74" s="40">
        <f t="shared" si="32"/>
        <v>29.756838081813004</v>
      </c>
      <c r="K74" s="40">
        <f t="shared" si="32"/>
        <v>30.042408362821128</v>
      </c>
      <c r="L74" s="40">
        <f t="shared" si="32"/>
        <v>29.664082014987457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0.36265051347894595</v>
      </c>
      <c r="C75" s="44">
        <f t="shared" si="33"/>
        <v>-5.0736892969314269</v>
      </c>
      <c r="D75" s="40">
        <f t="shared" si="33"/>
        <v>0.83599401903247106</v>
      </c>
      <c r="E75" s="40">
        <f t="shared" si="33"/>
        <v>0.86518465630367469</v>
      </c>
      <c r="F75" s="44">
        <f t="shared" si="18"/>
        <v>0.8554535050797174</v>
      </c>
      <c r="H75" s="40">
        <f t="shared" ref="H75:L75" si="34">(B32/B$25)*100</f>
        <v>10.250257544159382</v>
      </c>
      <c r="I75" s="40">
        <f t="shared" si="34"/>
        <v>11.135773571707221</v>
      </c>
      <c r="J75" s="40">
        <f t="shared" si="34"/>
        <v>10.650871533519489</v>
      </c>
      <c r="K75" s="40">
        <f t="shared" si="34"/>
        <v>11.063990707976545</v>
      </c>
      <c r="L75" s="40">
        <f t="shared" si="34"/>
        <v>11.61662156536222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-5.6790443591773094</v>
      </c>
      <c r="C76" s="44">
        <f t="shared" si="35"/>
        <v>5.5118110236218598</v>
      </c>
      <c r="D76" s="40">
        <f t="shared" si="35"/>
        <v>-3.5464571613070484</v>
      </c>
      <c r="E76" s="40">
        <f t="shared" si="35"/>
        <v>-0.68426205149392239</v>
      </c>
      <c r="F76" s="44">
        <f t="shared" si="18"/>
        <v>-1.6476418219910194</v>
      </c>
      <c r="H76" s="40">
        <f t="shared" ref="H76:L76" si="36">(B33/B$25)*100</f>
        <v>10.482675444106631</v>
      </c>
      <c r="I76" s="40">
        <f t="shared" si="36"/>
        <v>8.8838667150947845</v>
      </c>
      <c r="J76" s="40">
        <f t="shared" si="36"/>
        <v>9.4445498658136486</v>
      </c>
      <c r="K76" s="40">
        <f t="shared" si="36"/>
        <v>7.8563518003295503</v>
      </c>
      <c r="L76" s="40">
        <f t="shared" si="36"/>
        <v>7.0657264779350433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-1.8230307703860915</v>
      </c>
      <c r="C78" s="44">
        <f t="shared" ref="C78:C83" si="38">IF(AND(D$5-C$5 &lt;&gt; 0,C35&lt;&gt;0,D35&lt;&gt;0),(EXP(LN(D35/C35)/(D$5-C$5))-1)*100,0)</f>
        <v>4.4240054669909101</v>
      </c>
      <c r="D78" s="44">
        <f t="shared" si="37"/>
        <v>1.1212078598420216</v>
      </c>
      <c r="E78" s="44">
        <f t="shared" si="37"/>
        <v>0.57163896035954398</v>
      </c>
      <c r="F78" s="44">
        <f t="shared" si="18"/>
        <v>0.75449592583438641</v>
      </c>
      <c r="H78" s="44">
        <f>(B35/B$40)*100</f>
        <v>31.630650917183544</v>
      </c>
      <c r="I78" s="44">
        <f>(C35/C$40)*100</f>
        <v>30.642033030218762</v>
      </c>
      <c r="J78" s="44">
        <f>(D35/D$40)*100</f>
        <v>31.909132299729226</v>
      </c>
      <c r="K78" s="44">
        <f>(E35/E$40)*100</f>
        <v>33.243497589950998</v>
      </c>
      <c r="L78" s="44">
        <f>(F35/F$40)*100</f>
        <v>34.20660940266211</v>
      </c>
    </row>
    <row r="79" spans="1:12" x14ac:dyDescent="0.2">
      <c r="A79" t="str">
        <f>A36</f>
        <v>Public admin. and defence</v>
      </c>
      <c r="B79" s="40">
        <f t="shared" si="37"/>
        <v>2.4444790095880187</v>
      </c>
      <c r="C79" s="44">
        <f t="shared" si="38"/>
        <v>1.5597467858776248</v>
      </c>
      <c r="D79" s="40">
        <f t="shared" si="37"/>
        <v>-0.65233149884447172</v>
      </c>
      <c r="E79" s="40">
        <f t="shared" si="37"/>
        <v>3.4472734064472377E-2</v>
      </c>
      <c r="F79" s="44">
        <f t="shared" si="18"/>
        <v>-0.19498794839963862</v>
      </c>
      <c r="H79" s="40">
        <f>(B36/B$35)*100</f>
        <v>14.479600333055783</v>
      </c>
      <c r="I79" s="40">
        <f t="shared" ref="I79:L81" si="39">(C36/C$35)*100</f>
        <v>17.166127062724744</v>
      </c>
      <c r="J79" s="40">
        <f t="shared" si="39"/>
        <v>16.695275286443806</v>
      </c>
      <c r="K79" s="40">
        <f t="shared" si="39"/>
        <v>15.281667275457636</v>
      </c>
      <c r="L79" s="40">
        <f t="shared" si="39"/>
        <v>14.484794464092301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-2.6703540322654651</v>
      </c>
      <c r="C80" s="44">
        <f t="shared" si="38"/>
        <v>-3.4627077822084518</v>
      </c>
      <c r="D80" s="40">
        <f t="shared" si="40"/>
        <v>1.3782502075835312</v>
      </c>
      <c r="E80" s="40">
        <f t="shared" si="40"/>
        <v>0.37442386663144589</v>
      </c>
      <c r="F80" s="44">
        <f t="shared" si="18"/>
        <v>0.70792334956897296</v>
      </c>
      <c r="H80" s="40">
        <f>(B37/B$35)*100</f>
        <v>29.374479600333082</v>
      </c>
      <c r="I80" s="40">
        <f t="shared" si="39"/>
        <v>28.373458207768067</v>
      </c>
      <c r="J80" s="40">
        <f t="shared" si="39"/>
        <v>26.230528258164242</v>
      </c>
      <c r="K80" s="40">
        <f t="shared" si="39"/>
        <v>26.565607370428978</v>
      </c>
      <c r="L80" s="40">
        <f t="shared" si="39"/>
        <v>26.049244275760302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-2.5682941307069718</v>
      </c>
      <c r="C81" s="44">
        <f t="shared" si="38"/>
        <v>9.4357476395202653</v>
      </c>
      <c r="D81" s="40">
        <f t="shared" si="40"/>
        <v>1.5005281112047797</v>
      </c>
      <c r="E81" s="40">
        <f t="shared" si="40"/>
        <v>0.79647969864331536</v>
      </c>
      <c r="F81" s="44">
        <f t="shared" si="18"/>
        <v>1.0306182051736057</v>
      </c>
      <c r="H81" s="40">
        <f>(B38/B$35)*100</f>
        <v>56.14592006661114</v>
      </c>
      <c r="I81" s="40">
        <f t="shared" si="39"/>
        <v>54.4604147295072</v>
      </c>
      <c r="J81" s="40">
        <f t="shared" si="39"/>
        <v>57.074196455391949</v>
      </c>
      <c r="K81" s="40">
        <f t="shared" si="39"/>
        <v>58.152725354113386</v>
      </c>
      <c r="L81" s="40">
        <f t="shared" si="39"/>
        <v>59.465961260147402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-1.0405530972503407</v>
      </c>
      <c r="C83" s="206">
        <f t="shared" si="38"/>
        <v>0.27736870470880248</v>
      </c>
      <c r="D83" s="43">
        <f>IF(AND(E$5-D$5 &lt;&gt; 0,D40&lt;&gt;0,E40&lt;&gt;0),(EXP(LN(E40/D40)/(E$5-D$5))-1)*100,0)</f>
        <v>0.29606755311317734</v>
      </c>
      <c r="E83" s="43">
        <f>IF(AND(F$5-E$5 &lt;&gt; 0,E40&lt;&gt;0,F40&lt;&gt;0),(EXP(LN(F40/E40)/(F$5-E$5))-1)*100,0)</f>
        <v>0.2848191859820659</v>
      </c>
      <c r="F83" s="206">
        <f t="shared" si="18"/>
        <v>0.28856850151626201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-0.19528573801685933</v>
      </c>
      <c r="C89" s="44">
        <f>IF(AND(F$5-D$5 &lt;&gt; 0,D7&lt;&gt;0,F7&lt;&gt;0),(EXP(LN(F7/D7)/(F$5-D$5))-1)*100,0)</f>
        <v>-0.12106424808530081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-8.7560807698599312</v>
      </c>
      <c r="C90" s="44">
        <f t="shared" ref="C90:C122" si="43">IF(AND(F$5-D$5 &lt;&gt; 0,D8&lt;&gt;0,F8&lt;&gt;0),(EXP(LN(F8/D8)/(F$5-D$5))-1)*100,0)</f>
        <v>0.38178303405229652</v>
      </c>
    </row>
    <row r="91" spans="1:12" x14ac:dyDescent="0.2">
      <c r="A91" s="30" t="str">
        <f t="shared" si="41"/>
        <v>Mining and quarrying</v>
      </c>
      <c r="B91" s="44">
        <f t="shared" si="42"/>
        <v>-8.5365692854101667</v>
      </c>
      <c r="C91" s="44">
        <f t="shared" si="43"/>
        <v>-1.7309987007917749</v>
      </c>
    </row>
    <row r="92" spans="1:12" x14ac:dyDescent="0.2">
      <c r="A92" s="30" t="str">
        <f t="shared" si="41"/>
        <v>Electricity and gas</v>
      </c>
      <c r="B92" s="44">
        <f t="shared" si="42"/>
        <v>17.436074326873886</v>
      </c>
      <c r="C92" s="44">
        <f t="shared" si="43"/>
        <v>4.6097838924175072E-2</v>
      </c>
    </row>
    <row r="93" spans="1:12" x14ac:dyDescent="0.2">
      <c r="A93" s="30" t="str">
        <f t="shared" si="41"/>
        <v>Water and sewerage</v>
      </c>
      <c r="B93" s="44">
        <f t="shared" si="42"/>
        <v>-0.88647985919309003</v>
      </c>
      <c r="C93" s="44">
        <f t="shared" si="43"/>
        <v>0.16588696358841304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-2.6477786373497847</v>
      </c>
      <c r="C95" s="44">
        <f t="shared" si="43"/>
        <v>-1.1093262378181312</v>
      </c>
    </row>
    <row r="96" spans="1:12" x14ac:dyDescent="0.2">
      <c r="A96" s="30" t="str">
        <f t="shared" si="41"/>
        <v>Food drink and tobacco</v>
      </c>
      <c r="B96" s="44">
        <f t="shared" si="42"/>
        <v>2.2491237480185333</v>
      </c>
      <c r="C96" s="44">
        <f t="shared" si="43"/>
        <v>-0.18074673223061888</v>
      </c>
    </row>
    <row r="97" spans="1:3" x14ac:dyDescent="0.2">
      <c r="A97" s="30" t="str">
        <f t="shared" si="41"/>
        <v>Engineering</v>
      </c>
      <c r="B97" s="44">
        <f t="shared" si="42"/>
        <v>-5.6869012971081929</v>
      </c>
      <c r="C97" s="44">
        <f t="shared" si="43"/>
        <v>-0.38668611439502953</v>
      </c>
    </row>
    <row r="98" spans="1:3" x14ac:dyDescent="0.2">
      <c r="A98" s="30" t="str">
        <f t="shared" si="41"/>
        <v>Rest of manufacturing</v>
      </c>
      <c r="B98" s="44">
        <f t="shared" si="42"/>
        <v>-3.1493250471645307</v>
      </c>
      <c r="C98" s="44">
        <f t="shared" si="43"/>
        <v>-1.4354573133539716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-0.62905268130160064</v>
      </c>
      <c r="C100" s="44">
        <f t="shared" si="43"/>
        <v>-0.32024826200276468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0.24900896622734869</v>
      </c>
      <c r="C102" s="44">
        <f t="shared" si="43"/>
        <v>0.26140507151592995</v>
      </c>
    </row>
    <row r="103" spans="1:3" x14ac:dyDescent="0.2">
      <c r="A103" s="30" t="str">
        <f t="shared" si="41"/>
        <v>Wholesale and retail trade</v>
      </c>
      <c r="B103" s="44">
        <f t="shared" si="42"/>
        <v>-0.93258197725523129</v>
      </c>
      <c r="C103" s="44">
        <f t="shared" si="43"/>
        <v>3.2979793013132586E-2</v>
      </c>
    </row>
    <row r="104" spans="1:3" x14ac:dyDescent="0.2">
      <c r="A104" s="30" t="str">
        <f t="shared" si="41"/>
        <v>Transport and storage</v>
      </c>
      <c r="B104" s="44">
        <f t="shared" si="42"/>
        <v>3.7908642278633442</v>
      </c>
      <c r="C104" s="44">
        <f t="shared" si="43"/>
        <v>0.15114786518661827</v>
      </c>
    </row>
    <row r="105" spans="1:3" x14ac:dyDescent="0.2">
      <c r="A105" s="30" t="str">
        <f t="shared" si="41"/>
        <v>Accommodation and food</v>
      </c>
      <c r="B105" s="44">
        <f t="shared" si="42"/>
        <v>0.10466499411014851</v>
      </c>
      <c r="C105" s="44">
        <f t="shared" si="43"/>
        <v>0.82426725738458106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-1.5070955597662694</v>
      </c>
      <c r="C107" s="44">
        <f t="shared" si="43"/>
        <v>0.27355375916759961</v>
      </c>
    </row>
    <row r="108" spans="1:3" x14ac:dyDescent="0.2">
      <c r="A108" s="30" t="str">
        <f t="shared" si="41"/>
        <v>Media</v>
      </c>
      <c r="B108" s="44">
        <f t="shared" si="42"/>
        <v>0.270401315337776</v>
      </c>
      <c r="C108" s="44">
        <f t="shared" si="43"/>
        <v>3.1030659699360363E-2</v>
      </c>
    </row>
    <row r="109" spans="1:3" x14ac:dyDescent="0.2">
      <c r="A109" s="30" t="str">
        <f t="shared" si="41"/>
        <v>Information technology</v>
      </c>
      <c r="B109" s="44">
        <f t="shared" si="42"/>
        <v>-5.9974516096090946</v>
      </c>
      <c r="C109" s="44">
        <f t="shared" si="43"/>
        <v>0.88888088047744951</v>
      </c>
    </row>
    <row r="110" spans="1:3" x14ac:dyDescent="0.2">
      <c r="A110" s="30" t="str">
        <f t="shared" si="41"/>
        <v>Finance and insurance</v>
      </c>
      <c r="B110" s="44">
        <f t="shared" si="42"/>
        <v>-0.99772053820423867</v>
      </c>
      <c r="C110" s="44">
        <f t="shared" si="43"/>
        <v>0.24521346839654345</v>
      </c>
    </row>
    <row r="111" spans="1:3" x14ac:dyDescent="0.2">
      <c r="A111" s="30" t="str">
        <f t="shared" si="41"/>
        <v>Real estate</v>
      </c>
      <c r="B111" s="44">
        <f t="shared" si="42"/>
        <v>2.3619478841039099</v>
      </c>
      <c r="C111" s="44">
        <f t="shared" si="43"/>
        <v>0.80235735439564415</v>
      </c>
    </row>
    <row r="112" spans="1:3" x14ac:dyDescent="0.2">
      <c r="A112" s="30" t="str">
        <f t="shared" si="41"/>
        <v>Professional services</v>
      </c>
      <c r="B112" s="44">
        <f t="shared" si="42"/>
        <v>-4.5087467462606501</v>
      </c>
      <c r="C112" s="44">
        <f t="shared" si="43"/>
        <v>0.40995634856177965</v>
      </c>
    </row>
    <row r="113" spans="1:3" x14ac:dyDescent="0.2">
      <c r="A113" s="30" t="str">
        <f t="shared" si="41"/>
        <v>Support services</v>
      </c>
      <c r="B113" s="44">
        <f t="shared" si="42"/>
        <v>2.4726982296186195</v>
      </c>
      <c r="C113" s="44">
        <f t="shared" si="43"/>
        <v>0.25268564260472193</v>
      </c>
    </row>
    <row r="114" spans="1:3" x14ac:dyDescent="0.2">
      <c r="A114" s="30" t="str">
        <f t="shared" si="41"/>
        <v>Arts and entertainment</v>
      </c>
      <c r="B114" s="44">
        <f t="shared" si="42"/>
        <v>-0.7489709549131085</v>
      </c>
      <c r="C114" s="44">
        <f t="shared" si="43"/>
        <v>0.8554535050797174</v>
      </c>
    </row>
    <row r="115" spans="1:3" x14ac:dyDescent="0.2">
      <c r="A115" s="30" t="str">
        <f t="shared" si="41"/>
        <v>Other services</v>
      </c>
      <c r="B115" s="44">
        <f t="shared" si="42"/>
        <v>-3.5401084482182488</v>
      </c>
      <c r="C115" s="44">
        <f t="shared" si="43"/>
        <v>-1.6476418219910194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-0.60426113449438823</v>
      </c>
      <c r="C117" s="44">
        <f t="shared" si="43"/>
        <v>0.75449592583438641</v>
      </c>
    </row>
    <row r="118" spans="1:3" x14ac:dyDescent="0.2">
      <c r="A118" s="30" t="str">
        <f t="shared" si="41"/>
        <v>Public admin. and defence</v>
      </c>
      <c r="B118" s="44">
        <f t="shared" si="42"/>
        <v>2.2669181194019838</v>
      </c>
      <c r="C118" s="44">
        <f t="shared" si="43"/>
        <v>-0.19498794839963862</v>
      </c>
    </row>
    <row r="119" spans="1:3" x14ac:dyDescent="0.2">
      <c r="A119" s="30" t="str">
        <f t="shared" si="41"/>
        <v>Education</v>
      </c>
      <c r="B119" s="44">
        <f t="shared" si="42"/>
        <v>-2.8293433569908988</v>
      </c>
      <c r="C119" s="44">
        <f t="shared" si="43"/>
        <v>0.70792334956897296</v>
      </c>
    </row>
    <row r="120" spans="1:3" x14ac:dyDescent="0.2">
      <c r="A120" s="30" t="str">
        <f t="shared" si="41"/>
        <v>Health and social work</v>
      </c>
      <c r="B120" s="44">
        <f t="shared" si="42"/>
        <v>-0.27774582370764245</v>
      </c>
      <c r="C120" s="44">
        <f t="shared" si="43"/>
        <v>1.0306182051736057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-0.77836176551454583</v>
      </c>
      <c r="C122" s="206">
        <f t="shared" si="43"/>
        <v>0.28856850151626201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Tees Valley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103.92496708578673</v>
      </c>
      <c r="C9" s="299" t="str">
        <f>CONCATENATE("(",ROUND((B9/$H11)*100,1),")")</f>
        <v>(35.6)</v>
      </c>
      <c r="D9" s="249">
        <f>SUM(D30,D51,D72,D93,D114,D135,D156,D177,D198,D219,D240,D261,D282,D303,D324,D345,D366,D387,D408,D429,D450,D471)</f>
        <v>22.870053816432605</v>
      </c>
      <c r="E9" s="299" t="str">
        <f>CONCATENATE("(",ROUND((D9/$H11)*100,1),")")</f>
        <v>(7.8)</v>
      </c>
      <c r="F9" s="249">
        <f>SUM(F30,F51,F72,F93,F114,F135,F156,F177,F198,F219,F240,F261,F282,F303,F324,F345,F366,F387,F408,F429,F450,F471)</f>
        <v>17.204133228425945</v>
      </c>
      <c r="G9" s="299" t="str">
        <f>CONCATENATE("(",ROUND((F9/$H11)*100,1),")")</f>
        <v>(5.9)</v>
      </c>
      <c r="H9" s="249">
        <f>SUM(H30,H51,H72,H93,H114,H135,H156,H177,H198,H219,H240,H261,H282,H303,H324,H345,H366,H387,H408,H429,H450,H471)</f>
        <v>143.99915413064525</v>
      </c>
      <c r="I9" s="299" t="str">
        <f>CONCATENATE("(",ROUND((H9/$H11)*100,1),")")</f>
        <v>(49.3)</v>
      </c>
      <c r="K9" s="249">
        <f>B14-B9</f>
        <v>-0.46007005922119504</v>
      </c>
      <c r="L9" s="249">
        <f>D14-D9</f>
        <v>0.50866548638891018</v>
      </c>
      <c r="M9" s="249">
        <f>F14-F9</f>
        <v>0.17415692992268106</v>
      </c>
      <c r="N9" s="249">
        <f>SUM(K9:M9)</f>
        <v>0.2227523570903962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71.945631001185035</v>
      </c>
      <c r="C10" s="299" t="str">
        <f>CONCATENATE("(",ROUND((B10/$H11)*100,1),")")</f>
        <v>(24.6)</v>
      </c>
      <c r="D10" s="249">
        <f t="shared" ref="D10" si="1">SUM(D31,D52,D73,D94,D115,D136,D157,D178,D199,D220,D241,D262,D283,D304,D325,D346,D367,D388,D409,D430,D451,D472)</f>
        <v>64.4100900318643</v>
      </c>
      <c r="E10" s="299" t="str">
        <f>CONCATENATE("(",ROUND((D10/$H11)*100,1),")")</f>
        <v>(22)</v>
      </c>
      <c r="F10" s="249">
        <f t="shared" ref="F10" si="2">SUM(F31,F52,F73,F94,F115,F136,F157,F178,F199,F220,F241,F262,F283,F304,F325,F346,F367,F388,F409,F430,F451,F472)</f>
        <v>11.762124836305452</v>
      </c>
      <c r="G10" s="299" t="str">
        <f>CONCATENATE("(",ROUND((F10/$H11)*100,1),")")</f>
        <v>(4)</v>
      </c>
      <c r="H10" s="249">
        <f t="shared" ref="H10" si="3">SUM(H31,H52,H73,H94,H115,H136,H157,H178,H199,H220,H241,H262,H283,H304,H325,H346,H367,H388,H409,H430,H451,H472)</f>
        <v>148.1178458693548</v>
      </c>
      <c r="I10" s="299" t="str">
        <f>CONCATENATE("(",ROUND((H10/$H11)*100,1),")")</f>
        <v>(50.7)</v>
      </c>
      <c r="K10" s="249">
        <f t="shared" ref="K10:K11" si="4">B15-B10</f>
        <v>3.4968821786454356</v>
      </c>
      <c r="L10" s="249">
        <f t="shared" ref="L10:L11" si="5">D15-D10</f>
        <v>0.67702108547216255</v>
      </c>
      <c r="M10" s="249">
        <f t="shared" ref="M10:M11" si="6">F15-F10</f>
        <v>-4.6655621208179454E-2</v>
      </c>
      <c r="N10" s="249">
        <f t="shared" ref="N10:N11" si="7">SUM(K10:M10)</f>
        <v>4.1272476429094187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175.87059808697174</v>
      </c>
      <c r="C11" s="299" t="str">
        <f>CONCATENATE("(",ROUND((B11/$H11)*100,1),")")</f>
        <v>(60.2)</v>
      </c>
      <c r="D11" s="249">
        <f t="shared" ref="D11" si="8">SUM(D32,D53,D74,D95,D116,D137,D158,D179,D200,D221,D242,D263,D284,D305,D326,D347,D368,D389,D410,D431,D452,D473)</f>
        <v>87.280143848296902</v>
      </c>
      <c r="E11" s="299" t="str">
        <f>CONCATENATE("(",ROUND((D11/$H11)*100,1),")")</f>
        <v>(29.9)</v>
      </c>
      <c r="F11" s="249">
        <f t="shared" ref="F11" si="9">SUM(F32,F53,F74,F95,F116,F137,F158,F179,F200,F221,F242,F263,F284,F305,F326,F347,F368,F389,F410,F431,F452,F473)</f>
        <v>28.966258064731392</v>
      </c>
      <c r="G11" s="299" t="str">
        <f>CONCATENATE("(",ROUND((F11/$H11)*100,1),")")</f>
        <v>(9.9)</v>
      </c>
      <c r="H11" s="249">
        <f t="shared" ref="H11" si="10">SUM(H32,H53,H74,H95,H116,H137,H158,H179,H200,H221,H242,H263,H284,H305,H326,H347,H368,H389,H410,H431,H452,H473)</f>
        <v>292.11700000000008</v>
      </c>
      <c r="I11" s="299" t="str">
        <f>CONCATENATE("(",ROUND((H11/$H11)*100,1),")")</f>
        <v>(100)</v>
      </c>
      <c r="K11" s="249">
        <f t="shared" si="4"/>
        <v>3.036812119424269</v>
      </c>
      <c r="L11" s="249">
        <f t="shared" si="5"/>
        <v>1.1856865718611118</v>
      </c>
      <c r="M11" s="249">
        <f t="shared" si="6"/>
        <v>0.12750130871450693</v>
      </c>
      <c r="N11" s="249">
        <f t="shared" si="7"/>
        <v>4.3499999999998877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103.46489702656554</v>
      </c>
      <c r="C14" s="299" t="str">
        <f>CONCATENATE("(",ROUND((B14/$H16)*100,1),")")</f>
        <v>(34.9)</v>
      </c>
      <c r="D14" s="249">
        <f t="shared" ref="D14" si="11">SUM(D35,D56,D77,D98,D119,D140,D161,D182,D203,D224,D245,D266,D287,D308,D329,D350,D371,D392,D413,D434,D455,D476)</f>
        <v>23.378719302821516</v>
      </c>
      <c r="E14" s="299" t="str">
        <f>CONCATENATE("(",ROUND((D14/$H16)*100,1),")")</f>
        <v>(7.9)</v>
      </c>
      <c r="F14" s="249">
        <f t="shared" ref="F14" si="12">SUM(F35,F56,F77,F98,F119,F140,F161,F182,F203,F224,F245,F266,F287,F308,F329,F350,F371,F392,F413,F434,F455,F476)</f>
        <v>17.378290158348626</v>
      </c>
      <c r="G14" s="299" t="str">
        <f>CONCATENATE("(",ROUND((F14/$H16)*100,1),")")</f>
        <v>(5.9)</v>
      </c>
      <c r="H14" s="249">
        <f t="shared" ref="H14" si="13">SUM(H35,H56,H77,H98,H119,H140,H161,H182,H203,H224,H245,H266,H287,H308,H329,H350,H371,H392,H413,H434,H455,H476)</f>
        <v>144.22190648773568</v>
      </c>
      <c r="I14" s="299" t="str">
        <f>CONCATENATE("(",ROUND((H14/$H16)*100,1),")")</f>
        <v>(48.6)</v>
      </c>
      <c r="K14" s="249">
        <f>B19-B14</f>
        <v>-0.13930791608055415</v>
      </c>
      <c r="L14" s="249">
        <f>D19-D14</f>
        <v>1.2858828464515852</v>
      </c>
      <c r="M14" s="249">
        <f>F19-F14</f>
        <v>0.73409513233341528</v>
      </c>
      <c r="N14" s="249">
        <f>SUM(K14:M14)</f>
        <v>1.8806700627044464</v>
      </c>
    </row>
    <row r="15" spans="1:17" x14ac:dyDescent="0.2">
      <c r="A15" s="282" t="s">
        <v>365</v>
      </c>
      <c r="B15" s="249">
        <f t="shared" si="0"/>
        <v>75.44251317983047</v>
      </c>
      <c r="C15" s="299" t="str">
        <f>CONCATENATE("(",ROUND((B15/$H16)*100,1),")")</f>
        <v>(25.4)</v>
      </c>
      <c r="D15" s="249">
        <f t="shared" ref="D15" si="14">SUM(D36,D57,D78,D99,D120,D141,D162,D183,D204,D225,D246,D267,D288,D309,D330,D351,D372,D393,D414,D435,D456,D477)</f>
        <v>65.087111117336462</v>
      </c>
      <c r="E15" s="299" t="str">
        <f>CONCATENATE("(",ROUND((D15/$H16)*100,1),")")</f>
        <v>(22)</v>
      </c>
      <c r="F15" s="249">
        <f t="shared" ref="F15" si="15">SUM(F36,F57,F78,F99,F120,F141,F162,F183,F204,F225,F246,F267,F288,F309,F330,F351,F372,F393,F414,F435,F456,F477)</f>
        <v>11.715469215097272</v>
      </c>
      <c r="G15" s="299" t="str">
        <f>CONCATENATE("(",ROUND((F15/$H16)*100,1),")")</f>
        <v>(4)</v>
      </c>
      <c r="H15" s="249">
        <f t="shared" ref="H15" si="16">SUM(H36,H57,H78,H99,H120,H141,H162,H183,H204,H225,H246,H267,H288,H309,H330,H351,H372,H393,H414,H435,H456,H477)</f>
        <v>152.24509351226422</v>
      </c>
      <c r="I15" s="299" t="str">
        <f>CONCATENATE("(",ROUND((H15/$H16)*100,1),")")</f>
        <v>(51.4)</v>
      </c>
      <c r="K15" s="249">
        <f t="shared" ref="K15:K16" si="17">B20-B15</f>
        <v>5.7642441615487314</v>
      </c>
      <c r="L15" s="249">
        <f t="shared" ref="L15:L16" si="18">D20-D15</f>
        <v>0.31472627254312613</v>
      </c>
      <c r="M15" s="249">
        <f t="shared" ref="M15:M16" si="19">F20-F15</f>
        <v>0.59335950320384256</v>
      </c>
      <c r="N15" s="249">
        <f t="shared" ref="N15:N16" si="20">SUM(K15:M15)</f>
        <v>6.6723299372957001</v>
      </c>
    </row>
    <row r="16" spans="1:17" x14ac:dyDescent="0.2">
      <c r="A16" s="282" t="s">
        <v>363</v>
      </c>
      <c r="B16" s="249">
        <f t="shared" si="0"/>
        <v>178.90741020639601</v>
      </c>
      <c r="C16" s="299" t="str">
        <f>CONCATENATE("(",ROUND((B16/$H16)*100,1),")")</f>
        <v>(60.3)</v>
      </c>
      <c r="D16" s="249">
        <f t="shared" ref="D16" si="21">SUM(D37,D58,D79,D100,D121,D142,D163,D184,D205,D226,D247,D268,D289,D310,D331,D352,D373,D394,D415,D436,D457,D478)</f>
        <v>88.465830420158014</v>
      </c>
      <c r="E16" s="299" t="str">
        <f>CONCATENATE("(",ROUND((D16/$H16)*100,1),")")</f>
        <v>(29.8)</v>
      </c>
      <c r="F16" s="249">
        <f t="shared" ref="F16" si="22">SUM(F37,F58,F79,F100,F121,F142,F163,F184,F205,F226,F247,F268,F289,F310,F331,F352,F373,F394,F415,F436,F457,F478)</f>
        <v>29.093759373445899</v>
      </c>
      <c r="G16" s="299" t="str">
        <f>CONCATENATE("(",ROUND((F16/$H16)*100,1),")")</f>
        <v>(9.8)</v>
      </c>
      <c r="H16" s="249">
        <f t="shared" ref="H16" si="23">SUM(H37,H58,H79,H100,H121,H142,H163,H184,H205,H226,H247,H268,H289,H310,H331,H352,H373,H394,H415,H436,H457,H478)</f>
        <v>296.46699999999993</v>
      </c>
      <c r="I16" s="299" t="str">
        <f>CONCATENATE("(",ROUND((H16/$H16)*100,1),")")</f>
        <v>(100)</v>
      </c>
      <c r="K16" s="249">
        <f t="shared" si="17"/>
        <v>5.6249362454682057</v>
      </c>
      <c r="L16" s="249">
        <f t="shared" si="18"/>
        <v>1.6006091189946829</v>
      </c>
      <c r="M16" s="249">
        <f t="shared" si="19"/>
        <v>1.3274546355372578</v>
      </c>
      <c r="N16" s="249">
        <f t="shared" si="20"/>
        <v>8.5530000000001465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103.32558911048498</v>
      </c>
      <c r="C19" s="299" t="str">
        <f>CONCATENATE("(",ROUND((B19/$H21)*100,1),")")</f>
        <v>(33.9)</v>
      </c>
      <c r="D19" s="249">
        <f t="shared" ref="D19" si="24">SUM(D40,D61,D82,D103,D124,D145,D166,D187,D208,D229,D250,D271,D292,D313,D334,D355,D376,D397,D418,D439,D460,D481)</f>
        <v>24.664602149273101</v>
      </c>
      <c r="E19" s="299" t="str">
        <f>CONCATENATE("(",ROUND((D19/$H21)*100,1),")")</f>
        <v>(8.1)</v>
      </c>
      <c r="F19" s="249">
        <f t="shared" ref="F19" si="25">SUM(F40,F61,F82,F103,F124,F145,F166,F187,F208,F229,F250,F271,F292,F313,F334,F355,F376,F397,F418,F439,F460,F481)</f>
        <v>18.112385290682042</v>
      </c>
      <c r="G19" s="299" t="str">
        <f>CONCATENATE("(",ROUND((F19/$H21)*100,1),")")</f>
        <v>(5.9)</v>
      </c>
      <c r="H19" s="249">
        <f t="shared" ref="H19" si="26">SUM(H40,H61,H82,H103,H124,H145,H166,H187,H208,H229,H250,H271,H292,H313,H334,H355,H376,H397,H418,H439,H460,H481)</f>
        <v>146.10257655044015</v>
      </c>
      <c r="I19" s="299" t="str">
        <f>CONCATENATE("(",ROUND((H19/$H21)*100,1),")")</f>
        <v>(47.9)</v>
      </c>
      <c r="K19" s="249">
        <f>B19-B9</f>
        <v>-0.59937797530174919</v>
      </c>
      <c r="L19" s="249">
        <f>D19-D9</f>
        <v>1.7945483328404954</v>
      </c>
      <c r="M19" s="249">
        <f>F19-F9</f>
        <v>0.90825206225609634</v>
      </c>
      <c r="N19" s="249">
        <f>SUM(K19:M19)</f>
        <v>2.1034224197948426</v>
      </c>
    </row>
    <row r="20" spans="1:14" x14ac:dyDescent="0.2">
      <c r="A20" s="282" t="s">
        <v>365</v>
      </c>
      <c r="B20" s="249">
        <f t="shared" si="0"/>
        <v>81.206757341379202</v>
      </c>
      <c r="C20" s="299" t="str">
        <f>CONCATENATE("(",ROUND((B20/$H21)*100,1),")")</f>
        <v>(26.6)</v>
      </c>
      <c r="D20" s="249">
        <f t="shared" ref="D20" si="27">SUM(D41,D62,D83,D104,D125,D146,D167,D188,D209,D230,D251,D272,D293,D314,D335,D356,D377,D398,D419,D440,D461,D482)</f>
        <v>65.401837389879589</v>
      </c>
      <c r="E20" s="299" t="str">
        <f>CONCATENATE("(",ROUND((D20/$H21)*100,1),")")</f>
        <v>(21.4)</v>
      </c>
      <c r="F20" s="249">
        <f t="shared" ref="F20" si="28">SUM(F41,F62,F83,F104,F125,F146,F167,F188,F209,F230,F251,F272,F293,F314,F335,F356,F377,F398,F419,F440,F461,F482)</f>
        <v>12.308828718301115</v>
      </c>
      <c r="G20" s="299" t="str">
        <f>CONCATENATE("(",ROUND((F20/$H21)*100,1),")")</f>
        <v>(4)</v>
      </c>
      <c r="H20" s="249">
        <f t="shared" ref="H20" si="29">SUM(H41,H62,H83,H104,H125,H146,H167,H188,H209,H230,H251,H272,H293,H314,H335,H356,H377,H398,H419,H440,H461,H482)</f>
        <v>158.91742344955989</v>
      </c>
      <c r="I20" s="299" t="str">
        <f>CONCATENATE("(",ROUND((H20/$H21)*100,1),")")</f>
        <v>(52.1)</v>
      </c>
      <c r="K20" s="249">
        <f t="shared" ref="K20:K21" si="30">B20-B10</f>
        <v>9.261126340194167</v>
      </c>
      <c r="L20" s="249">
        <f t="shared" ref="L20:L21" si="31">D20-D10</f>
        <v>0.99174735801528868</v>
      </c>
      <c r="M20" s="249">
        <f t="shared" ref="M20:M21" si="32">F20-F10</f>
        <v>0.54670388199566311</v>
      </c>
      <c r="N20" s="249">
        <f t="shared" ref="N20:N21" si="33">SUM(K20:M20)</f>
        <v>10.799577580205119</v>
      </c>
    </row>
    <row r="21" spans="1:14" x14ac:dyDescent="0.2">
      <c r="A21" s="282" t="s">
        <v>363</v>
      </c>
      <c r="B21" s="249">
        <f t="shared" si="0"/>
        <v>184.53234645186421</v>
      </c>
      <c r="C21" s="299" t="str">
        <f>CONCATENATE("(",ROUND((B21/$H21)*100,1),")")</f>
        <v>(60.5)</v>
      </c>
      <c r="D21" s="249">
        <f t="shared" ref="D21" si="34">SUM(D42,D63,D84,D105,D126,D147,D168,D189,D210,D231,D252,D273,D294,D315,D336,D357,D378,D399,D420,D441,D462,D483)</f>
        <v>90.066439539152697</v>
      </c>
      <c r="E21" s="299" t="str">
        <f>CONCATENATE("(",ROUND((D21/$H21)*100,1),")")</f>
        <v>(29.5)</v>
      </c>
      <c r="F21" s="249">
        <f>SUM(F42,F63,F84,F105,F126,F147,F168,F189,F210,F231,F252,F273,F294,F315,F336,F357,F378,F399,F420,F441,F462,F483)</f>
        <v>30.421214008983156</v>
      </c>
      <c r="G21" s="299" t="str">
        <f>CONCATENATE("(",ROUND((F21/$H21)*100,1),")")</f>
        <v>(10)</v>
      </c>
      <c r="H21" s="249">
        <f t="shared" ref="H21" si="35">SUM(H42,H63,H84,H105,H126,H147,H168,H189,H210,H231,H252,H273,H294,H315,H336,H357,H378,H399,H420,H441,H462,H483)</f>
        <v>305.02</v>
      </c>
      <c r="I21" s="299" t="str">
        <f>CONCATENATE("(",ROUND((H21/$H21)*100,1),")")</f>
        <v>(100)</v>
      </c>
      <c r="K21" s="249">
        <f t="shared" si="30"/>
        <v>8.6617483648924747</v>
      </c>
      <c r="L21" s="249">
        <f t="shared" si="31"/>
        <v>2.7862956908557948</v>
      </c>
      <c r="M21" s="249">
        <f t="shared" si="32"/>
        <v>1.4549559442517648</v>
      </c>
      <c r="N21" s="249">
        <f t="shared" si="33"/>
        <v>12.903000000000034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0.21955604476662594</v>
      </c>
      <c r="C30" s="299" t="str">
        <f>CONCATENATE("(",ROUND((B30/$H32)*100,1),")")</f>
        <v>(25.8)</v>
      </c>
      <c r="D30" s="302">
        <f>'Ind T6'!M9</f>
        <v>4.8339754174444739E-3</v>
      </c>
      <c r="E30" s="299" t="str">
        <f>CONCATENATE("(",ROUND((D30/$H32)*100,1),")")</f>
        <v>(0.6)</v>
      </c>
      <c r="F30" s="302">
        <f>'Ind T6'!N9</f>
        <v>0.36005320124628365</v>
      </c>
      <c r="G30" s="299" t="str">
        <f>CONCATENATE("(",ROUND((F30/$H32)*100,1),")")</f>
        <v>(42.4)</v>
      </c>
      <c r="H30" s="302">
        <f>SUM(B30,D30,F30)</f>
        <v>0.5844432214303541</v>
      </c>
      <c r="I30" s="299" t="str">
        <f>CONCATENATE("(",ROUND((H30/$H32)*100,1),")")</f>
        <v>(68.8)</v>
      </c>
      <c r="K30" s="302">
        <f>B35-B30</f>
        <v>1.4805529146852514E-2</v>
      </c>
      <c r="L30" s="302">
        <f>D35-D30</f>
        <v>3.0143755678878077E-4</v>
      </c>
      <c r="M30" s="302">
        <f>F35-F30</f>
        <v>8.2627410316393757E-4</v>
      </c>
      <c r="N30" s="302">
        <f>SUM(K30:M30)</f>
        <v>1.5933240806805232E-2</v>
      </c>
    </row>
    <row r="31" spans="1:14" x14ac:dyDescent="0.2">
      <c r="A31" s="282" t="s">
        <v>365</v>
      </c>
      <c r="B31" s="302">
        <f>'Ind T6'!L8</f>
        <v>1.6373142542722451E-2</v>
      </c>
      <c r="C31" s="299" t="str">
        <f>CONCATENATE("(",ROUND((B31/$H32)*100,1),")")</f>
        <v>(1.9)</v>
      </c>
      <c r="D31" s="302">
        <f>'Ind T6'!M8</f>
        <v>8.7323426895975637E-3</v>
      </c>
      <c r="E31" s="299" t="str">
        <f>CONCATENATE("(",ROUND((D31/$H32)*100,1),")")</f>
        <v>(1)</v>
      </c>
      <c r="F31" s="302">
        <f>'Ind T6'!N8</f>
        <v>0.24045129333732679</v>
      </c>
      <c r="G31" s="299" t="str">
        <f>CONCATENATE("(",ROUND((F31/$H32)*100,1),")")</f>
        <v>(28.3)</v>
      </c>
      <c r="H31" s="302">
        <f t="shared" ref="H31" si="36">SUM(B31,D31,F31)</f>
        <v>0.26555677856964682</v>
      </c>
      <c r="I31" s="299" t="str">
        <f>CONCATENATE("(",ROUND((H31/$H32)*100,1),")")</f>
        <v>(31.2)</v>
      </c>
      <c r="K31" s="302">
        <f t="shared" ref="K31:K32" si="37">B36-B31</f>
        <v>4.3366355532871437E-4</v>
      </c>
      <c r="L31" s="302">
        <f t="shared" ref="L31:L32" si="38">D36-D31</f>
        <v>-1.7702490510567576E-5</v>
      </c>
      <c r="M31" s="302">
        <f t="shared" ref="M31:M32" si="39">F36-F31</f>
        <v>1.1650798128376827E-2</v>
      </c>
      <c r="N31" s="302">
        <f t="shared" ref="N31:N32" si="40">SUM(K31:M31)</f>
        <v>1.2066759193194974E-2</v>
      </c>
    </row>
    <row r="32" spans="1:14" x14ac:dyDescent="0.2">
      <c r="A32" s="282" t="s">
        <v>363</v>
      </c>
      <c r="B32" s="302">
        <f>SUM(B30:B31)</f>
        <v>0.23592918730934839</v>
      </c>
      <c r="C32" s="299" t="str">
        <f>CONCATENATE("(",ROUND((B32/$H32)*100,1),")")</f>
        <v>(27.8)</v>
      </c>
      <c r="D32" s="302">
        <f>SUM(D30:D31)</f>
        <v>1.3566318107042038E-2</v>
      </c>
      <c r="E32" s="299" t="str">
        <f>CONCATENATE("(",ROUND((D32/$H32)*100,1),")")</f>
        <v>(1.6)</v>
      </c>
      <c r="F32" s="302">
        <f>SUM(F30:F31)</f>
        <v>0.60050449458361044</v>
      </c>
      <c r="G32" s="299" t="str">
        <f>CONCATENATE("(",ROUND((F32/$H32)*100,1),")")</f>
        <v>(70.6)</v>
      </c>
      <c r="H32" s="302">
        <f>SUM(H30:H31)</f>
        <v>0.85000000000000098</v>
      </c>
      <c r="I32" s="299" t="str">
        <f>CONCATENATE("(",ROUND((H32/$H32)*100,1),")")</f>
        <v>(100)</v>
      </c>
      <c r="K32" s="302">
        <f t="shared" si="37"/>
        <v>1.5239192702181242E-2</v>
      </c>
      <c r="L32" s="302">
        <f t="shared" si="38"/>
        <v>2.8373506627821406E-4</v>
      </c>
      <c r="M32" s="302">
        <f t="shared" si="39"/>
        <v>1.247707223154082E-2</v>
      </c>
      <c r="N32" s="302">
        <f t="shared" si="40"/>
        <v>2.8000000000000275E-2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0.23436157391347845</v>
      </c>
      <c r="C35" s="299" t="str">
        <f>CONCATENATE("(",ROUND((B35/$H37)*100,1),")")</f>
        <v>(26.7)</v>
      </c>
      <c r="D35" s="302">
        <f>'Ind T6'!R9</f>
        <v>5.1354129742332546E-3</v>
      </c>
      <c r="E35" s="299" t="str">
        <f>CONCATENATE("(",ROUND((D35/$H37)*100,1),")")</f>
        <v>(0.6)</v>
      </c>
      <c r="F35" s="302">
        <f>'Ind T6'!S9</f>
        <v>0.36087947534944759</v>
      </c>
      <c r="G35" s="299" t="str">
        <f>CONCATENATE("(",ROUND((F35/$H37)*100,1),")")</f>
        <v>(41.1)</v>
      </c>
      <c r="H35" s="302">
        <f>SUM(B35,D35,F35)</f>
        <v>0.60037646223715924</v>
      </c>
      <c r="I35" s="299" t="str">
        <f>CONCATENATE("(",ROUND((H35/$H37)*100,1),")")</f>
        <v>(68.4)</v>
      </c>
      <c r="K35" s="302">
        <f>B40-B35</f>
        <v>2.6172908849351306E-2</v>
      </c>
      <c r="L35" s="302">
        <f>D40-D35</f>
        <v>1.4044909485442635E-4</v>
      </c>
      <c r="M35" s="302">
        <f>F40-F35</f>
        <v>-1.8413958119577245E-2</v>
      </c>
      <c r="N35" s="302">
        <f>SUM(K35:M35)</f>
        <v>7.8993998246284884E-3</v>
      </c>
    </row>
    <row r="36" spans="1:14" x14ac:dyDescent="0.2">
      <c r="A36" s="282" t="s">
        <v>365</v>
      </c>
      <c r="B36" s="302">
        <f>'Ind T6'!Q8</f>
        <v>1.6806806098051165E-2</v>
      </c>
      <c r="C36" s="299" t="str">
        <f>CONCATENATE("(",ROUND((B36/$H37)*100,1),")")</f>
        <v>(1.9)</v>
      </c>
      <c r="D36" s="302">
        <f>'Ind T6'!R8</f>
        <v>8.7146401990869961E-3</v>
      </c>
      <c r="E36" s="299" t="str">
        <f>CONCATENATE("(",ROUND((D36/$H37)*100,1),")")</f>
        <v>(1)</v>
      </c>
      <c r="F36" s="302">
        <f>'Ind T6'!S8</f>
        <v>0.25210209146570361</v>
      </c>
      <c r="G36" s="299" t="str">
        <f>CONCATENATE("(",ROUND((F36/$H37)*100,1),")")</f>
        <v>(28.7)</v>
      </c>
      <c r="H36" s="302">
        <f t="shared" ref="H36" si="41">SUM(B36,D36,F36)</f>
        <v>0.27762353776284177</v>
      </c>
      <c r="I36" s="299" t="str">
        <f>CONCATENATE("(",ROUND((H36/$H37)*100,1),")")</f>
        <v>(31.6)</v>
      </c>
      <c r="K36" s="302">
        <f t="shared" ref="K36:K37" si="42">B41-B36</f>
        <v>4.1733183385454092E-4</v>
      </c>
      <c r="L36" s="302">
        <f t="shared" ref="L36:L37" si="43">D41-D36</f>
        <v>-3.3532985378326857E-4</v>
      </c>
      <c r="M36" s="302">
        <f t="shared" ref="M36:M37" si="44">F41-F36</f>
        <v>1.4018598195300103E-2</v>
      </c>
      <c r="N36" s="302">
        <f t="shared" ref="N36:N37" si="45">SUM(K36:M36)</f>
        <v>1.4100600175371375E-2</v>
      </c>
    </row>
    <row r="37" spans="1:14" x14ac:dyDescent="0.2">
      <c r="A37" s="282" t="s">
        <v>363</v>
      </c>
      <c r="B37" s="302">
        <f>SUM(B35:B36)</f>
        <v>0.25116838001152963</v>
      </c>
      <c r="C37" s="299" t="str">
        <f>CONCATENATE("(",ROUND((B37/$H37)*100,1),")")</f>
        <v>(28.6)</v>
      </c>
      <c r="D37" s="302">
        <f>SUM(D35:D36)</f>
        <v>1.3850053173320252E-2</v>
      </c>
      <c r="E37" s="299" t="str">
        <f>CONCATENATE("(",ROUND((D37/$H37)*100,1),")")</f>
        <v>(1.6)</v>
      </c>
      <c r="F37" s="302">
        <f>SUM(F35:F36)</f>
        <v>0.61298156681515126</v>
      </c>
      <c r="G37" s="299" t="str">
        <f>CONCATENATE("(",ROUND((F37/$H37)*100,1),")")</f>
        <v>(69.8)</v>
      </c>
      <c r="H37" s="302">
        <f>SUM(H35:H36)</f>
        <v>0.878000000000001</v>
      </c>
      <c r="I37" s="299" t="str">
        <f>CONCATENATE("(",ROUND((H37/$H37)*100,1),")")</f>
        <v>(100)</v>
      </c>
      <c r="K37" s="302">
        <f t="shared" si="42"/>
        <v>2.6590240683205812E-2</v>
      </c>
      <c r="L37" s="302">
        <f t="shared" si="43"/>
        <v>-1.9488075892884309E-4</v>
      </c>
      <c r="M37" s="302">
        <f t="shared" si="44"/>
        <v>-4.3953599242771979E-3</v>
      </c>
      <c r="N37" s="302">
        <f t="shared" si="45"/>
        <v>2.199999999999977E-2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0.26053448276282976</v>
      </c>
      <c r="C40" s="299" t="str">
        <f>CONCATENATE("(",ROUND((B40/$H42)*100,1),")")</f>
        <v>(28.9)</v>
      </c>
      <c r="D40" s="302">
        <f>'Ind T6'!W9</f>
        <v>5.275862069087681E-3</v>
      </c>
      <c r="E40" s="299" t="str">
        <f>CONCATENATE("(",ROUND((D40/$H42)*100,1),")")</f>
        <v>(0.6)</v>
      </c>
      <c r="F40" s="302">
        <f>'Ind T6'!X9</f>
        <v>0.34246551722987034</v>
      </c>
      <c r="G40" s="299" t="str">
        <f>CONCATENATE("(",ROUND((F40/$H42)*100,1),")")</f>
        <v>(38.1)</v>
      </c>
      <c r="H40" s="302">
        <f>SUM(B40,D40,F40)</f>
        <v>0.60827586206178785</v>
      </c>
      <c r="I40" s="299" t="str">
        <f>CONCATENATE("(",ROUND((H40/$H42)*100,1),")")</f>
        <v>(67.6)</v>
      </c>
      <c r="K40" s="302">
        <f>B40-B30</f>
        <v>4.097843799620382E-2</v>
      </c>
      <c r="L40" s="302">
        <f>D40-D30</f>
        <v>4.4188665164320712E-4</v>
      </c>
      <c r="M40" s="302">
        <f>F40-F30</f>
        <v>-1.7587684016413307E-2</v>
      </c>
      <c r="N40" s="302">
        <f>SUM(K40:M40)</f>
        <v>2.383264063143372E-2</v>
      </c>
    </row>
    <row r="41" spans="1:14" x14ac:dyDescent="0.2">
      <c r="A41" s="282" t="s">
        <v>365</v>
      </c>
      <c r="B41" s="302">
        <f>'Ind T6'!V8</f>
        <v>1.7224137931905706E-2</v>
      </c>
      <c r="C41" s="299" t="str">
        <f>CONCATENATE("(",ROUND((B41/$H42)*100,1),")")</f>
        <v>(1.9)</v>
      </c>
      <c r="D41" s="302">
        <f>'Ind T6'!W8</f>
        <v>8.3793103453037275E-3</v>
      </c>
      <c r="E41" s="299" t="str">
        <f>CONCATENATE("(",ROUND((D41/$H42)*100,1),")")</f>
        <v>(0.9)</v>
      </c>
      <c r="F41" s="302">
        <f>'Ind T6'!X8</f>
        <v>0.26612068966100372</v>
      </c>
      <c r="G41" s="299" t="str">
        <f>CONCATENATE("(",ROUND((F41/$H42)*100,1),")")</f>
        <v>(29.6)</v>
      </c>
      <c r="H41" s="302">
        <f t="shared" ref="H41" si="46">SUM(B41,D41,F41)</f>
        <v>0.29172413793821317</v>
      </c>
      <c r="I41" s="299" t="str">
        <f>CONCATENATE("(",ROUND((H41/$H42)*100,1),")")</f>
        <v>(32.4)</v>
      </c>
      <c r="K41" s="302">
        <f t="shared" ref="K41:K42" si="47">B41-B31</f>
        <v>8.5099538918325529E-4</v>
      </c>
      <c r="L41" s="302">
        <f t="shared" ref="L41:L42" si="48">D41-D31</f>
        <v>-3.5303234429383615E-4</v>
      </c>
      <c r="M41" s="302">
        <f t="shared" ref="M41:M42" si="49">F41-F31</f>
        <v>2.566939632367693E-2</v>
      </c>
      <c r="N41" s="302">
        <f t="shared" ref="N41:N42" si="50">SUM(K41:M41)</f>
        <v>2.6167359368566349E-2</v>
      </c>
    </row>
    <row r="42" spans="1:14" x14ac:dyDescent="0.2">
      <c r="A42" s="282" t="s">
        <v>363</v>
      </c>
      <c r="B42" s="302">
        <f>SUM(B40:B41)</f>
        <v>0.27775862069473545</v>
      </c>
      <c r="C42" s="299" t="str">
        <f>CONCATENATE("(",ROUND((B42/$H42)*100,1),")")</f>
        <v>(30.9)</v>
      </c>
      <c r="D42" s="302">
        <f>SUM(D40:D41)</f>
        <v>1.3655172414391408E-2</v>
      </c>
      <c r="E42" s="299" t="str">
        <f>CONCATENATE("(",ROUND((D42/$H42)*100,1),")")</f>
        <v>(1.5)</v>
      </c>
      <c r="F42" s="302">
        <f>SUM(F40:F41)</f>
        <v>0.60858620689087406</v>
      </c>
      <c r="G42" s="299" t="str">
        <f>CONCATENATE("(",ROUND((F42/$H42)*100,1),")")</f>
        <v>(67.6)</v>
      </c>
      <c r="H42" s="302">
        <f>SUM(H40:H41)</f>
        <v>0.90000000000000102</v>
      </c>
      <c r="I42" s="299" t="str">
        <f>CONCATENATE("(",ROUND((H42/$H42)*100,1),")")</f>
        <v>(100)</v>
      </c>
      <c r="K42" s="302">
        <f t="shared" si="47"/>
        <v>4.1829433385387055E-2</v>
      </c>
      <c r="L42" s="302">
        <f t="shared" si="48"/>
        <v>8.885430734937097E-5</v>
      </c>
      <c r="M42" s="302">
        <f t="shared" si="49"/>
        <v>8.0817123072636221E-3</v>
      </c>
      <c r="N42" s="302">
        <f t="shared" si="50"/>
        <v>5.0000000000000044E-2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0.73171010491486277</v>
      </c>
      <c r="C51" s="299" t="str">
        <f>CONCATENATE("(",ROUND((B51/$H53)*100,1),")")</f>
        <v>(80.7)</v>
      </c>
      <c r="D51" s="302">
        <f>'Ind T6'!M18</f>
        <v>3.9565433462193926E-2</v>
      </c>
      <c r="E51" s="299" t="str">
        <f>CONCATENATE("(",ROUND((D51/$H53)*100,1),")")</f>
        <v>(4.4)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0.77127553837705665</v>
      </c>
      <c r="I51" s="299" t="str">
        <f>CONCATENATE("(",ROUND((H51/$H53)*100,1),")")</f>
        <v>(85)</v>
      </c>
      <c r="K51" s="302">
        <f>B56-B51</f>
        <v>-8.7710104915528109E-2</v>
      </c>
      <c r="L51" s="302">
        <f>D56-D51</f>
        <v>-3.0654334620491622E-3</v>
      </c>
      <c r="M51" s="302">
        <f>F56-F51</f>
        <v>0</v>
      </c>
      <c r="N51" s="302">
        <f>SUM(K51:M51)</f>
        <v>-9.0775538377577264E-2</v>
      </c>
    </row>
    <row r="52" spans="1:14" x14ac:dyDescent="0.2">
      <c r="A52" s="282" t="s">
        <v>365</v>
      </c>
      <c r="B52" s="302">
        <f>'Ind T6'!L17</f>
        <v>9.9664826062295597E-2</v>
      </c>
      <c r="C52" s="299" t="str">
        <f>CONCATENATE("(",ROUND((B52/$H53)*100,1),")")</f>
        <v>(11)</v>
      </c>
      <c r="D52" s="302">
        <f>'Ind T6'!M17</f>
        <v>3.6059635560648617E-2</v>
      </c>
      <c r="E52" s="299" t="str">
        <f>CONCATENATE("(",ROUND((D52/$H53)*100,1),")")</f>
        <v>(4)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0.13572446162294421</v>
      </c>
      <c r="I52" s="299" t="str">
        <f>CONCATENATE("(",ROUND((H52/$H53)*100,1),")")</f>
        <v>(15)</v>
      </c>
      <c r="K52" s="302">
        <f t="shared" ref="K52:K53" si="52">B57-B52</f>
        <v>-1.216482606266843E-2</v>
      </c>
      <c r="L52" s="302">
        <f t="shared" ref="L52:L53" si="53">D57-D52</f>
        <v>-4.0596355597546513E-3</v>
      </c>
      <c r="M52" s="302">
        <f t="shared" ref="M52:M53" si="54">F57-F52</f>
        <v>0</v>
      </c>
      <c r="N52" s="302">
        <f t="shared" ref="N52:N53" si="55">SUM(K52:M52)</f>
        <v>-1.6224461622423081E-2</v>
      </c>
    </row>
    <row r="53" spans="1:14" x14ac:dyDescent="0.2">
      <c r="A53" s="282" t="s">
        <v>363</v>
      </c>
      <c r="B53" s="302">
        <f>SUM(B51:B52)</f>
        <v>0.83137493097715831</v>
      </c>
      <c r="C53" s="299" t="str">
        <f>CONCATENATE("(",ROUND((B53/$H53)*100,1),")")</f>
        <v>(91.7)</v>
      </c>
      <c r="D53" s="302">
        <f>SUM(D51:D52)</f>
        <v>7.562506902284255E-2</v>
      </c>
      <c r="E53" s="299" t="str">
        <f>CONCATENATE("(",ROUND((D53/$H53)*100,1),")")</f>
        <v>(8.3)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0.90700000000000092</v>
      </c>
      <c r="I53" s="299" t="str">
        <f>CONCATENATE("(",ROUND((H53/$H53)*100,1),")")</f>
        <v>(100)</v>
      </c>
      <c r="K53" s="302">
        <f t="shared" si="52"/>
        <v>-9.9874930978196441E-2</v>
      </c>
      <c r="L53" s="302">
        <f t="shared" si="53"/>
        <v>-7.1250690218038204E-3</v>
      </c>
      <c r="M53" s="302">
        <f t="shared" si="54"/>
        <v>0</v>
      </c>
      <c r="N53" s="302">
        <f t="shared" si="55"/>
        <v>-0.10700000000000026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0.64399999999933466</v>
      </c>
      <c r="C56" s="299" t="str">
        <f>CONCATENATE("(",ROUND((B56/$H58)*100,1),")")</f>
        <v>(80.5)</v>
      </c>
      <c r="D56" s="302">
        <f>'Ind T6'!R18</f>
        <v>3.6500000000144764E-2</v>
      </c>
      <c r="E56" s="299" t="str">
        <f>CONCATENATE("(",ROUND((D56/$H58)*100,1),")")</f>
        <v>(4.6)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0.68049999999947941</v>
      </c>
      <c r="I56" s="299" t="str">
        <f>CONCATENATE("(",ROUND((H56/$H58)*100,1),")")</f>
        <v>(85.1)</v>
      </c>
      <c r="K56" s="302">
        <f>B61-B56</f>
        <v>-8.2304721031636219E-2</v>
      </c>
      <c r="L56" s="302">
        <f>D61-D56</f>
        <v>-2.5486409156406445E-3</v>
      </c>
      <c r="M56" s="302">
        <f>F61-F56</f>
        <v>0</v>
      </c>
      <c r="N56" s="302">
        <f>SUM(K56:M56)</f>
        <v>-8.4853361947276856E-2</v>
      </c>
    </row>
    <row r="57" spans="1:14" x14ac:dyDescent="0.2">
      <c r="A57" s="282" t="s">
        <v>365</v>
      </c>
      <c r="B57" s="302">
        <f>'Ind T6'!Q17</f>
        <v>8.7499999999627168E-2</v>
      </c>
      <c r="C57" s="299" t="str">
        <f>CONCATENATE("(",ROUND((B57/$H58)*100,1),")")</f>
        <v>(10.9)</v>
      </c>
      <c r="D57" s="302">
        <f>'Ind T6'!R17</f>
        <v>3.2000000000893966E-2</v>
      </c>
      <c r="E57" s="299" t="str">
        <f>CONCATENATE("(",ROUND((D57/$H58)*100,1),")")</f>
        <v>(4)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0.11950000000052113</v>
      </c>
      <c r="I57" s="299" t="str">
        <f>CONCATENATE("(",ROUND((H57/$H58)*100,1),")")</f>
        <v>(14.9)</v>
      </c>
      <c r="K57" s="302">
        <f t="shared" ref="K57:K58" si="57">B62-B57</f>
        <v>-1.4105150212911158E-2</v>
      </c>
      <c r="L57" s="302">
        <f t="shared" ref="L57:L58" si="58">D62-D57</f>
        <v>-3.0414878398117157E-3</v>
      </c>
      <c r="M57" s="302">
        <f t="shared" ref="M57:M58" si="59">F62-F57</f>
        <v>0</v>
      </c>
      <c r="N57" s="302">
        <f t="shared" ref="N57:N58" si="60">SUM(K57:M57)</f>
        <v>-1.7146638052722873E-2</v>
      </c>
    </row>
    <row r="58" spans="1:14" x14ac:dyDescent="0.2">
      <c r="A58" s="282" t="s">
        <v>363</v>
      </c>
      <c r="B58" s="302">
        <f>SUM(B56:B57)</f>
        <v>0.73149999999896187</v>
      </c>
      <c r="C58" s="299" t="str">
        <f>CONCATENATE("(",ROUND((B58/$H58)*100,1),")")</f>
        <v>(91.4)</v>
      </c>
      <c r="D58" s="302">
        <f>SUM(D56:D57)</f>
        <v>6.850000000103873E-2</v>
      </c>
      <c r="E58" s="299" t="str">
        <f>CONCATENATE("(",ROUND((D58/$H58)*100,1),")")</f>
        <v>(8.6)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0.80000000000000049</v>
      </c>
      <c r="I58" s="299" t="str">
        <f>CONCATENATE("(",ROUND((H58/$H58)*100,1),")")</f>
        <v>(100)</v>
      </c>
      <c r="K58" s="302">
        <f t="shared" si="57"/>
        <v>-9.6409871244547474E-2</v>
      </c>
      <c r="L58" s="302">
        <f t="shared" si="58"/>
        <v>-5.5901287554523671E-3</v>
      </c>
      <c r="M58" s="302">
        <f t="shared" si="59"/>
        <v>0</v>
      </c>
      <c r="N58" s="302">
        <f t="shared" si="60"/>
        <v>-0.10199999999999984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0.56169527896769844</v>
      </c>
      <c r="C61" s="299" t="str">
        <f>CONCATENATE("(",ROUND((B61/$H63)*100,1),")")</f>
        <v>(80.5)</v>
      </c>
      <c r="D61" s="302">
        <f>'Ind T6'!W18</f>
        <v>3.3951359084504119E-2</v>
      </c>
      <c r="E61" s="299" t="str">
        <f>CONCATENATE("(",ROUND((D61/$H63)*100,1),")")</f>
        <v>(4.9)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0.59564663805220253</v>
      </c>
      <c r="I61" s="299" t="str">
        <f>CONCATENATE("(",ROUND((H61/$H63)*100,1),")")</f>
        <v>(85.3)</v>
      </c>
      <c r="K61" s="302">
        <f>B61-B51</f>
        <v>-0.17001482594716433</v>
      </c>
      <c r="L61" s="302">
        <f>D61-D51</f>
        <v>-5.6140743776898067E-3</v>
      </c>
      <c r="M61" s="302">
        <f>F61-F51</f>
        <v>0</v>
      </c>
      <c r="N61" s="302">
        <f>SUM(K61:M61)</f>
        <v>-0.17562890032485412</v>
      </c>
    </row>
    <row r="62" spans="1:14" x14ac:dyDescent="0.2">
      <c r="A62" s="282" t="s">
        <v>365</v>
      </c>
      <c r="B62" s="302">
        <f>'Ind T6'!V17</f>
        <v>7.339484978671601E-2</v>
      </c>
      <c r="C62" s="299" t="str">
        <f>CONCATENATE("(",ROUND((B62/$H63)*100,1),")")</f>
        <v>(10.5)</v>
      </c>
      <c r="D62" s="302">
        <f>'Ind T6'!W17</f>
        <v>2.895851216108225E-2</v>
      </c>
      <c r="E62" s="299" t="str">
        <f>CONCATENATE("(",ROUND((D62/$H63)*100,1),")")</f>
        <v>(4.1)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0.10235336194779826</v>
      </c>
      <c r="I62" s="299" t="str">
        <f>CONCATENATE("(",ROUND((H62/$H63)*100,1),")")</f>
        <v>(14.7)</v>
      </c>
      <c r="K62" s="302">
        <f t="shared" ref="K62:K63" si="62">B62-B52</f>
        <v>-2.6269976275579587E-2</v>
      </c>
      <c r="L62" s="302">
        <f t="shared" ref="L62:L63" si="63">D62-D52</f>
        <v>-7.101123399566367E-3</v>
      </c>
      <c r="M62" s="302">
        <f t="shared" ref="M62:M63" si="64">F62-F52</f>
        <v>0</v>
      </c>
      <c r="N62" s="302">
        <f t="shared" ref="N62:N63" si="65">SUM(K62:M62)</f>
        <v>-3.3371099675145954E-2</v>
      </c>
    </row>
    <row r="63" spans="1:14" x14ac:dyDescent="0.2">
      <c r="A63" s="282" t="s">
        <v>363</v>
      </c>
      <c r="B63" s="302">
        <f>SUM(B61:B62)</f>
        <v>0.6350901287544144</v>
      </c>
      <c r="C63" s="299" t="str">
        <f>CONCATENATE("(",ROUND((B63/$H63)*100,1),")")</f>
        <v>(91)</v>
      </c>
      <c r="D63" s="302">
        <f>SUM(D61:D62)</f>
        <v>6.2909871245586363E-2</v>
      </c>
      <c r="E63" s="299" t="str">
        <f>CONCATENATE("(",ROUND((D63/$H63)*100,1),")")</f>
        <v>(9)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0.69800000000000084</v>
      </c>
      <c r="I63" s="299" t="str">
        <f>CONCATENATE("(",ROUND((H63/$H63)*100,1),")")</f>
        <v>(100)</v>
      </c>
      <c r="K63" s="302">
        <f t="shared" si="62"/>
        <v>-0.19628480222274391</v>
      </c>
      <c r="L63" s="302">
        <f t="shared" si="63"/>
        <v>-1.2715197777256187E-2</v>
      </c>
      <c r="M63" s="302">
        <f t="shared" si="64"/>
        <v>0</v>
      </c>
      <c r="N63" s="302">
        <f t="shared" si="65"/>
        <v>-0.2090000000000001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2.1446811150759952</v>
      </c>
      <c r="C72" s="299" t="str">
        <f>CONCATENATE("(",ROUND((B72/$H74)*100,1),")")</f>
        <v>(56.3)</v>
      </c>
      <c r="D72" s="302">
        <f>'Ind T6'!M27</f>
        <v>0.11913144180627637</v>
      </c>
      <c r="E72" s="299" t="str">
        <f>CONCATENATE("(",ROUND((D72/$H74)*100,1),")")</f>
        <v>(3.1)</v>
      </c>
      <c r="F72" s="302">
        <f>'Ind T6'!N27</f>
        <v>0</v>
      </c>
      <c r="G72" s="299" t="str">
        <f>CONCATENATE("(",ROUND((F72/$H74)*100,1),")")</f>
        <v>(0)</v>
      </c>
      <c r="H72" s="302">
        <f>SUM(B72,D72,F72)</f>
        <v>2.2638125568822716</v>
      </c>
      <c r="I72" s="299" t="str">
        <f>CONCATENATE("(",ROUND((H72/$H74)*100,1),")")</f>
        <v>(59.4)</v>
      </c>
      <c r="K72" s="302">
        <f>B77-B72</f>
        <v>-1.3418505440585538E-2</v>
      </c>
      <c r="L72" s="302">
        <f>D77-D72</f>
        <v>4.4643074321189247E-4</v>
      </c>
      <c r="M72" s="302">
        <f>F77-F72</f>
        <v>0</v>
      </c>
      <c r="N72" s="302">
        <f>SUM(K72:M72)</f>
        <v>-1.2972074697373645E-2</v>
      </c>
    </row>
    <row r="73" spans="1:14" x14ac:dyDescent="0.2">
      <c r="A73" s="282" t="s">
        <v>365</v>
      </c>
      <c r="B73" s="302">
        <f>'Ind T6'!L26</f>
        <v>1.1304880469662781</v>
      </c>
      <c r="C73" s="299" t="str">
        <f>CONCATENATE("(",ROUND((B73/$H74)*100,1),")")</f>
        <v>(29.7)</v>
      </c>
      <c r="D73" s="302">
        <f>'Ind T6'!M26</f>
        <v>0.38229216643915298</v>
      </c>
      <c r="E73" s="299" t="str">
        <f>CONCATENATE("(",ROUND((D73/$H74)*100,1),")")</f>
        <v>(10)</v>
      </c>
      <c r="F73" s="302">
        <f>'Ind T6'!N26</f>
        <v>3.3407229712298751E-2</v>
      </c>
      <c r="G73" s="299" t="str">
        <f>CONCATENATE("(",ROUND((F73/$H74)*100,1),")")</f>
        <v>(0.9)</v>
      </c>
      <c r="H73" s="302">
        <f t="shared" ref="H73" si="66">SUM(B73,D73,F73)</f>
        <v>1.5461874431177298</v>
      </c>
      <c r="I73" s="299" t="str">
        <f>CONCATENATE("(",ROUND((H73/$H74)*100,1),")")</f>
        <v>(40.6)</v>
      </c>
      <c r="K73" s="302">
        <f t="shared" ref="K73:K74" si="67">B78-B73</f>
        <v>4.7622180251247981E-2</v>
      </c>
      <c r="L73" s="302">
        <f t="shared" ref="L73:L74" si="68">D78-D73</f>
        <v>1.0511453181441532E-3</v>
      </c>
      <c r="M73" s="302">
        <f t="shared" ref="M73:M74" si="69">F78-F73</f>
        <v>1.2987491279813634E-3</v>
      </c>
      <c r="N73" s="302">
        <f t="shared" ref="N73:N74" si="70">SUM(K73:M73)</f>
        <v>4.9972074697373497E-2</v>
      </c>
    </row>
    <row r="74" spans="1:14" x14ac:dyDescent="0.2">
      <c r="A74" s="282" t="s">
        <v>363</v>
      </c>
      <c r="B74" s="302">
        <f>SUM(B72:B73)</f>
        <v>3.2751691620422734</v>
      </c>
      <c r="C74" s="299" t="str">
        <f>CONCATENATE("(",ROUND((B74/$H74)*100,1),")")</f>
        <v>(86)</v>
      </c>
      <c r="D74" s="302">
        <f>SUM(D72:D73)</f>
        <v>0.50142360824542931</v>
      </c>
      <c r="E74" s="299" t="str">
        <f>CONCATENATE("(",ROUND((D74/$H74)*100,1),")")</f>
        <v>(13.2)</v>
      </c>
      <c r="F74" s="302">
        <f>SUM(F72:F73)</f>
        <v>3.3407229712298751E-2</v>
      </c>
      <c r="G74" s="299" t="str">
        <f>CONCATENATE("(",ROUND((F74/$H74)*100,1),")")</f>
        <v>(0.9)</v>
      </c>
      <c r="H74" s="302">
        <f>SUM(H72:H73)</f>
        <v>3.8100000000000014</v>
      </c>
      <c r="I74" s="299" t="str">
        <f>CONCATENATE("(",ROUND((H74/$H74)*100,1),")")</f>
        <v>(100)</v>
      </c>
      <c r="K74" s="302">
        <f t="shared" si="67"/>
        <v>3.4203674810662665E-2</v>
      </c>
      <c r="L74" s="302">
        <f t="shared" si="68"/>
        <v>1.4975760613560318E-3</v>
      </c>
      <c r="M74" s="302">
        <f t="shared" si="69"/>
        <v>1.2987491279813634E-3</v>
      </c>
      <c r="N74" s="302">
        <f t="shared" si="70"/>
        <v>3.7000000000000061E-2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2.1312626096354097</v>
      </c>
      <c r="C77" s="299" t="str">
        <f>CONCATENATE("(",ROUND((B77/$H79)*100,1),")")</f>
        <v>(55.4)</v>
      </c>
      <c r="D77" s="302">
        <f>'Ind T6'!R27</f>
        <v>0.11957787254948826</v>
      </c>
      <c r="E77" s="299" t="str">
        <f>CONCATENATE("(",ROUND((D77/$H79)*100,1),")")</f>
        <v>(3.1)</v>
      </c>
      <c r="F77" s="302">
        <f>'Ind T6'!S27</f>
        <v>0</v>
      </c>
      <c r="G77" s="299" t="str">
        <f>CONCATENATE("(",ROUND((F77/$H79)*100,1),")")</f>
        <v>(0)</v>
      </c>
      <c r="H77" s="302">
        <f>SUM(B77,D77,F77)</f>
        <v>2.250840482184898</v>
      </c>
      <c r="I77" s="299" t="str">
        <f>CONCATENATE("(",ROUND((H77/$H79)*100,1),")")</f>
        <v>(58.5)</v>
      </c>
      <c r="K77" s="302">
        <f>B82-B77</f>
        <v>-0.13896050610556165</v>
      </c>
      <c r="L77" s="302">
        <f>D82-D77</f>
        <v>-5.2397801269746386E-3</v>
      </c>
      <c r="M77" s="302">
        <f>F82-F77</f>
        <v>0</v>
      </c>
      <c r="N77" s="302">
        <f>SUM(K77:M77)</f>
        <v>-0.14420028623253628</v>
      </c>
    </row>
    <row r="78" spans="1:14" x14ac:dyDescent="0.2">
      <c r="A78" s="282" t="s">
        <v>365</v>
      </c>
      <c r="B78" s="302">
        <f>'Ind T6'!Q26</f>
        <v>1.1781102272175261</v>
      </c>
      <c r="C78" s="299" t="str">
        <f>CONCATENATE("(",ROUND((B78/$H79)*100,1),")")</f>
        <v>(30.6)</v>
      </c>
      <c r="D78" s="302">
        <f>'Ind T6'!R26</f>
        <v>0.38334331175729713</v>
      </c>
      <c r="E78" s="299" t="str">
        <f>CONCATENATE("(",ROUND((D78/$H79)*100,1),")")</f>
        <v>(10)</v>
      </c>
      <c r="F78" s="302">
        <f>'Ind T6'!S26</f>
        <v>3.4705978840280115E-2</v>
      </c>
      <c r="G78" s="299" t="str">
        <f>CONCATENATE("(",ROUND((F78/$H79)*100,1),")")</f>
        <v>(0.9)</v>
      </c>
      <c r="H78" s="302">
        <f t="shared" ref="H78" si="71">SUM(B78,D78,F78)</f>
        <v>1.5961595178151033</v>
      </c>
      <c r="I78" s="299" t="str">
        <f>CONCATENATE("(",ROUND((H78/$H79)*100,1),")")</f>
        <v>(41.5)</v>
      </c>
      <c r="K78" s="302">
        <f t="shared" ref="K78:K79" si="72">B83-B78</f>
        <v>2.4475901054824778E-2</v>
      </c>
      <c r="L78" s="302">
        <f t="shared" ref="L78:L79" si="73">D83-D78</f>
        <v>-1.9340946279784721E-2</v>
      </c>
      <c r="M78" s="302">
        <f t="shared" ref="M78:M79" si="74">F83-F78</f>
        <v>6.5331457497305734E-5</v>
      </c>
      <c r="N78" s="302">
        <f t="shared" ref="N78:N79" si="75">SUM(K78:M78)</f>
        <v>5.2002862325373628E-3</v>
      </c>
    </row>
    <row r="79" spans="1:14" x14ac:dyDescent="0.2">
      <c r="A79" s="282" t="s">
        <v>363</v>
      </c>
      <c r="B79" s="302">
        <f>SUM(B77:B78)</f>
        <v>3.309372836852936</v>
      </c>
      <c r="C79" s="299" t="str">
        <f>CONCATENATE("(",ROUND((B79/$H79)*100,1),")")</f>
        <v>(86)</v>
      </c>
      <c r="D79" s="302">
        <f>SUM(D77:D78)</f>
        <v>0.50292118430678534</v>
      </c>
      <c r="E79" s="299" t="str">
        <f>CONCATENATE("(",ROUND((D79/$H79)*100,1),")")</f>
        <v>(13.1)</v>
      </c>
      <c r="F79" s="302">
        <f>SUM(F77:F78)</f>
        <v>3.4705978840280115E-2</v>
      </c>
      <c r="G79" s="299" t="str">
        <f>CONCATENATE("(",ROUND((F79/$H79)*100,1),")")</f>
        <v>(0.9)</v>
      </c>
      <c r="H79" s="302">
        <f>SUM(H77:H78)</f>
        <v>3.8470000000000013</v>
      </c>
      <c r="I79" s="299" t="str">
        <f>CONCATENATE("(",ROUND((H79/$H79)*100,1),")")</f>
        <v>(100)</v>
      </c>
      <c r="K79" s="302">
        <f t="shared" si="72"/>
        <v>-0.1144846050507371</v>
      </c>
      <c r="L79" s="302">
        <f t="shared" si="73"/>
        <v>-2.458072640675929E-2</v>
      </c>
      <c r="M79" s="302">
        <f t="shared" si="74"/>
        <v>6.5331457497305734E-5</v>
      </c>
      <c r="N79" s="302">
        <f t="shared" si="75"/>
        <v>-0.13899999999999907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1.992302103529848</v>
      </c>
      <c r="C82" s="299" t="str">
        <f>CONCATENATE("(",ROUND((B82/$H84)*100,1),")")</f>
        <v>(53.7)</v>
      </c>
      <c r="D82" s="302">
        <f>'Ind T6'!W27</f>
        <v>0.11433809242251362</v>
      </c>
      <c r="E82" s="299" t="str">
        <f>CONCATENATE("(",ROUND((D82/$H84)*100,1),")")</f>
        <v>(3.1)</v>
      </c>
      <c r="F82" s="302">
        <f>'Ind T6'!X27</f>
        <v>0</v>
      </c>
      <c r="G82" s="299" t="str">
        <f>CONCATENATE("(",ROUND((F82/$H84)*100,1),")")</f>
        <v>(0)</v>
      </c>
      <c r="H82" s="302">
        <f>SUM(B82,D82,F82)</f>
        <v>2.1066401959523615</v>
      </c>
      <c r="I82" s="299" t="str">
        <f>CONCATENATE("(",ROUND((H82/$H84)*100,1),")")</f>
        <v>(56.8)</v>
      </c>
      <c r="K82" s="302">
        <f>B82-B72</f>
        <v>-0.15237901154614719</v>
      </c>
      <c r="L82" s="302">
        <f>D82-D72</f>
        <v>-4.7933493837627461E-3</v>
      </c>
      <c r="M82" s="302">
        <f>F82-F72</f>
        <v>0</v>
      </c>
      <c r="N82" s="302">
        <f>SUM(K82:M82)</f>
        <v>-0.15717236092990994</v>
      </c>
    </row>
    <row r="83" spans="1:14" x14ac:dyDescent="0.2">
      <c r="A83" s="282" t="s">
        <v>365</v>
      </c>
      <c r="B83" s="302">
        <f>'Ind T6'!V26</f>
        <v>1.2025861282723509</v>
      </c>
      <c r="C83" s="299" t="str">
        <f>CONCATENATE("(",ROUND((B83/$H84)*100,1),")")</f>
        <v>(32.4)</v>
      </c>
      <c r="D83" s="302">
        <f>'Ind T6'!W26</f>
        <v>0.36400236547751241</v>
      </c>
      <c r="E83" s="299" t="str">
        <f>CONCATENATE("(",ROUND((D83/$H84)*100,1),")")</f>
        <v>(9.8)</v>
      </c>
      <c r="F83" s="302">
        <f>'Ind T6'!X26</f>
        <v>3.477131029777742E-2</v>
      </c>
      <c r="G83" s="299" t="str">
        <f>CONCATENATE("(",ROUND((F83/$H84)*100,1),")")</f>
        <v>(0.9)</v>
      </c>
      <c r="H83" s="302">
        <f t="shared" ref="H83" si="76">SUM(B83,D83,F83)</f>
        <v>1.6013598040476407</v>
      </c>
      <c r="I83" s="299" t="str">
        <f>CONCATENATE("(",ROUND((H83/$H84)*100,1),")")</f>
        <v>(43.2)</v>
      </c>
      <c r="K83" s="302">
        <f t="shared" ref="K83:K84" si="77">B83-B73</f>
        <v>7.2098081306072759E-2</v>
      </c>
      <c r="L83" s="302">
        <f t="shared" ref="L83:L84" si="78">D83-D73</f>
        <v>-1.8289800961640568E-2</v>
      </c>
      <c r="M83" s="302">
        <f t="shared" ref="M83:M84" si="79">F83-F73</f>
        <v>1.3640805854786692E-3</v>
      </c>
      <c r="N83" s="302">
        <f t="shared" ref="N83:N84" si="80">SUM(K83:M83)</f>
        <v>5.517236092991086E-2</v>
      </c>
    </row>
    <row r="84" spans="1:14" x14ac:dyDescent="0.2">
      <c r="A84" s="282" t="s">
        <v>363</v>
      </c>
      <c r="B84" s="302">
        <f>SUM(B82:B83)</f>
        <v>3.1948882318021989</v>
      </c>
      <c r="C84" s="299" t="str">
        <f>CONCATENATE("(",ROUND((B84/$H84)*100,1),")")</f>
        <v>(86.2)</v>
      </c>
      <c r="D84" s="302">
        <f>SUM(D82:D83)</f>
        <v>0.47834045790002605</v>
      </c>
      <c r="E84" s="299" t="str">
        <f>CONCATENATE("(",ROUND((D84/$H84)*100,1),")")</f>
        <v>(12.9)</v>
      </c>
      <c r="F84" s="302">
        <f>SUM(F82:F83)</f>
        <v>3.477131029777742E-2</v>
      </c>
      <c r="G84" s="299" t="str">
        <f>CONCATENATE("(",ROUND((F84/$H84)*100,1),")")</f>
        <v>(0.9)</v>
      </c>
      <c r="H84" s="302">
        <f>SUM(H82:H83)</f>
        <v>3.708000000000002</v>
      </c>
      <c r="I84" s="299" t="str">
        <f>CONCATENATE("(",ROUND((H84/$H84)*100,1),")")</f>
        <v>(100)</v>
      </c>
      <c r="K84" s="302">
        <f t="shared" si="77"/>
        <v>-8.0280930240074433E-2</v>
      </c>
      <c r="L84" s="302">
        <f t="shared" si="78"/>
        <v>-2.3083150345403258E-2</v>
      </c>
      <c r="M84" s="302">
        <f t="shared" si="79"/>
        <v>1.3640805854786692E-3</v>
      </c>
      <c r="N84" s="302">
        <f t="shared" si="80"/>
        <v>-0.10199999999999902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1.6436428057592132</v>
      </c>
      <c r="C93" s="299" t="str">
        <f>CONCATENATE("(",ROUND((B93/$H95)*100,1),")")</f>
        <v>(74.2)</v>
      </c>
      <c r="D93" s="302">
        <f>'Ind T6'!M36</f>
        <v>2.9201438849090187E-2</v>
      </c>
      <c r="E93" s="299" t="str">
        <f>CONCATENATE("(",ROUND((D93/$H95)*100,1),")")</f>
        <v>(1.3)</v>
      </c>
      <c r="F93" s="302">
        <f>'Ind T6'!N36</f>
        <v>3.9820143884870905E-4</v>
      </c>
      <c r="G93" s="299" t="str">
        <f>CONCATENATE("(",ROUND((F93/$H95)*100,1),")")</f>
        <v>(0)</v>
      </c>
      <c r="H93" s="302">
        <f>SUM(B93,D93,F93)</f>
        <v>1.673242446047152</v>
      </c>
      <c r="I93" s="299" t="str">
        <f>CONCATENATE("(",ROUND((H93/$H95)*100,1),")")</f>
        <v>(75.6)</v>
      </c>
      <c r="K93" s="302">
        <f>B98-B93</f>
        <v>2.4984270543858544E-2</v>
      </c>
      <c r="L93" s="302">
        <f>D98-D93</f>
        <v>4.0365678877244369E-3</v>
      </c>
      <c r="M93" s="302">
        <f>F98-F93</f>
        <v>-2.5108824653860312E-6</v>
      </c>
      <c r="N93" s="302">
        <f>SUM(K93:M93)</f>
        <v>2.9018327549117595E-2</v>
      </c>
    </row>
    <row r="94" spans="1:14" x14ac:dyDescent="0.2">
      <c r="A94" s="282" t="s">
        <v>365</v>
      </c>
      <c r="B94" s="302">
        <f>'Ind T6'!L35</f>
        <v>0.4673557553917998</v>
      </c>
      <c r="C94" s="299" t="str">
        <f>CONCATENATE("(",ROUND((B94/$H95)*100,1),")")</f>
        <v>(21.1)</v>
      </c>
      <c r="D94" s="302">
        <f>'Ind T6'!M35</f>
        <v>4.9775179856254612E-2</v>
      </c>
      <c r="E94" s="299" t="str">
        <f>CONCATENATE("(",ROUND((D94/$H95)*100,1),")")</f>
        <v>(2.2)</v>
      </c>
      <c r="F94" s="302">
        <f>'Ind T6'!N35</f>
        <v>2.3626618704795613E-2</v>
      </c>
      <c r="G94" s="299" t="str">
        <f>CONCATENATE("(",ROUND((F94/$H95)*100,1),")")</f>
        <v>(1.1)</v>
      </c>
      <c r="H94" s="302">
        <f t="shared" ref="H94" si="81">SUM(B94,D94,F94)</f>
        <v>0.54075755395285008</v>
      </c>
      <c r="I94" s="299" t="str">
        <f>CONCATENATE("(",ROUND((H94/$H95)*100,1),")")</f>
        <v>(24.4)</v>
      </c>
      <c r="K94" s="302">
        <f t="shared" ref="K94:K95" si="82">B99-B94</f>
        <v>2.2377256583134608E-2</v>
      </c>
      <c r="L94" s="302">
        <f t="shared" ref="L94:L95" si="83">D99-D94</f>
        <v>4.8301169281564985E-3</v>
      </c>
      <c r="M94" s="302">
        <f t="shared" ref="M94:M95" si="84">F99-F94</f>
        <v>7.7429893958821938E-4</v>
      </c>
      <c r="N94" s="302">
        <f t="shared" ref="N94:N95" si="85">SUM(K94:M94)</f>
        <v>2.7981672450879326E-2</v>
      </c>
    </row>
    <row r="95" spans="1:14" x14ac:dyDescent="0.2">
      <c r="A95" s="282" t="s">
        <v>363</v>
      </c>
      <c r="B95" s="302">
        <f>SUM(B93:B94)</f>
        <v>2.1109985611510131</v>
      </c>
      <c r="C95" s="299" t="str">
        <f>CONCATENATE("(",ROUND((B95/$H95)*100,1),")")</f>
        <v>(95.3)</v>
      </c>
      <c r="D95" s="302">
        <f>SUM(D93:D94)</f>
        <v>7.8976618705344795E-2</v>
      </c>
      <c r="E95" s="299" t="str">
        <f>CONCATENATE("(",ROUND((D95/$H95)*100,1),")")</f>
        <v>(3.6)</v>
      </c>
      <c r="F95" s="302">
        <f>SUM(F93:F94)</f>
        <v>2.4024820143644321E-2</v>
      </c>
      <c r="G95" s="299" t="str">
        <f>CONCATENATE("(",ROUND((F95/$H95)*100,1),")")</f>
        <v>(1.1)</v>
      </c>
      <c r="H95" s="302">
        <f>SUM(H93:H94)</f>
        <v>2.2140000000000022</v>
      </c>
      <c r="I95" s="299" t="str">
        <f>CONCATENATE("(",ROUND((H95/$H95)*100,1),")")</f>
        <v>(100)</v>
      </c>
      <c r="K95" s="302">
        <f t="shared" si="82"/>
        <v>4.7361527126993153E-2</v>
      </c>
      <c r="L95" s="302">
        <f t="shared" si="83"/>
        <v>8.8666848158809458E-3</v>
      </c>
      <c r="M95" s="302">
        <f t="shared" si="84"/>
        <v>7.7178805712283319E-4</v>
      </c>
      <c r="N95" s="302">
        <f t="shared" si="85"/>
        <v>5.6999999999996928E-2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1.6686270763030717</v>
      </c>
      <c r="C98" s="299" t="str">
        <f>CONCATENATE("(",ROUND((B98/$H100)*100,1),")")</f>
        <v>(73.5)</v>
      </c>
      <c r="D98" s="302">
        <f>'Ind T6'!R36</f>
        <v>3.3238006736814624E-2</v>
      </c>
      <c r="E98" s="299" t="str">
        <f>CONCATENATE("(",ROUND((D98/$H100)*100,1),")")</f>
        <v>(1.5)</v>
      </c>
      <c r="F98" s="302">
        <f>'Ind T6'!S36</f>
        <v>3.9569055638332301E-4</v>
      </c>
      <c r="G98" s="299" t="str">
        <f>CONCATENATE("(",ROUND((F98/$H100)*100,1),")")</f>
        <v>(0)</v>
      </c>
      <c r="H98" s="302">
        <f>SUM(B98,D98,F98)</f>
        <v>1.7022607735962696</v>
      </c>
      <c r="I98" s="299" t="str">
        <f>CONCATENATE("(",ROUND((H98/$H100)*100,1),")")</f>
        <v>(75)</v>
      </c>
      <c r="K98" s="302">
        <f>B103-B98</f>
        <v>-0.14452452677557615</v>
      </c>
      <c r="L98" s="302">
        <f>D103-D98</f>
        <v>2.0928022998999082E-3</v>
      </c>
      <c r="M98" s="302">
        <f>F103-F98</f>
        <v>-1.9642538301916984E-7</v>
      </c>
      <c r="N98" s="302">
        <f>SUM(K98:M98)</f>
        <v>-0.14243192090105924</v>
      </c>
    </row>
    <row r="99" spans="1:14" x14ac:dyDescent="0.2">
      <c r="A99" s="282" t="s">
        <v>365</v>
      </c>
      <c r="B99" s="302">
        <f>'Ind T6'!Q35</f>
        <v>0.48973301197493441</v>
      </c>
      <c r="C99" s="299" t="str">
        <f>CONCATENATE("(",ROUND((B99/$H100)*100,1),")")</f>
        <v>(21.6)</v>
      </c>
      <c r="D99" s="302">
        <f>'Ind T6'!R35</f>
        <v>5.460529678441111E-2</v>
      </c>
      <c r="E99" s="299" t="str">
        <f>CONCATENATE("(",ROUND((D99/$H100)*100,1),")")</f>
        <v>(2.4)</v>
      </c>
      <c r="F99" s="302">
        <f>'Ind T6'!S35</f>
        <v>2.4400917644383832E-2</v>
      </c>
      <c r="G99" s="299" t="str">
        <f>CONCATENATE("(",ROUND((F99/$H100)*100,1),")")</f>
        <v>(1.1)</v>
      </c>
      <c r="H99" s="302">
        <f t="shared" ref="H99" si="86">SUM(B99,D99,F99)</f>
        <v>0.56873922640372931</v>
      </c>
      <c r="I99" s="299" t="str">
        <f>CONCATENATE("(",ROUND((H99/$H100)*100,1),")")</f>
        <v>(25)</v>
      </c>
      <c r="K99" s="302">
        <f t="shared" ref="K99:K100" si="87">B104-B99</f>
        <v>-3.7287726087431916E-2</v>
      </c>
      <c r="L99" s="302">
        <f t="shared" ref="L99:L100" si="88">D104-D99</f>
        <v>-1.3454204736394748E-3</v>
      </c>
      <c r="M99" s="302">
        <f t="shared" ref="M99:M100" si="89">F104-F99</f>
        <v>-9.3493253786936653E-4</v>
      </c>
      <c r="N99" s="302">
        <f t="shared" ref="N99:N100" si="90">SUM(K99:M99)</f>
        <v>-3.9568079098940757E-2</v>
      </c>
    </row>
    <row r="100" spans="1:14" x14ac:dyDescent="0.2">
      <c r="A100" s="282" t="s">
        <v>363</v>
      </c>
      <c r="B100" s="302">
        <f>SUM(B98:B99)</f>
        <v>2.1583600882780063</v>
      </c>
      <c r="C100" s="299" t="str">
        <f>CONCATENATE("(",ROUND((B100/$H100)*100,1),")")</f>
        <v>(95)</v>
      </c>
      <c r="D100" s="302">
        <f>SUM(D98:D99)</f>
        <v>8.7843303521225741E-2</v>
      </c>
      <c r="E100" s="299" t="str">
        <f>CONCATENATE("(",ROUND((D100/$H100)*100,1),")")</f>
        <v>(3.9)</v>
      </c>
      <c r="F100" s="302">
        <f>SUM(F98:F99)</f>
        <v>2.4796608200767154E-2</v>
      </c>
      <c r="G100" s="299" t="str">
        <f>CONCATENATE("(",ROUND((F100/$H100)*100,1),")")</f>
        <v>(1.1)</v>
      </c>
      <c r="H100" s="302">
        <f>SUM(H98:H99)</f>
        <v>2.270999999999999</v>
      </c>
      <c r="I100" s="299" t="str">
        <f>CONCATENATE("(",ROUND((H100/$H100)*100,1),")")</f>
        <v>(100)</v>
      </c>
      <c r="K100" s="302">
        <f t="shared" si="87"/>
        <v>-0.18181225286300817</v>
      </c>
      <c r="L100" s="302">
        <f t="shared" si="88"/>
        <v>7.4738182626042649E-4</v>
      </c>
      <c r="M100" s="302">
        <f t="shared" si="89"/>
        <v>-9.3512896325238445E-4</v>
      </c>
      <c r="N100" s="302">
        <f t="shared" si="90"/>
        <v>-0.18200000000000011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1.5241025495274956</v>
      </c>
      <c r="C103" s="299" t="str">
        <f>CONCATENATE("(",ROUND((B103/$H105)*100,1),")")</f>
        <v>(73)</v>
      </c>
      <c r="D103" s="302">
        <f>'Ind T6'!W36</f>
        <v>3.5330809036714532E-2</v>
      </c>
      <c r="E103" s="299" t="str">
        <f>CONCATENATE("(",ROUND((D103/$H105)*100,1),")")</f>
        <v>(1.7)</v>
      </c>
      <c r="F103" s="302">
        <f>'Ind T6'!X36</f>
        <v>3.9549413100030384E-4</v>
      </c>
      <c r="G103" s="299" t="str">
        <f>CONCATENATE("(",ROUND((F103/$H105)*100,1),")")</f>
        <v>(0)</v>
      </c>
      <c r="H103" s="302">
        <f>SUM(B103,D103,F103)</f>
        <v>1.5598288526952104</v>
      </c>
      <c r="I103" s="299" t="str">
        <f>CONCATENATE("(",ROUND((H103/$H105)*100,1),")")</f>
        <v>(74.7)</v>
      </c>
      <c r="K103" s="302">
        <f>B103-B93</f>
        <v>-0.1195402562317176</v>
      </c>
      <c r="L103" s="302">
        <f>D103-D93</f>
        <v>6.1293701876243452E-3</v>
      </c>
      <c r="M103" s="302">
        <f>F103-F93</f>
        <v>-2.7073078484052011E-6</v>
      </c>
      <c r="N103" s="302">
        <f>SUM(K103:M103)</f>
        <v>-0.11341359335194166</v>
      </c>
    </row>
    <row r="104" spans="1:14" x14ac:dyDescent="0.2">
      <c r="A104" s="282" t="s">
        <v>365</v>
      </c>
      <c r="B104" s="302">
        <f>'Ind T6'!V35</f>
        <v>0.45244528588750249</v>
      </c>
      <c r="C104" s="299" t="str">
        <f>CONCATENATE("(",ROUND((B104/$H105)*100,1),")")</f>
        <v>(21.7)</v>
      </c>
      <c r="D104" s="302">
        <f>'Ind T6'!W35</f>
        <v>5.3259876310771635E-2</v>
      </c>
      <c r="E104" s="299" t="str">
        <f>CONCATENATE("(",ROUND((D104/$H105)*100,1),")")</f>
        <v>(2.5)</v>
      </c>
      <c r="F104" s="302">
        <f>'Ind T6'!X35</f>
        <v>2.3465985106514466E-2</v>
      </c>
      <c r="G104" s="299" t="str">
        <f>CONCATENATE("(",ROUND((F104/$H105)*100,1),")")</f>
        <v>(1.1)</v>
      </c>
      <c r="H104" s="302">
        <f t="shared" ref="H104" si="91">SUM(B104,D104,F104)</f>
        <v>0.52917114730478854</v>
      </c>
      <c r="I104" s="299" t="str">
        <f>CONCATENATE("(",ROUND((H104/$H105)*100,1),")")</f>
        <v>(25.3)</v>
      </c>
      <c r="K104" s="302">
        <f t="shared" ref="K104:K105" si="92">B104-B94</f>
        <v>-1.4910469504297308E-2</v>
      </c>
      <c r="L104" s="302">
        <f t="shared" ref="L104:L105" si="93">D104-D94</f>
        <v>3.4846964545170236E-3</v>
      </c>
      <c r="M104" s="302">
        <f t="shared" ref="M104:M105" si="94">F104-F94</f>
        <v>-1.6063359828114715E-4</v>
      </c>
      <c r="N104" s="302">
        <f t="shared" ref="N104:N105" si="95">SUM(K104:M104)</f>
        <v>-1.1586406648061431E-2</v>
      </c>
    </row>
    <row r="105" spans="1:14" x14ac:dyDescent="0.2">
      <c r="A105" s="282" t="s">
        <v>363</v>
      </c>
      <c r="B105" s="302">
        <f>SUM(B103:B104)</f>
        <v>1.9765478354149981</v>
      </c>
      <c r="C105" s="299" t="str">
        <f>CONCATENATE("(",ROUND((B105/$H105)*100,1),")")</f>
        <v>(94.6)</v>
      </c>
      <c r="D105" s="302">
        <f>SUM(D103:D104)</f>
        <v>8.8590685347486167E-2</v>
      </c>
      <c r="E105" s="299" t="str">
        <f>CONCATENATE("(",ROUND((D105/$H105)*100,1),")")</f>
        <v>(4.2)</v>
      </c>
      <c r="F105" s="302">
        <f>SUM(F103:F104)</f>
        <v>2.386147923751477E-2</v>
      </c>
      <c r="G105" s="299" t="str">
        <f>CONCATENATE("(",ROUND((F105/$H105)*100,1),")")</f>
        <v>(1.1)</v>
      </c>
      <c r="H105" s="302">
        <f>SUM(H103:H104)</f>
        <v>2.0889999999999991</v>
      </c>
      <c r="I105" s="299" t="str">
        <f>CONCATENATE("(",ROUND((H105/$H105)*100,1),")")</f>
        <v>(100)</v>
      </c>
      <c r="K105" s="302">
        <f t="shared" si="92"/>
        <v>-0.13445072573601502</v>
      </c>
      <c r="L105" s="302">
        <f t="shared" si="93"/>
        <v>9.6140666421413723E-3</v>
      </c>
      <c r="M105" s="302">
        <f t="shared" si="94"/>
        <v>-1.6334090612955127E-4</v>
      </c>
      <c r="N105" s="302">
        <f t="shared" si="95"/>
        <v>-0.12500000000000319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13.640916997986027</v>
      </c>
      <c r="C114" s="299" t="str">
        <f>CONCATENATE("(",ROUND((B114/$H116)*100,1),")")</f>
        <v>(79.6)</v>
      </c>
      <c r="D114" s="302">
        <f>'Ind T6'!M45</f>
        <v>0.33481872700689397</v>
      </c>
      <c r="E114" s="299" t="str">
        <f>CONCATENATE("(",ROUND((D114/$H116)*100,1),")")</f>
        <v>(2)</v>
      </c>
      <c r="F114" s="302">
        <f>'Ind T6'!N45</f>
        <v>9.2427529884789978E-4</v>
      </c>
      <c r="G114" s="299" t="str">
        <f>CONCATENATE("(",ROUND((F114/$H116)*100,1),")")</f>
        <v>(0)</v>
      </c>
      <c r="H114" s="302">
        <f>SUM(B114,D114,F114)</f>
        <v>13.976660000291769</v>
      </c>
      <c r="I114" s="299" t="str">
        <f>CONCATENATE("(",ROUND((H114/$H116)*100,1),")")</f>
        <v>(81.5)</v>
      </c>
      <c r="K114" s="302">
        <f>B119-B114</f>
        <v>-1.0115148454078913</v>
      </c>
      <c r="L114" s="302">
        <f>D119-D114</f>
        <v>-2.6005163869698866E-2</v>
      </c>
      <c r="M114" s="302">
        <f>F119-F114</f>
        <v>-3.0458907713713356E-5</v>
      </c>
      <c r="N114" s="302">
        <f>SUM(K114:M114)</f>
        <v>-1.0375504681853038</v>
      </c>
    </row>
    <row r="115" spans="1:14" x14ac:dyDescent="0.2">
      <c r="A115" s="282" t="s">
        <v>365</v>
      </c>
      <c r="B115" s="302">
        <f>'Ind T6'!L44</f>
        <v>2.4534887807549097</v>
      </c>
      <c r="C115" s="299" t="str">
        <f>CONCATENATE("(",ROUND((B115/$H116)*100,1),")")</f>
        <v>(14.3)</v>
      </c>
      <c r="D115" s="302">
        <f>'Ind T6'!M44</f>
        <v>0.53492432920687571</v>
      </c>
      <c r="E115" s="299" t="str">
        <f>CONCATENATE("(",ROUND((D115/$H116)*100,1),")")</f>
        <v>(3.1)</v>
      </c>
      <c r="F115" s="302">
        <f>'Ind T6'!N44</f>
        <v>0.18092688974641144</v>
      </c>
      <c r="G115" s="299" t="str">
        <f>CONCATENATE("(",ROUND((F115/$H116)*100,1),")")</f>
        <v>(1.1)</v>
      </c>
      <c r="H115" s="302">
        <f t="shared" ref="H115" si="96">SUM(B115,D115,F115)</f>
        <v>3.169339999708197</v>
      </c>
      <c r="I115" s="299" t="str">
        <f>CONCATENATE("(",ROUND((H115/$H116)*100,1),")")</f>
        <v>(18.5)</v>
      </c>
      <c r="K115" s="302">
        <f t="shared" ref="K115:K116" si="97">B120-B115</f>
        <v>-0.16286082431610005</v>
      </c>
      <c r="L115" s="302">
        <f t="shared" ref="L115:L116" si="98">D120-D115</f>
        <v>-3.8409323908976112E-2</v>
      </c>
      <c r="M115" s="302">
        <f t="shared" ref="M115:M116" si="99">F120-F115</f>
        <v>-2.5179383589610249E-2</v>
      </c>
      <c r="N115" s="302">
        <f t="shared" ref="N115:N116" si="100">SUM(K115:M115)</f>
        <v>-0.22644953181468641</v>
      </c>
    </row>
    <row r="116" spans="1:14" x14ac:dyDescent="0.2">
      <c r="A116" s="282" t="s">
        <v>363</v>
      </c>
      <c r="B116" s="302">
        <f>SUM(B114:B115)</f>
        <v>16.094405778740935</v>
      </c>
      <c r="C116" s="299" t="str">
        <f>CONCATENATE("(",ROUND((B116/$H116)*100,1),")")</f>
        <v>(93.9)</v>
      </c>
      <c r="D116" s="302">
        <f>SUM(D114:D115)</f>
        <v>0.86974305621376968</v>
      </c>
      <c r="E116" s="299" t="str">
        <f>CONCATENATE("(",ROUND((D116/$H116)*100,1),")")</f>
        <v>(5.1)</v>
      </c>
      <c r="F116" s="302">
        <f>SUM(F114:F115)</f>
        <v>0.18185116504525933</v>
      </c>
      <c r="G116" s="299" t="str">
        <f>CONCATENATE("(",ROUND((F116/$H116)*100,1),")")</f>
        <v>(1.1)</v>
      </c>
      <c r="H116" s="302">
        <f>SUM(H114:H115)</f>
        <v>17.145999999999965</v>
      </c>
      <c r="I116" s="299" t="str">
        <f>CONCATENATE("(",ROUND((H116/$H116)*100,1),")")</f>
        <v>(100)</v>
      </c>
      <c r="K116" s="302">
        <f t="shared" si="97"/>
        <v>-1.1743756697239895</v>
      </c>
      <c r="L116" s="302">
        <f t="shared" si="98"/>
        <v>-6.4414487778674978E-2</v>
      </c>
      <c r="M116" s="302">
        <f t="shared" si="99"/>
        <v>-2.5209842497323942E-2</v>
      </c>
      <c r="N116" s="302">
        <f t="shared" si="100"/>
        <v>-1.2639999999999885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12.629402152578136</v>
      </c>
      <c r="C119" s="299" t="str">
        <f>CONCATENATE("(",ROUND((B119/$H121)*100,1),")")</f>
        <v>(79.5)</v>
      </c>
      <c r="D119" s="302">
        <f>'Ind T6'!R45</f>
        <v>0.3088135631371951</v>
      </c>
      <c r="E119" s="299" t="str">
        <f>CONCATENATE("(",ROUND((D119/$H121)*100,1),")")</f>
        <v>(1.9)</v>
      </c>
      <c r="F119" s="302">
        <f>'Ind T6'!S45</f>
        <v>8.9381639113418642E-4</v>
      </c>
      <c r="G119" s="299" t="str">
        <f>CONCATENATE("(",ROUND((F119/$H121)*100,1),")")</f>
        <v>(0)</v>
      </c>
      <c r="H119" s="302">
        <f>SUM(B119,D119,F119)</f>
        <v>12.939109532106464</v>
      </c>
      <c r="I119" s="299" t="str">
        <f>CONCATENATE("(",ROUND((H119/$H121)*100,1),")")</f>
        <v>(81.5)</v>
      </c>
      <c r="K119" s="302">
        <f>B124-B119</f>
        <v>-1.7101503108787579</v>
      </c>
      <c r="L119" s="302">
        <f>D124-D119</f>
        <v>-3.8293503073968893E-2</v>
      </c>
      <c r="M119" s="302">
        <f>F124-F119</f>
        <v>-3.0224818703953075E-5</v>
      </c>
      <c r="N119" s="302">
        <f>SUM(K119:M119)</f>
        <v>-1.7484740387714306</v>
      </c>
    </row>
    <row r="120" spans="1:14" x14ac:dyDescent="0.2">
      <c r="A120" s="282" t="s">
        <v>365</v>
      </c>
      <c r="B120" s="302">
        <f>'Ind T6'!Q44</f>
        <v>2.2906279564388097</v>
      </c>
      <c r="C120" s="299" t="str">
        <f>CONCATENATE("(",ROUND((B120/$H121)*100,1),")")</f>
        <v>(14.4)</v>
      </c>
      <c r="D120" s="302">
        <f>'Ind T6'!R44</f>
        <v>0.4965150052978996</v>
      </c>
      <c r="E120" s="299" t="str">
        <f>CONCATENATE("(",ROUND((D120/$H121)*100,1),")")</f>
        <v>(3.1)</v>
      </c>
      <c r="F120" s="302">
        <f>'Ind T6'!S44</f>
        <v>0.15574750615680119</v>
      </c>
      <c r="G120" s="299" t="str">
        <f>CONCATENATE("(",ROUND((F120/$H121)*100,1),")")</f>
        <v>(1)</v>
      </c>
      <c r="H120" s="302">
        <f t="shared" ref="H120" si="101">SUM(B120,D120,F120)</f>
        <v>2.9428904678935104</v>
      </c>
      <c r="I120" s="299" t="str">
        <f>CONCATENATE("(",ROUND((H120/$H121)*100,1),")")</f>
        <v>(18.5)</v>
      </c>
      <c r="K120" s="302">
        <f t="shared" ref="K120:K121" si="102">B125-B120</f>
        <v>-0.24909747916295943</v>
      </c>
      <c r="L120" s="302">
        <f t="shared" ref="L120:L121" si="103">D125-D120</f>
        <v>-5.802638438416885E-2</v>
      </c>
      <c r="M120" s="302">
        <f t="shared" ref="M120:M121" si="104">F125-F120</f>
        <v>-2.3402097681396977E-2</v>
      </c>
      <c r="N120" s="302">
        <f t="shared" ref="N120:N121" si="105">SUM(K120:M120)</f>
        <v>-0.33052596122852529</v>
      </c>
    </row>
    <row r="121" spans="1:14" x14ac:dyDescent="0.2">
      <c r="A121" s="282" t="s">
        <v>363</v>
      </c>
      <c r="B121" s="302">
        <f>SUM(B119:B120)</f>
        <v>14.920030109016945</v>
      </c>
      <c r="C121" s="299" t="str">
        <f>CONCATENATE("(",ROUND((B121/$H121)*100,1),")")</f>
        <v>(93.9)</v>
      </c>
      <c r="D121" s="302">
        <f>SUM(D119:D120)</f>
        <v>0.8053285684350947</v>
      </c>
      <c r="E121" s="299" t="str">
        <f>CONCATENATE("(",ROUND((D121/$H121)*100,1),")")</f>
        <v>(5.1)</v>
      </c>
      <c r="F121" s="302">
        <f>SUM(F119:F120)</f>
        <v>0.15664132254793539</v>
      </c>
      <c r="G121" s="299" t="str">
        <f>CONCATENATE("(",ROUND((F121/$H121)*100,1),")")</f>
        <v>(1)</v>
      </c>
      <c r="H121" s="302">
        <f>SUM(H119:H120)</f>
        <v>15.881999999999975</v>
      </c>
      <c r="I121" s="299" t="str">
        <f>CONCATENATE("(",ROUND((H121/$H121)*100,1),")")</f>
        <v>(100)</v>
      </c>
      <c r="K121" s="302">
        <f t="shared" si="102"/>
        <v>-1.9592477900417169</v>
      </c>
      <c r="L121" s="302">
        <f t="shared" si="103"/>
        <v>-9.6319887458137798E-2</v>
      </c>
      <c r="M121" s="302">
        <f t="shared" si="104"/>
        <v>-2.3432322500100938E-2</v>
      </c>
      <c r="N121" s="302">
        <f t="shared" si="105"/>
        <v>-2.0789999999999558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10.919251841699378</v>
      </c>
      <c r="C124" s="299" t="str">
        <f>CONCATENATE("(",ROUND((B124/$H126)*100,1),")")</f>
        <v>(79.1)</v>
      </c>
      <c r="D124" s="302">
        <f>'Ind T6'!W45</f>
        <v>0.27052006006322621</v>
      </c>
      <c r="E124" s="299" t="str">
        <f>CONCATENATE("(",ROUND((D124/$H126)*100,1),")")</f>
        <v>(2)</v>
      </c>
      <c r="F124" s="302">
        <f>'Ind T6'!X45</f>
        <v>8.6359157243023335E-4</v>
      </c>
      <c r="G124" s="299" t="str">
        <f>CONCATENATE("(",ROUND((F124/$H126)*100,1),")")</f>
        <v>(0)</v>
      </c>
      <c r="H124" s="302">
        <f>SUM(B124,D124,F124)</f>
        <v>11.190635493335035</v>
      </c>
      <c r="I124" s="299" t="str">
        <f>CONCATENATE("(",ROUND((H124/$H126)*100,1),")")</f>
        <v>(81.1)</v>
      </c>
      <c r="K124" s="302">
        <f>B124-B114</f>
        <v>-2.7216651562866492</v>
      </c>
      <c r="L124" s="302">
        <f>D124-D114</f>
        <v>-6.4298666943667759E-2</v>
      </c>
      <c r="M124" s="302">
        <f>F124-F114</f>
        <v>-6.0683726417666431E-5</v>
      </c>
      <c r="N124" s="302">
        <f>SUM(K124:M124)</f>
        <v>-2.7860245069567346</v>
      </c>
    </row>
    <row r="125" spans="1:14" x14ac:dyDescent="0.2">
      <c r="A125" s="282" t="s">
        <v>365</v>
      </c>
      <c r="B125" s="302">
        <f>'Ind T6'!V44</f>
        <v>2.0415304772758502</v>
      </c>
      <c r="C125" s="299" t="str">
        <f>CONCATENATE("(",ROUND((B125/$H126)*100,1),")")</f>
        <v>(14.8)</v>
      </c>
      <c r="D125" s="302">
        <f>'Ind T6'!W44</f>
        <v>0.43848862091373075</v>
      </c>
      <c r="E125" s="299" t="str">
        <f>CONCATENATE("(",ROUND((D125/$H126)*100,1),")")</f>
        <v>(3.2)</v>
      </c>
      <c r="F125" s="302">
        <f>'Ind T6'!X44</f>
        <v>0.13234540847540421</v>
      </c>
      <c r="G125" s="299" t="str">
        <f>CONCATENATE("(",ROUND((F125/$H126)*100,1),")")</f>
        <v>(1)</v>
      </c>
      <c r="H125" s="302">
        <f t="shared" ref="H125" si="106">SUM(B125,D125,F125)</f>
        <v>2.612364506664985</v>
      </c>
      <c r="I125" s="299" t="str">
        <f>CONCATENATE("(",ROUND((H125/$H126)*100,1),")")</f>
        <v>(18.9)</v>
      </c>
      <c r="K125" s="302">
        <f t="shared" ref="K125:K126" si="107">B125-B115</f>
        <v>-0.41195830347905948</v>
      </c>
      <c r="L125" s="302">
        <f t="shared" ref="L125:L126" si="108">D125-D115</f>
        <v>-9.6435708293144962E-2</v>
      </c>
      <c r="M125" s="302">
        <f t="shared" ref="M125:M126" si="109">F125-F115</f>
        <v>-4.8581481271007226E-2</v>
      </c>
      <c r="N125" s="302">
        <f t="shared" ref="N125:N126" si="110">SUM(K125:M125)</f>
        <v>-0.5569754930432117</v>
      </c>
    </row>
    <row r="126" spans="1:14" x14ac:dyDescent="0.2">
      <c r="A126" s="282" t="s">
        <v>363</v>
      </c>
      <c r="B126" s="302">
        <f>SUM(B124:B125)</f>
        <v>12.960782318975228</v>
      </c>
      <c r="C126" s="299" t="str">
        <f>CONCATENATE("(",ROUND((B126/$H126)*100,1),")")</f>
        <v>(93.9)</v>
      </c>
      <c r="D126" s="302">
        <f>SUM(D124:D125)</f>
        <v>0.70900868097695691</v>
      </c>
      <c r="E126" s="299" t="str">
        <f>CONCATENATE("(",ROUND((D126/$H126)*100,1),")")</f>
        <v>(5.1)</v>
      </c>
      <c r="F126" s="302">
        <f>SUM(F124:F125)</f>
        <v>0.13320900004783445</v>
      </c>
      <c r="G126" s="299" t="str">
        <f>CONCATENATE("(",ROUND((F126/$H126)*100,1),")")</f>
        <v>(1)</v>
      </c>
      <c r="H126" s="302">
        <f>SUM(H124:H125)</f>
        <v>13.80300000000002</v>
      </c>
      <c r="I126" s="299" t="str">
        <f>CONCATENATE("(",ROUND((H126/$H126)*100,1),")")</f>
        <v>(100)</v>
      </c>
      <c r="K126" s="302">
        <f t="shared" si="107"/>
        <v>-3.1336234597657064</v>
      </c>
      <c r="L126" s="302">
        <f t="shared" si="108"/>
        <v>-0.16073437523681278</v>
      </c>
      <c r="M126" s="302">
        <f t="shared" si="109"/>
        <v>-4.864216499742488E-2</v>
      </c>
      <c r="N126" s="302">
        <f t="shared" si="110"/>
        <v>-3.342999999999944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1.1751179286758995</v>
      </c>
      <c r="C135" s="299" t="str">
        <f>CONCATENATE("(",ROUND((B135/$H137)*100,1),")")</f>
        <v>(62.7)</v>
      </c>
      <c r="D135" s="302">
        <f>'Ind T6'!M54</f>
        <v>1.5929457743133466E-2</v>
      </c>
      <c r="E135" s="299" t="str">
        <f>CONCATENATE("(",ROUND((D135/$H137)*100,1),")")</f>
        <v>(0.9)</v>
      </c>
      <c r="F135" s="302">
        <f>'Ind T6'!N54</f>
        <v>0.13109760625289069</v>
      </c>
      <c r="G135" s="299" t="str">
        <f>CONCATENATE("(",ROUND((F135/$H137)*100,1),")")</f>
        <v>(7)</v>
      </c>
      <c r="H135" s="302">
        <f>SUM(B135,D135,F135)</f>
        <v>1.3221449926719235</v>
      </c>
      <c r="I135" s="299" t="str">
        <f>CONCATENATE("(",ROUND((H135/$H137)*100,1),")")</f>
        <v>(70.6)</v>
      </c>
      <c r="K135" s="302">
        <f>B140-B135</f>
        <v>-2.0058626010569069E-2</v>
      </c>
      <c r="L135" s="302">
        <f>D140-D135</f>
        <v>6.7065550580332894E-5</v>
      </c>
      <c r="M135" s="302">
        <f>F140-F135</f>
        <v>-9.1900289400875801E-4</v>
      </c>
      <c r="N135" s="302">
        <f>SUM(K135:M135)</f>
        <v>-2.0910563353997495E-2</v>
      </c>
    </row>
    <row r="136" spans="1:14" x14ac:dyDescent="0.2">
      <c r="A136" s="282" t="s">
        <v>365</v>
      </c>
      <c r="B136" s="302">
        <f>'Ind T6'!L53</f>
        <v>0.43851783097135449</v>
      </c>
      <c r="C136" s="299" t="str">
        <f>CONCATENATE("(",ROUND((B136/$H137)*100,1),")")</f>
        <v>(23.4)</v>
      </c>
      <c r="D136" s="302">
        <f>'Ind T6'!M53</f>
        <v>0.11333717635672053</v>
      </c>
      <c r="E136" s="299" t="str">
        <f>CONCATENATE("(",ROUND((D136/$H137)*100,1),")")</f>
        <v>(6)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0.55185500732807502</v>
      </c>
      <c r="I136" s="299" t="str">
        <f>CONCATENATE("(",ROUND((H136/$H137)*100,1),")")</f>
        <v>(29.4)</v>
      </c>
      <c r="K136" s="302">
        <f t="shared" ref="K136:K137" si="112">B141-B136</f>
        <v>-7.2792334898169608E-4</v>
      </c>
      <c r="L136" s="302">
        <f t="shared" ref="L136:L137" si="113">D141-D136</f>
        <v>-1.3615132970203475E-3</v>
      </c>
      <c r="M136" s="302">
        <f t="shared" ref="M136:M137" si="114">F141-F136</f>
        <v>0</v>
      </c>
      <c r="N136" s="302">
        <f t="shared" ref="N136:N137" si="115">SUM(K136:M136)</f>
        <v>-2.0894366460020436E-3</v>
      </c>
    </row>
    <row r="137" spans="1:14" x14ac:dyDescent="0.2">
      <c r="A137" s="282" t="s">
        <v>363</v>
      </c>
      <c r="B137" s="302">
        <f>SUM(B135:B136)</f>
        <v>1.6136357596472539</v>
      </c>
      <c r="C137" s="299" t="str">
        <f>CONCATENATE("(",ROUND((B137/$H137)*100,1),")")</f>
        <v>(86.1)</v>
      </c>
      <c r="D137" s="302">
        <f>SUM(D135:D136)</f>
        <v>0.12926663409985401</v>
      </c>
      <c r="E137" s="299" t="str">
        <f>CONCATENATE("(",ROUND((D137/$H137)*100,1),")")</f>
        <v>(6.9)</v>
      </c>
      <c r="F137" s="302">
        <f>SUM(F135:F136)</f>
        <v>0.13109760625289069</v>
      </c>
      <c r="G137" s="299" t="str">
        <f>CONCATENATE("(",ROUND((F137/$H137)*100,1),")")</f>
        <v>(7)</v>
      </c>
      <c r="H137" s="302">
        <f>SUM(H135:H136)</f>
        <v>1.8739999999999986</v>
      </c>
      <c r="I137" s="299" t="str">
        <f>CONCATENATE("(",ROUND((H137/$H137)*100,1),")")</f>
        <v>(100)</v>
      </c>
      <c r="K137" s="302">
        <f t="shared" si="112"/>
        <v>-2.078654935955071E-2</v>
      </c>
      <c r="L137" s="302">
        <f t="shared" si="113"/>
        <v>-1.294447746440025E-3</v>
      </c>
      <c r="M137" s="302">
        <f t="shared" si="114"/>
        <v>-9.1900289400875801E-4</v>
      </c>
      <c r="N137" s="302">
        <f t="shared" si="115"/>
        <v>-2.2999999999999493E-2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1.1550593026653304</v>
      </c>
      <c r="C140" s="299" t="str">
        <f>CONCATENATE("(",ROUND((B140/$H142)*100,1),")")</f>
        <v>(62.4)</v>
      </c>
      <c r="D140" s="302">
        <f>'Ind T6'!R54</f>
        <v>1.5996523293713798E-2</v>
      </c>
      <c r="E140" s="299" t="str">
        <f>CONCATENATE("(",ROUND((D140/$H142)*100,1),")")</f>
        <v>(0.9)</v>
      </c>
      <c r="F140" s="302">
        <f>'Ind T6'!S54</f>
        <v>0.13017860335888193</v>
      </c>
      <c r="G140" s="299" t="str">
        <f>CONCATENATE("(",ROUND((F140/$H142)*100,1),")")</f>
        <v>(7)</v>
      </c>
      <c r="H140" s="302">
        <f>SUM(B140,D140,F140)</f>
        <v>1.3012344293179261</v>
      </c>
      <c r="I140" s="299" t="str">
        <f>CONCATENATE("(",ROUND((H140/$H142)*100,1),")")</f>
        <v>(70.3)</v>
      </c>
      <c r="K140" s="302">
        <f>B145-B140</f>
        <v>1.0218848837367789E-2</v>
      </c>
      <c r="L140" s="302">
        <f>D145-D140</f>
        <v>9.2889349467825677E-4</v>
      </c>
      <c r="M140" s="302">
        <f>F145-F140</f>
        <v>4.3048713434415409E-3</v>
      </c>
      <c r="N140" s="302">
        <f>SUM(K140:M140)</f>
        <v>1.5452613675487586E-2</v>
      </c>
    </row>
    <row r="141" spans="1:14" x14ac:dyDescent="0.2">
      <c r="A141" s="282" t="s">
        <v>365</v>
      </c>
      <c r="B141" s="302">
        <f>'Ind T6'!Q53</f>
        <v>0.4377899076223728</v>
      </c>
      <c r="C141" s="299" t="str">
        <f>CONCATENATE("(",ROUND((B141/$H142)*100,1),")")</f>
        <v>(23.7)</v>
      </c>
      <c r="D141" s="302">
        <f>'Ind T6'!R53</f>
        <v>0.11197566305970018</v>
      </c>
      <c r="E141" s="299" t="str">
        <f>CONCATENATE("(",ROUND((D141/$H142)*100,1),")")</f>
        <v>(6)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0.54976557068207299</v>
      </c>
      <c r="I141" s="299" t="str">
        <f>CONCATENATE("(",ROUND((H141/$H142)*100,1),")")</f>
        <v>(29.7)</v>
      </c>
      <c r="K141" s="302">
        <f t="shared" ref="K141:K142" si="117">B146-B141</f>
        <v>1.8092514139431193E-2</v>
      </c>
      <c r="L141" s="302">
        <f t="shared" ref="L141:L142" si="118">D146-D141</f>
        <v>2.4548721850838756E-3</v>
      </c>
      <c r="M141" s="302">
        <f t="shared" ref="M141:M142" si="119">F146-F141</f>
        <v>0</v>
      </c>
      <c r="N141" s="302">
        <f t="shared" ref="N141:N142" si="120">SUM(K141:M141)</f>
        <v>2.0547386324515068E-2</v>
      </c>
    </row>
    <row r="142" spans="1:14" x14ac:dyDescent="0.2">
      <c r="A142" s="282" t="s">
        <v>363</v>
      </c>
      <c r="B142" s="302">
        <f>SUM(B140:B141)</f>
        <v>1.5928492102877032</v>
      </c>
      <c r="C142" s="299" t="str">
        <f>CONCATENATE("(",ROUND((B142/$H142)*100,1),")")</f>
        <v>(86.1)</v>
      </c>
      <c r="D142" s="302">
        <f>SUM(D140:D141)</f>
        <v>0.12797218635341398</v>
      </c>
      <c r="E142" s="299" t="str">
        <f>CONCATENATE("(",ROUND((D142/$H142)*100,1),")")</f>
        <v>(6.9)</v>
      </c>
      <c r="F142" s="302">
        <f>SUM(F140:F141)</f>
        <v>0.13017860335888193</v>
      </c>
      <c r="G142" s="299" t="str">
        <f>CONCATENATE("(",ROUND((F142/$H142)*100,1),")")</f>
        <v>(7)</v>
      </c>
      <c r="H142" s="302">
        <f>SUM(H140:H141)</f>
        <v>1.8509999999999991</v>
      </c>
      <c r="I142" s="299" t="str">
        <f>CONCATENATE("(",ROUND((H142/$H142)*100,1),")")</f>
        <v>(100)</v>
      </c>
      <c r="K142" s="302">
        <f t="shared" si="117"/>
        <v>2.8311362976799037E-2</v>
      </c>
      <c r="L142" s="302">
        <f t="shared" si="118"/>
        <v>3.3837656797621185E-3</v>
      </c>
      <c r="M142" s="302">
        <f t="shared" si="119"/>
        <v>4.3048713434415409E-3</v>
      </c>
      <c r="N142" s="302">
        <f t="shared" si="120"/>
        <v>3.6000000000002697E-2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1.1652781515026982</v>
      </c>
      <c r="C145" s="299" t="str">
        <f>CONCATENATE("(",ROUND((B145/$H147)*100,1),")")</f>
        <v>(61.8)</v>
      </c>
      <c r="D145" s="302">
        <f>'Ind T6'!W54</f>
        <v>1.6925416788392055E-2</v>
      </c>
      <c r="E145" s="299" t="str">
        <f>CONCATENATE("(",ROUND((D145/$H147)*100,1),")")</f>
        <v>(0.9)</v>
      </c>
      <c r="F145" s="302">
        <f>'Ind T6'!X54</f>
        <v>0.13448347470232347</v>
      </c>
      <c r="G145" s="299" t="str">
        <f>CONCATENATE("(",ROUND((F145/$H147)*100,1),")")</f>
        <v>(7.1)</v>
      </c>
      <c r="H145" s="302">
        <f>SUM(B145,D145,F145)</f>
        <v>1.3166870429934137</v>
      </c>
      <c r="I145" s="299" t="str">
        <f>CONCATENATE("(",ROUND((H145/$H147)*100,1),")")</f>
        <v>(69.8)</v>
      </c>
      <c r="K145" s="302">
        <f>B145-B135</f>
        <v>-9.8397771732012806E-3</v>
      </c>
      <c r="L145" s="302">
        <f>D145-D135</f>
        <v>9.9595904525858966E-4</v>
      </c>
      <c r="M145" s="302">
        <f>F145-F135</f>
        <v>3.3858684494327829E-3</v>
      </c>
      <c r="N145" s="302">
        <f>SUM(K145:M145)</f>
        <v>-5.4579496785099081E-3</v>
      </c>
    </row>
    <row r="146" spans="1:14" x14ac:dyDescent="0.2">
      <c r="A146" s="282" t="s">
        <v>365</v>
      </c>
      <c r="B146" s="302">
        <f>'Ind T6'!V53</f>
        <v>0.45588242176180399</v>
      </c>
      <c r="C146" s="299" t="str">
        <f>CONCATENATE("(",ROUND((B146/$H147)*100,1),")")</f>
        <v>(24.2)</v>
      </c>
      <c r="D146" s="302">
        <f>'Ind T6'!W53</f>
        <v>0.11443053524478405</v>
      </c>
      <c r="E146" s="299" t="str">
        <f>CONCATENATE("(",ROUND((D146/$H147)*100,1),")")</f>
        <v>(6.1)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0.57031295700658802</v>
      </c>
      <c r="I146" s="299" t="str">
        <f>CONCATENATE("(",ROUND((H146/$H147)*100,1),")")</f>
        <v>(30.2)</v>
      </c>
      <c r="K146" s="302">
        <f t="shared" ref="K146:K147" si="122">B146-B136</f>
        <v>1.7364590790449497E-2</v>
      </c>
      <c r="L146" s="302">
        <f t="shared" ref="L146:L147" si="123">D146-D136</f>
        <v>1.0933588880635281E-3</v>
      </c>
      <c r="M146" s="302">
        <f t="shared" ref="M146:M147" si="124">F146-F136</f>
        <v>0</v>
      </c>
      <c r="N146" s="302">
        <f t="shared" ref="N146:N147" si="125">SUM(K146:M146)</f>
        <v>1.8457949678513025E-2</v>
      </c>
    </row>
    <row r="147" spans="1:14" x14ac:dyDescent="0.2">
      <c r="A147" s="282" t="s">
        <v>363</v>
      </c>
      <c r="B147" s="302">
        <f>SUM(B145:B146)</f>
        <v>1.6211605732645022</v>
      </c>
      <c r="C147" s="299" t="str">
        <f>CONCATENATE("(",ROUND((B147/$H147)*100,1),")")</f>
        <v>(85.9)</v>
      </c>
      <c r="D147" s="302">
        <f>SUM(D145:D146)</f>
        <v>0.1313559520331761</v>
      </c>
      <c r="E147" s="299" t="str">
        <f>CONCATENATE("(",ROUND((D147/$H147)*100,1),")")</f>
        <v>(7)</v>
      </c>
      <c r="F147" s="302">
        <f>SUM(F145:F146)</f>
        <v>0.13448347470232347</v>
      </c>
      <c r="G147" s="299" t="str">
        <f>CONCATENATE("(",ROUND((F147/$H147)*100,1),")")</f>
        <v>(7.1)</v>
      </c>
      <c r="H147" s="302">
        <f>SUM(H145:H146)</f>
        <v>1.8870000000000018</v>
      </c>
      <c r="I147" s="299" t="str">
        <f>CONCATENATE("(",ROUND((H147/$H147)*100,1),")")</f>
        <v>(100)</v>
      </c>
      <c r="K147" s="302">
        <f t="shared" si="122"/>
        <v>7.5248136172483271E-3</v>
      </c>
      <c r="L147" s="302">
        <f t="shared" si="123"/>
        <v>2.0893179333220935E-3</v>
      </c>
      <c r="M147" s="302">
        <f t="shared" si="124"/>
        <v>3.3858684494327829E-3</v>
      </c>
      <c r="N147" s="302">
        <f t="shared" si="125"/>
        <v>1.3000000000003203E-2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1.1338873945169308</v>
      </c>
      <c r="C156" s="299" t="str">
        <f>CONCATENATE("(",ROUND((B156/$H158)*100,1),")")</f>
        <v>(60.7)</v>
      </c>
      <c r="D156" s="302">
        <f>'Ind T6'!M63</f>
        <v>2.5356144514793302E-2</v>
      </c>
      <c r="E156" s="299" t="str">
        <f>CONCATENATE("(",ROUND((D156/$H158)*100,1),")")</f>
        <v>(1.4)</v>
      </c>
      <c r="F156" s="302">
        <f>'Ind T6'!N63</f>
        <v>0.20334150843674587</v>
      </c>
      <c r="G156" s="299" t="str">
        <f>CONCATENATE("(",ROUND((F156/$H158)*100,1),")")</f>
        <v>(10.9)</v>
      </c>
      <c r="H156" s="302">
        <f>SUM(B156,D156,F156)</f>
        <v>1.36258504746847</v>
      </c>
      <c r="I156" s="299" t="str">
        <f>CONCATENATE("(",ROUND((H156/$H158)*100,1),")")</f>
        <v>(73)</v>
      </c>
      <c r="K156" s="302">
        <f>B161-B156</f>
        <v>9.1530798286010295E-3</v>
      </c>
      <c r="L156" s="302">
        <f>D161-D156</f>
        <v>7.6630972605537181E-4</v>
      </c>
      <c r="M156" s="302">
        <f>F161-F156</f>
        <v>-4.3714130556912478E-3</v>
      </c>
      <c r="N156" s="302">
        <f>SUM(K156:M156)</f>
        <v>5.5479764989651535E-3</v>
      </c>
    </row>
    <row r="157" spans="1:14" x14ac:dyDescent="0.2">
      <c r="A157" s="282" t="s">
        <v>365</v>
      </c>
      <c r="B157" s="302">
        <f>'Ind T6'!L62</f>
        <v>0.29762697784706782</v>
      </c>
      <c r="C157" s="299" t="str">
        <f>CONCATENATE("(",ROUND((B157/$H158)*100,1),")")</f>
        <v>(15.9)</v>
      </c>
      <c r="D157" s="302">
        <f>'Ind T6'!M62</f>
        <v>0.18709388185749012</v>
      </c>
      <c r="E157" s="299" t="str">
        <f>CONCATENATE("(",ROUND((D157/$H158)*100,1),")")</f>
        <v>(10)</v>
      </c>
      <c r="F157" s="302">
        <f>'Ind T6'!N62</f>
        <v>1.9694092826971068E-2</v>
      </c>
      <c r="G157" s="299" t="str">
        <f>CONCATENATE("(",ROUND((F157/$H158)*100,1),")")</f>
        <v>(1.1)</v>
      </c>
      <c r="H157" s="302">
        <f t="shared" ref="H157" si="126">SUM(B157,D157,F157)</f>
        <v>0.50441495253152902</v>
      </c>
      <c r="I157" s="299" t="str">
        <f>CONCATENATE("(",ROUND((H157/$H158)*100,1),")")</f>
        <v>(27)</v>
      </c>
      <c r="K157" s="302">
        <f t="shared" ref="K157:K158" si="127">B162-B157</f>
        <v>1.6330743220543842E-2</v>
      </c>
      <c r="L157" s="302">
        <f t="shared" ref="L157:L158" si="128">D162-D157</f>
        <v>5.0404311120767764E-3</v>
      </c>
      <c r="M157" s="302">
        <f t="shared" ref="M157:M158" si="129">F162-F157</f>
        <v>8.0849168414460354E-5</v>
      </c>
      <c r="N157" s="302">
        <f t="shared" ref="N157:N158" si="130">SUM(K157:M157)</f>
        <v>2.1452023501035079E-2</v>
      </c>
    </row>
    <row r="158" spans="1:14" x14ac:dyDescent="0.2">
      <c r="A158" s="282" t="s">
        <v>363</v>
      </c>
      <c r="B158" s="302">
        <f>SUM(B156:B157)</f>
        <v>1.4315143723639987</v>
      </c>
      <c r="C158" s="299" t="str">
        <f>CONCATENATE("(",ROUND((B158/$H158)*100,1),")")</f>
        <v>(76.7)</v>
      </c>
      <c r="D158" s="302">
        <f>SUM(D156:D157)</f>
        <v>0.21245002637228344</v>
      </c>
      <c r="E158" s="299" t="str">
        <f>CONCATENATE("(",ROUND((D158/$H158)*100,1),")")</f>
        <v>(11.4)</v>
      </c>
      <c r="F158" s="302">
        <f>SUM(F156:F157)</f>
        <v>0.22303560126371694</v>
      </c>
      <c r="G158" s="299" t="str">
        <f>CONCATENATE("(",ROUND((F158/$H158)*100,1),")")</f>
        <v>(11.9)</v>
      </c>
      <c r="H158" s="302">
        <f>SUM(H156:H157)</f>
        <v>1.8669999999999991</v>
      </c>
      <c r="I158" s="299" t="str">
        <f>CONCATENATE("(",ROUND((H158/$H158)*100,1),")")</f>
        <v>(100)</v>
      </c>
      <c r="K158" s="302">
        <f t="shared" si="127"/>
        <v>2.548382304914476E-2</v>
      </c>
      <c r="L158" s="302">
        <f t="shared" si="128"/>
        <v>5.8067408381321239E-3</v>
      </c>
      <c r="M158" s="302">
        <f t="shared" si="129"/>
        <v>-4.2905638872768048E-3</v>
      </c>
      <c r="N158" s="302">
        <f t="shared" si="130"/>
        <v>2.7000000000000079E-2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1.1430404743455318</v>
      </c>
      <c r="C161" s="299" t="str">
        <f>CONCATENATE("(",ROUND((B161/$H163)*100,1),")")</f>
        <v>(60.4)</v>
      </c>
      <c r="D161" s="302">
        <f>'Ind T6'!R63</f>
        <v>2.6122454240848674E-2</v>
      </c>
      <c r="E161" s="299" t="str">
        <f>CONCATENATE("(",ROUND((D161/$H163)*100,1),")")</f>
        <v>(1.4)</v>
      </c>
      <c r="F161" s="302">
        <f>'Ind T6'!S63</f>
        <v>0.19897009538105462</v>
      </c>
      <c r="G161" s="299" t="str">
        <f>CONCATENATE("(",ROUND((F161/$H163)*100,1),")")</f>
        <v>(10.5)</v>
      </c>
      <c r="H161" s="302">
        <f>SUM(B161,D161,F161)</f>
        <v>1.3681330239674352</v>
      </c>
      <c r="I161" s="299" t="str">
        <f>CONCATENATE("(",ROUND((H161/$H163)*100,1),")")</f>
        <v>(72.2)</v>
      </c>
      <c r="K161" s="302">
        <f>B166-B161</f>
        <v>-2.3301165380036348E-3</v>
      </c>
      <c r="L161" s="302">
        <f>D166-D161</f>
        <v>7.0389450268614623E-5</v>
      </c>
      <c r="M161" s="302">
        <f>F166-F161</f>
        <v>-1.2496272408417886E-2</v>
      </c>
      <c r="N161" s="302">
        <f>SUM(K161:M161)</f>
        <v>-1.4755999496152906E-2</v>
      </c>
    </row>
    <row r="162" spans="1:14" x14ac:dyDescent="0.2">
      <c r="A162" s="282" t="s">
        <v>365</v>
      </c>
      <c r="B162" s="302">
        <f>'Ind T6'!Q62</f>
        <v>0.31395772106761166</v>
      </c>
      <c r="C162" s="299" t="str">
        <f>CONCATENATE("(",ROUND((B162/$H163)*100,1),")")</f>
        <v>(16.6)</v>
      </c>
      <c r="D162" s="302">
        <f>'Ind T6'!R62</f>
        <v>0.1921343129695669</v>
      </c>
      <c r="E162" s="299" t="str">
        <f>CONCATENATE("(",ROUND((D162/$H163)*100,1),")")</f>
        <v>(10.1)</v>
      </c>
      <c r="F162" s="302">
        <f>'Ind T6'!S62</f>
        <v>1.9774941995385528E-2</v>
      </c>
      <c r="G162" s="299" t="str">
        <f>CONCATENATE("(",ROUND((F162/$H163)*100,1),")")</f>
        <v>(1)</v>
      </c>
      <c r="H162" s="302">
        <f t="shared" ref="H162" si="131">SUM(B162,D162,F162)</f>
        <v>0.52586697603256416</v>
      </c>
      <c r="I162" s="299" t="str">
        <f>CONCATENATE("(",ROUND((H162/$H163)*100,1),")")</f>
        <v>(27.8)</v>
      </c>
      <c r="K162" s="302">
        <f t="shared" ref="K162:K163" si="132">B167-B162</f>
        <v>2.7991054834600126E-2</v>
      </c>
      <c r="L162" s="302">
        <f t="shared" ref="L162:L163" si="133">D167-D162</f>
        <v>6.8351785586658331E-3</v>
      </c>
      <c r="M162" s="302">
        <f t="shared" ref="M162:M163" si="134">F167-F162</f>
        <v>-7.0233897115017097E-5</v>
      </c>
      <c r="N162" s="302">
        <f t="shared" ref="N162:N163" si="135">SUM(K162:M162)</f>
        <v>3.4755999496150942E-2</v>
      </c>
    </row>
    <row r="163" spans="1:14" x14ac:dyDescent="0.2">
      <c r="A163" s="282" t="s">
        <v>363</v>
      </c>
      <c r="B163" s="302">
        <f>SUM(B161:B162)</f>
        <v>1.4569981954131435</v>
      </c>
      <c r="C163" s="299" t="str">
        <f>CONCATENATE("(",ROUND((B163/$H163)*100,1),")")</f>
        <v>(76.9)</v>
      </c>
      <c r="D163" s="302">
        <f>SUM(D161:D162)</f>
        <v>0.21825676721041556</v>
      </c>
      <c r="E163" s="299" t="str">
        <f>CONCATENATE("(",ROUND((D163/$H163)*100,1),")")</f>
        <v>(11.5)</v>
      </c>
      <c r="F163" s="302">
        <f>SUM(F161:F162)</f>
        <v>0.21874503737644013</v>
      </c>
      <c r="G163" s="299" t="str">
        <f>CONCATENATE("(",ROUND((F163/$H163)*100,1),")")</f>
        <v>(11.5)</v>
      </c>
      <c r="H163" s="302">
        <f>SUM(H161:H162)</f>
        <v>1.8939999999999992</v>
      </c>
      <c r="I163" s="299" t="str">
        <f>CONCATENATE("(",ROUND((H163/$H163)*100,1),")")</f>
        <v>(100)</v>
      </c>
      <c r="K163" s="302">
        <f t="shared" si="132"/>
        <v>2.5660938296596436E-2</v>
      </c>
      <c r="L163" s="302">
        <f t="shared" si="133"/>
        <v>6.9055680089344651E-3</v>
      </c>
      <c r="M163" s="302">
        <f t="shared" si="134"/>
        <v>-1.2566506305532882E-2</v>
      </c>
      <c r="N163" s="302">
        <f t="shared" si="135"/>
        <v>1.9999999999998019E-2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1.1407103578075282</v>
      </c>
      <c r="C166" s="299" t="str">
        <f>CONCATENATE("(",ROUND((B166/$H168)*100,1),")")</f>
        <v>(59.6)</v>
      </c>
      <c r="D166" s="302">
        <f>'Ind T6'!W63</f>
        <v>2.6192843691117289E-2</v>
      </c>
      <c r="E166" s="299" t="str">
        <f>CONCATENATE("(",ROUND((D166/$H168)*100,1),")")</f>
        <v>(1.4)</v>
      </c>
      <c r="F166" s="302">
        <f>'Ind T6'!X63</f>
        <v>0.18647382297263673</v>
      </c>
      <c r="G166" s="299" t="str">
        <f>CONCATENATE("(",ROUND((F166/$H168)*100,1),")")</f>
        <v>(9.7)</v>
      </c>
      <c r="H166" s="302">
        <f>SUM(B166,D166,F166)</f>
        <v>1.3533770244712822</v>
      </c>
      <c r="I166" s="299" t="str">
        <f>CONCATENATE("(",ROUND((H166/$H168)*100,1),")")</f>
        <v>(70.7)</v>
      </c>
      <c r="K166" s="302">
        <f>B166-B156</f>
        <v>6.8229632905973947E-3</v>
      </c>
      <c r="L166" s="302">
        <f>D166-D156</f>
        <v>8.3669917632398644E-4</v>
      </c>
      <c r="M166" s="302">
        <f>F166-F156</f>
        <v>-1.6867685464109133E-2</v>
      </c>
      <c r="N166" s="302">
        <f>SUM(K166:M166)</f>
        <v>-9.2080229971877522E-3</v>
      </c>
    </row>
    <row r="167" spans="1:14" x14ac:dyDescent="0.2">
      <c r="A167" s="282" t="s">
        <v>365</v>
      </c>
      <c r="B167" s="302">
        <f>'Ind T6'!V62</f>
        <v>0.34194877590221179</v>
      </c>
      <c r="C167" s="299" t="str">
        <f>CONCATENATE("(",ROUND((B167/$H168)*100,1),")")</f>
        <v>(17.9)</v>
      </c>
      <c r="D167" s="302">
        <f>'Ind T6'!W62</f>
        <v>0.19896949152823273</v>
      </c>
      <c r="E167" s="299" t="str">
        <f>CONCATENATE("(",ROUND((D167/$H168)*100,1),")")</f>
        <v>(10.4)</v>
      </c>
      <c r="F167" s="302">
        <f>'Ind T6'!X62</f>
        <v>1.9704708098270511E-2</v>
      </c>
      <c r="G167" s="299" t="str">
        <f>CONCATENATE("(",ROUND((F167/$H168)*100,1),")")</f>
        <v>(1)</v>
      </c>
      <c r="H167" s="302">
        <f t="shared" ref="H167" si="136">SUM(B167,D167,F167)</f>
        <v>0.56062297552871498</v>
      </c>
      <c r="I167" s="299" t="str">
        <f>CONCATENATE("(",ROUND((H167/$H168)*100,1),")")</f>
        <v>(29.3)</v>
      </c>
      <c r="K167" s="302">
        <f t="shared" ref="K167:K168" si="137">B167-B157</f>
        <v>4.4321798055143968E-2</v>
      </c>
      <c r="L167" s="302">
        <f t="shared" ref="L167:L168" si="138">D167-D157</f>
        <v>1.187560967074261E-2</v>
      </c>
      <c r="M167" s="302">
        <f t="shared" ref="M167:M168" si="139">F167-F157</f>
        <v>1.0615271299443257E-5</v>
      </c>
      <c r="N167" s="302">
        <f t="shared" ref="N167:N168" si="140">SUM(K167:M167)</f>
        <v>5.6208022997186025E-2</v>
      </c>
    </row>
    <row r="168" spans="1:14" x14ac:dyDescent="0.2">
      <c r="A168" s="282" t="s">
        <v>363</v>
      </c>
      <c r="B168" s="302">
        <f>SUM(B166:B167)</f>
        <v>1.4826591337097399</v>
      </c>
      <c r="C168" s="299" t="str">
        <f>CONCATENATE("(",ROUND((B168/$H168)*100,1),")")</f>
        <v>(77.5)</v>
      </c>
      <c r="D168" s="302">
        <f>SUM(D166:D167)</f>
        <v>0.22516233521935003</v>
      </c>
      <c r="E168" s="299" t="str">
        <f>CONCATENATE("(",ROUND((D168/$H168)*100,1),")")</f>
        <v>(11.8)</v>
      </c>
      <c r="F168" s="302">
        <f>SUM(F166:F167)</f>
        <v>0.20617853107090725</v>
      </c>
      <c r="G168" s="299" t="str">
        <f>CONCATENATE("(",ROUND((F168/$H168)*100,1),")")</f>
        <v>(10.8)</v>
      </c>
      <c r="H168" s="302">
        <f>SUM(H166:H167)</f>
        <v>1.913999999999997</v>
      </c>
      <c r="I168" s="299" t="str">
        <f>CONCATENATE("(",ROUND((H168/$H168)*100,1),")")</f>
        <v>(100)</v>
      </c>
      <c r="K168" s="302">
        <f t="shared" si="137"/>
        <v>5.1144761345741196E-2</v>
      </c>
      <c r="L168" s="302">
        <f t="shared" si="138"/>
        <v>1.2712308847066589E-2</v>
      </c>
      <c r="M168" s="302">
        <f t="shared" si="139"/>
        <v>-1.6857070192809687E-2</v>
      </c>
      <c r="N168" s="302">
        <f t="shared" si="140"/>
        <v>4.6999999999998099E-2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9.4725734776502151</v>
      </c>
      <c r="C177" s="299" t="str">
        <f>CONCATENATE("(",ROUND((B177/$H179)*100,1),")")</f>
        <v>(55.2)</v>
      </c>
      <c r="D177" s="302">
        <f>'Ind T6'!M72</f>
        <v>0.45472520386863907</v>
      </c>
      <c r="E177" s="299" t="str">
        <f>CONCATENATE("(",ROUND((D177/$H179)*100,1),")")</f>
        <v>(2.7)</v>
      </c>
      <c r="F177" s="302">
        <f>'Ind T6'!N72</f>
        <v>4.9831233877527596</v>
      </c>
      <c r="G177" s="299" t="str">
        <f>CONCATENATE("(",ROUND((F177/$H179)*100,1),")")</f>
        <v>(29)</v>
      </c>
      <c r="H177" s="302">
        <f>SUM(B177,D177,F177)</f>
        <v>14.910422069271615</v>
      </c>
      <c r="I177" s="299" t="str">
        <f>CONCATENATE("(",ROUND((H177/$H179)*100,1),")")</f>
        <v>(86.9)</v>
      </c>
      <c r="K177" s="302">
        <f>B182-B177</f>
        <v>-0.45285802545232023</v>
      </c>
      <c r="L177" s="302">
        <f>D182-D177</f>
        <v>-7.6378748504200566E-3</v>
      </c>
      <c r="M177" s="302">
        <f>F182-F177</f>
        <v>-0.12980784661186373</v>
      </c>
      <c r="N177" s="302">
        <f>SUM(K177:M177)</f>
        <v>-0.59030374691460397</v>
      </c>
    </row>
    <row r="178" spans="1:14" x14ac:dyDescent="0.2">
      <c r="A178" s="282" t="s">
        <v>365</v>
      </c>
      <c r="B178" s="302">
        <f>'Ind T6'!L71</f>
        <v>1.2686659533925035</v>
      </c>
      <c r="C178" s="299" t="str">
        <f>CONCATENATE("(",ROUND((B178/$H179)*100,1),")")</f>
        <v>(7.4)</v>
      </c>
      <c r="D178" s="302">
        <f>'Ind T6'!M71</f>
        <v>0.74447917992987811</v>
      </c>
      <c r="E178" s="299" t="str">
        <f>CONCATENATE("(",ROUND((D178/$H179)*100,1),")")</f>
        <v>(4.3)</v>
      </c>
      <c r="F178" s="302">
        <f>'Ind T6'!N71</f>
        <v>0.23443279740601231</v>
      </c>
      <c r="G178" s="299" t="str">
        <f>CONCATENATE("(",ROUND((F178/$H179)*100,1),")")</f>
        <v>(1.4)</v>
      </c>
      <c r="H178" s="302">
        <f t="shared" ref="H178" si="141">SUM(B178,D178,F178)</f>
        <v>2.2475779307283941</v>
      </c>
      <c r="I178" s="299" t="str">
        <f>CONCATENATE("(",ROUND((H178/$H179)*100,1),")")</f>
        <v>(13.1)</v>
      </c>
      <c r="K178" s="302">
        <f t="shared" ref="K178:K179" si="142">B183-B178</f>
        <v>-3.9916009388352602E-2</v>
      </c>
      <c r="L178" s="302">
        <f t="shared" ref="L178:L179" si="143">D183-D178</f>
        <v>-1.8579112598425485E-2</v>
      </c>
      <c r="M178" s="302">
        <f t="shared" ref="M178:M179" si="144">F183-F178</f>
        <v>-6.2011310986221369E-3</v>
      </c>
      <c r="N178" s="302">
        <f t="shared" ref="N178:N179" si="145">SUM(K178:M178)</f>
        <v>-6.4696253085400224E-2</v>
      </c>
    </row>
    <row r="179" spans="1:14" x14ac:dyDescent="0.2">
      <c r="A179" s="282" t="s">
        <v>363</v>
      </c>
      <c r="B179" s="302">
        <f>SUM(B177:B178)</f>
        <v>10.741239431042718</v>
      </c>
      <c r="C179" s="299" t="str">
        <f>CONCATENATE("(",ROUND((B179/$H179)*100,1),")")</f>
        <v>(62.6)</v>
      </c>
      <c r="D179" s="302">
        <f>SUM(D177:D178)</f>
        <v>1.1992043837985171</v>
      </c>
      <c r="E179" s="299" t="str">
        <f>CONCATENATE("(",ROUND((D179/$H179)*100,1),")")</f>
        <v>(7)</v>
      </c>
      <c r="F179" s="302">
        <f>SUM(F177:F178)</f>
        <v>5.217556185158772</v>
      </c>
      <c r="G179" s="299" t="str">
        <f>CONCATENATE("(",ROUND((F179/$H179)*100,1),")")</f>
        <v>(30.4)</v>
      </c>
      <c r="H179" s="302">
        <f>SUM(H177:H178)</f>
        <v>17.158000000000008</v>
      </c>
      <c r="I179" s="299" t="str">
        <f>CONCATENATE("(",ROUND((H179/$H179)*100,1),")")</f>
        <v>(100)</v>
      </c>
      <c r="K179" s="302">
        <f t="shared" si="142"/>
        <v>-0.4927740348406715</v>
      </c>
      <c r="L179" s="302">
        <f t="shared" si="143"/>
        <v>-2.6216987448845375E-2</v>
      </c>
      <c r="M179" s="302">
        <f t="shared" si="144"/>
        <v>-0.13600897771048626</v>
      </c>
      <c r="N179" s="302">
        <f t="shared" si="145"/>
        <v>-0.65500000000000314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9.0197154521978948</v>
      </c>
      <c r="C182" s="299" t="str">
        <f>CONCATENATE("(",ROUND((B182/$H184)*100,1),")")</f>
        <v>(54.7)</v>
      </c>
      <c r="D182" s="302">
        <f>'Ind T6'!R72</f>
        <v>0.44708732901821902</v>
      </c>
      <c r="E182" s="299" t="str">
        <f>CONCATENATE("(",ROUND((D182/$H184)*100,1),")")</f>
        <v>(2.7)</v>
      </c>
      <c r="F182" s="302">
        <f>'Ind T6'!S72</f>
        <v>4.8533155411408959</v>
      </c>
      <c r="G182" s="299" t="str">
        <f>CONCATENATE("(",ROUND((F182/$H184)*100,1),")")</f>
        <v>(29.4)</v>
      </c>
      <c r="H182" s="302">
        <f>SUM(B182,D182,F182)</f>
        <v>14.320118322357009</v>
      </c>
      <c r="I182" s="299" t="str">
        <f>CONCATENATE("(",ROUND((H182/$H184)*100,1),")")</f>
        <v>(86.8)</v>
      </c>
      <c r="K182" s="302">
        <f>B187-B182</f>
        <v>-0.30292027449792513</v>
      </c>
      <c r="L182" s="302">
        <f>D187-D182</f>
        <v>1.4972802115451433E-2</v>
      </c>
      <c r="M182" s="302">
        <f>F187-F182</f>
        <v>9.7258311213502147E-2</v>
      </c>
      <c r="N182" s="302">
        <f>SUM(K182:M182)</f>
        <v>-0.19068916116897155</v>
      </c>
    </row>
    <row r="183" spans="1:14" x14ac:dyDescent="0.2">
      <c r="A183" s="282" t="s">
        <v>365</v>
      </c>
      <c r="B183" s="302">
        <f>'Ind T6'!Q71</f>
        <v>1.2287499440041509</v>
      </c>
      <c r="C183" s="299" t="str">
        <f>CONCATENATE("(",ROUND((B183/$H184)*100,1),")")</f>
        <v>(7.4)</v>
      </c>
      <c r="D183" s="302">
        <f>'Ind T6'!R71</f>
        <v>0.72590006733145263</v>
      </c>
      <c r="E183" s="299" t="str">
        <f>CONCATENATE("(",ROUND((D183/$H184)*100,1),")")</f>
        <v>(4.4)</v>
      </c>
      <c r="F183" s="302">
        <f>'Ind T6'!S71</f>
        <v>0.22823166630739017</v>
      </c>
      <c r="G183" s="299" t="str">
        <f>CONCATENATE("(",ROUND((F183/$H184)*100,1),")")</f>
        <v>(1.4)</v>
      </c>
      <c r="H183" s="302">
        <f t="shared" ref="H183" si="146">SUM(B183,D183,F183)</f>
        <v>2.1828816776429938</v>
      </c>
      <c r="I183" s="299" t="str">
        <f>CONCATENATE("(",ROUND((H183/$H184)*100,1),")")</f>
        <v>(13.2)</v>
      </c>
      <c r="K183" s="302">
        <f t="shared" ref="K183:K184" si="147">B188-B183</f>
        <v>1.425341679483183E-2</v>
      </c>
      <c r="L183" s="302">
        <f t="shared" ref="L183:L184" si="148">D188-D183</f>
        <v>1.6353327333606171E-2</v>
      </c>
      <c r="M183" s="302">
        <f t="shared" ref="M183:M184" si="149">F188-F183</f>
        <v>9.0824170405247595E-3</v>
      </c>
      <c r="N183" s="302">
        <f t="shared" ref="N183:N184" si="150">SUM(K183:M183)</f>
        <v>3.9689161168962761E-2</v>
      </c>
    </row>
    <row r="184" spans="1:14" x14ac:dyDescent="0.2">
      <c r="A184" s="282" t="s">
        <v>363</v>
      </c>
      <c r="B184" s="302">
        <f>SUM(B182:B183)</f>
        <v>10.248465396202047</v>
      </c>
      <c r="C184" s="299" t="str">
        <f>CONCATENATE("(",ROUND((B184/$H184)*100,1),")")</f>
        <v>(62.1)</v>
      </c>
      <c r="D184" s="302">
        <f>SUM(D182:D183)</f>
        <v>1.1729873963496718</v>
      </c>
      <c r="E184" s="299" t="str">
        <f>CONCATENATE("(",ROUND((D184/$H184)*100,1),")")</f>
        <v>(7.1)</v>
      </c>
      <c r="F184" s="302">
        <f>SUM(F182:F183)</f>
        <v>5.0815472074482857</v>
      </c>
      <c r="G184" s="299" t="str">
        <f>CONCATENATE("(",ROUND((F184/$H184)*100,1),")")</f>
        <v>(30.8)</v>
      </c>
      <c r="H184" s="302">
        <f>SUM(H182:H183)</f>
        <v>16.503000000000004</v>
      </c>
      <c r="I184" s="299" t="str">
        <f>CONCATENATE("(",ROUND((H184/$H184)*100,1),")")</f>
        <v>(100)</v>
      </c>
      <c r="K184" s="302">
        <f t="shared" si="147"/>
        <v>-0.28866685770309353</v>
      </c>
      <c r="L184" s="302">
        <f t="shared" si="148"/>
        <v>3.1326129449057438E-2</v>
      </c>
      <c r="M184" s="302">
        <f t="shared" si="149"/>
        <v>0.10634072825402718</v>
      </c>
      <c r="N184" s="302">
        <f t="shared" si="150"/>
        <v>-0.1510000000000089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8.7167951776999697</v>
      </c>
      <c r="C187" s="299" t="str">
        <f>CONCATENATE("(",ROUND((B187/$H189)*100,1),")")</f>
        <v>(53.3)</v>
      </c>
      <c r="D187" s="302">
        <f>'Ind T6'!W72</f>
        <v>0.46206013113367045</v>
      </c>
      <c r="E187" s="299" t="str">
        <f>CONCATENATE("(",ROUND((D187/$H189)*100,1),")")</f>
        <v>(2.8)</v>
      </c>
      <c r="F187" s="302">
        <f>'Ind T6'!X72</f>
        <v>4.9505738523543981</v>
      </c>
      <c r="G187" s="299" t="str">
        <f>CONCATENATE("(",ROUND((F187/$H189)*100,1),")")</f>
        <v>(30.3)</v>
      </c>
      <c r="H187" s="302">
        <f>SUM(B187,D187,F187)</f>
        <v>14.129429161188039</v>
      </c>
      <c r="I187" s="299" t="str">
        <f>CONCATENATE("(",ROUND((H187/$H189)*100,1),")")</f>
        <v>(86.4)</v>
      </c>
      <c r="K187" s="302">
        <f>B187-B177</f>
        <v>-0.75577829995024537</v>
      </c>
      <c r="L187" s="302">
        <f>D187-D177</f>
        <v>7.3349272650313768E-3</v>
      </c>
      <c r="M187" s="302">
        <f>F187-F177</f>
        <v>-3.2549535398361584E-2</v>
      </c>
      <c r="N187" s="302">
        <f>SUM(K187:M187)</f>
        <v>-0.78099290808357558</v>
      </c>
    </row>
    <row r="188" spans="1:14" x14ac:dyDescent="0.2">
      <c r="A188" s="282" t="s">
        <v>365</v>
      </c>
      <c r="B188" s="302">
        <f>'Ind T6'!V71</f>
        <v>1.2430033607989828</v>
      </c>
      <c r="C188" s="299" t="str">
        <f>CONCATENATE("(",ROUND((B188/$H189)*100,1),")")</f>
        <v>(7.6)</v>
      </c>
      <c r="D188" s="302">
        <f>'Ind T6'!W71</f>
        <v>0.7422533946650588</v>
      </c>
      <c r="E188" s="299" t="str">
        <f>CONCATENATE("(",ROUND((D188/$H189)*100,1),")")</f>
        <v>(4.5)</v>
      </c>
      <c r="F188" s="302">
        <f>'Ind T6'!X71</f>
        <v>0.23731408334791493</v>
      </c>
      <c r="G188" s="299" t="str">
        <f>CONCATENATE("(",ROUND((F188/$H189)*100,1),")")</f>
        <v>(1.5)</v>
      </c>
      <c r="H188" s="302">
        <f t="shared" ref="H188" si="151">SUM(B188,D188,F188)</f>
        <v>2.2225708388119565</v>
      </c>
      <c r="I188" s="299" t="str">
        <f>CONCATENATE("(",ROUND((H188/$H189)*100,1),")")</f>
        <v>(13.6)</v>
      </c>
      <c r="K188" s="302">
        <f t="shared" ref="K188:K189" si="152">B188-B178</f>
        <v>-2.5662592593520772E-2</v>
      </c>
      <c r="L188" s="302">
        <f t="shared" ref="L188:L189" si="153">D188-D178</f>
        <v>-2.2257852648193133E-3</v>
      </c>
      <c r="M188" s="302">
        <f t="shared" ref="M188:M189" si="154">F188-F178</f>
        <v>2.8812859419026227E-3</v>
      </c>
      <c r="N188" s="302">
        <f t="shared" ref="N188:N189" si="155">SUM(K188:M188)</f>
        <v>-2.5007091916437463E-2</v>
      </c>
    </row>
    <row r="189" spans="1:14" x14ac:dyDescent="0.2">
      <c r="A189" s="282" t="s">
        <v>363</v>
      </c>
      <c r="B189" s="302">
        <f>SUM(B187:B188)</f>
        <v>9.9597985384989531</v>
      </c>
      <c r="C189" s="299" t="str">
        <f>CONCATENATE("(",ROUND((B189/$H189)*100,1),")")</f>
        <v>(60.9)</v>
      </c>
      <c r="D189" s="302">
        <f>SUM(D187:D188)</f>
        <v>1.2043135257987292</v>
      </c>
      <c r="E189" s="299" t="str">
        <f>CONCATENATE("(",ROUND((D189/$H189)*100,1),")")</f>
        <v>(7.4)</v>
      </c>
      <c r="F189" s="302">
        <f>SUM(F187:F188)</f>
        <v>5.1878879357023129</v>
      </c>
      <c r="G189" s="299" t="str">
        <f>CONCATENATE("(",ROUND((F189/$H189)*100,1),")")</f>
        <v>(31.7)</v>
      </c>
      <c r="H189" s="302">
        <f>SUM(H187:H188)</f>
        <v>16.351999999999997</v>
      </c>
      <c r="I189" s="299" t="str">
        <f>CONCATENATE("(",ROUND((H189/$H189)*100,1),")")</f>
        <v>(100)</v>
      </c>
      <c r="K189" s="302">
        <f t="shared" si="152"/>
        <v>-0.78144089254376503</v>
      </c>
      <c r="L189" s="302">
        <f t="shared" si="153"/>
        <v>5.1091420002120636E-3</v>
      </c>
      <c r="M189" s="302">
        <f t="shared" si="154"/>
        <v>-2.9668249456459073E-2</v>
      </c>
      <c r="N189" s="302">
        <f t="shared" si="155"/>
        <v>-0.80600000000001204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14.379542535294627</v>
      </c>
      <c r="C198" s="299" t="str">
        <f>CONCATENATE("(",ROUND((B198/$H200)*100,1),")")</f>
        <v>(33.8)</v>
      </c>
      <c r="D198" s="302">
        <f>'Ind T6'!M81</f>
        <v>5.3954487944662484</v>
      </c>
      <c r="E198" s="299" t="str">
        <f>CONCATENATE("(",ROUND((D198/$H200)*100,1),")")</f>
        <v>(12.7)</v>
      </c>
      <c r="F198" s="302">
        <f>'Ind T6'!N81</f>
        <v>1.8854365108300839</v>
      </c>
      <c r="G198" s="299" t="str">
        <f>CONCATENATE("(",ROUND((F198/$H200)*100,1),")")</f>
        <v>(4.4)</v>
      </c>
      <c r="H198" s="302">
        <f>SUM(B198,D198,F198)</f>
        <v>21.660427840590959</v>
      </c>
      <c r="I198" s="299" t="str">
        <f>CONCATENATE("(",ROUND((H198/$H200)*100,1),")")</f>
        <v>(50.9)</v>
      </c>
      <c r="K198" s="302">
        <f>B203-B198</f>
        <v>0.18654658492681797</v>
      </c>
      <c r="L198" s="302">
        <f>D203-D198</f>
        <v>-3.9768486670449299E-2</v>
      </c>
      <c r="M198" s="302">
        <f>F203-F198</f>
        <v>1.7654262950985933E-2</v>
      </c>
      <c r="N198" s="302">
        <f>SUM(K198:M198)</f>
        <v>0.1644323612073546</v>
      </c>
    </row>
    <row r="199" spans="1:14" x14ac:dyDescent="0.2">
      <c r="A199" s="282" t="s">
        <v>365</v>
      </c>
      <c r="B199" s="302">
        <f>'Ind T6'!L80</f>
        <v>7.7192311959109814</v>
      </c>
      <c r="C199" s="299" t="str">
        <f>CONCATENATE("(",ROUND((B199/$H200)*100,1),")")</f>
        <v>(18.1)</v>
      </c>
      <c r="D199" s="302">
        <f>'Ind T6'!M80</f>
        <v>12.221263166838158</v>
      </c>
      <c r="E199" s="299" t="str">
        <f>CONCATENATE("(",ROUND((D199/$H200)*100,1),")")</f>
        <v>(28.7)</v>
      </c>
      <c r="F199" s="302">
        <f>'Ind T6'!N80</f>
        <v>0.9530777966599242</v>
      </c>
      <c r="G199" s="299" t="str">
        <f>CONCATENATE("(",ROUND((F199/$H200)*100,1),")")</f>
        <v>(2.2)</v>
      </c>
      <c r="H199" s="302">
        <f t="shared" ref="H199" si="156">SUM(B199,D199,F199)</f>
        <v>20.893572159409061</v>
      </c>
      <c r="I199" s="299" t="str">
        <f>CONCATENATE("(",ROUND((H199/$H200)*100,1),")")</f>
        <v>(49.1)</v>
      </c>
      <c r="K199" s="302">
        <f t="shared" ref="K199:K200" si="157">B204-B199</f>
        <v>0.19917792406279133</v>
      </c>
      <c r="L199" s="302">
        <f t="shared" ref="L199:L200" si="158">D204-D199</f>
        <v>-0.55472865359898904</v>
      </c>
      <c r="M199" s="302">
        <f t="shared" ref="M199:M200" si="159">F204-F199</f>
        <v>2.5118368328800655E-2</v>
      </c>
      <c r="N199" s="302">
        <f t="shared" ref="N199:N200" si="160">SUM(K199:M199)</f>
        <v>-0.33043236120739705</v>
      </c>
    </row>
    <row r="200" spans="1:14" x14ac:dyDescent="0.2">
      <c r="A200" s="282" t="s">
        <v>363</v>
      </c>
      <c r="B200" s="302">
        <f>SUM(B198:B199)</f>
        <v>22.098773731205608</v>
      </c>
      <c r="C200" s="299" t="str">
        <f>CONCATENATE("(",ROUND((B200/$H200)*100,1),")")</f>
        <v>(51.9)</v>
      </c>
      <c r="D200" s="302">
        <f>SUM(D198:D199)</f>
        <v>17.616711961304407</v>
      </c>
      <c r="E200" s="299" t="str">
        <f>CONCATENATE("(",ROUND((D200/$H200)*100,1),")")</f>
        <v>(41.4)</v>
      </c>
      <c r="F200" s="302">
        <f>SUM(F198:F199)</f>
        <v>2.8385143074900081</v>
      </c>
      <c r="G200" s="299" t="str">
        <f>CONCATENATE("(",ROUND((F200/$H200)*100,1),")")</f>
        <v>(6.7)</v>
      </c>
      <c r="H200" s="302">
        <f>SUM(H198:H199)</f>
        <v>42.554000000000016</v>
      </c>
      <c r="I200" s="299" t="str">
        <f>CONCATENATE("(",ROUND((H200/$H200)*100,1),")")</f>
        <v>(100)</v>
      </c>
      <c r="K200" s="302">
        <f t="shared" si="157"/>
        <v>0.38572450898961108</v>
      </c>
      <c r="L200" s="302">
        <f t="shared" si="158"/>
        <v>-0.59449714026943923</v>
      </c>
      <c r="M200" s="302">
        <f t="shared" si="159"/>
        <v>4.2772631279786477E-2</v>
      </c>
      <c r="N200" s="302">
        <f t="shared" si="160"/>
        <v>-0.16600000000004167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14.566089120221445</v>
      </c>
      <c r="C203" s="299" t="str">
        <f>CONCATENATE("(",ROUND((B203/$H205)*100,1),")")</f>
        <v>(34.4)</v>
      </c>
      <c r="D203" s="302">
        <f>'Ind T6'!R81</f>
        <v>5.3556803077957991</v>
      </c>
      <c r="E203" s="299" t="str">
        <f>CONCATENATE("(",ROUND((D203/$H205)*100,1),")")</f>
        <v>(12.6)</v>
      </c>
      <c r="F203" s="302">
        <f>'Ind T6'!S81</f>
        <v>1.9030907737810698</v>
      </c>
      <c r="G203" s="299" t="str">
        <f>CONCATENATE("(",ROUND((F203/$H205)*100,1),")")</f>
        <v>(4.5)</v>
      </c>
      <c r="H203" s="302">
        <f>SUM(B203,D203,F203)</f>
        <v>21.824860201798312</v>
      </c>
      <c r="I203" s="299" t="str">
        <f>CONCATENATE("(",ROUND((H203/$H205)*100,1),")")</f>
        <v>(51.5)</v>
      </c>
      <c r="K203" s="302">
        <f>B208-B203</f>
        <v>0.50078438684701609</v>
      </c>
      <c r="L203" s="302">
        <f>D208-D203</f>
        <v>3.3446876961889416E-2</v>
      </c>
      <c r="M203" s="302">
        <f>F208-F203</f>
        <v>5.228068307921574E-2</v>
      </c>
      <c r="N203" s="302">
        <f>SUM(K203:M203)</f>
        <v>0.58651194688812125</v>
      </c>
    </row>
    <row r="204" spans="1:14" x14ac:dyDescent="0.2">
      <c r="A204" s="282" t="s">
        <v>365</v>
      </c>
      <c r="B204" s="302">
        <f>'Ind T6'!Q80</f>
        <v>7.9184091199737727</v>
      </c>
      <c r="C204" s="299" t="str">
        <f>CONCATENATE("(",ROUND((B204/$H205)*100,1),")")</f>
        <v>(18.7)</v>
      </c>
      <c r="D204" s="302">
        <f>'Ind T6'!R80</f>
        <v>11.666534513239169</v>
      </c>
      <c r="E204" s="299" t="str">
        <f>CONCATENATE("(",ROUND((D204/$H205)*100,1),")")</f>
        <v>(27.5)</v>
      </c>
      <c r="F204" s="302">
        <f>'Ind T6'!S80</f>
        <v>0.97819616498872486</v>
      </c>
      <c r="G204" s="299" t="str">
        <f>CONCATENATE("(",ROUND((F204/$H205)*100,1),")")</f>
        <v>(2.3)</v>
      </c>
      <c r="H204" s="302">
        <f t="shared" ref="H204" si="161">SUM(B204,D204,F204)</f>
        <v>20.563139798201664</v>
      </c>
      <c r="I204" s="299" t="str">
        <f>CONCATENATE("(",ROUND((H204/$H205)*100,1),")")</f>
        <v>(48.5)</v>
      </c>
      <c r="K204" s="302">
        <f t="shared" ref="K204:K205" si="162">B209-B204</f>
        <v>0.54917981319150488</v>
      </c>
      <c r="L204" s="302">
        <f t="shared" ref="L204:L205" si="163">D209-D204</f>
        <v>-0.83056996279672646</v>
      </c>
      <c r="M204" s="302">
        <f t="shared" ref="M204:M205" si="164">F209-F204</f>
        <v>7.1878202717133077E-2</v>
      </c>
      <c r="N204" s="302">
        <f t="shared" ref="N204:N205" si="165">SUM(K204:M204)</f>
        <v>-0.2095119468880885</v>
      </c>
    </row>
    <row r="205" spans="1:14" x14ac:dyDescent="0.2">
      <c r="A205" s="282" t="s">
        <v>363</v>
      </c>
      <c r="B205" s="302">
        <f>SUM(B203:B204)</f>
        <v>22.484498240195219</v>
      </c>
      <c r="C205" s="299" t="str">
        <f>CONCATENATE("(",ROUND((B205/$H205)*100,1),")")</f>
        <v>(53)</v>
      </c>
      <c r="D205" s="302">
        <f>SUM(D203:D204)</f>
        <v>17.022214821034968</v>
      </c>
      <c r="E205" s="299" t="str">
        <f>CONCATENATE("(",ROUND((D205/$H205)*100,1),")")</f>
        <v>(40.2)</v>
      </c>
      <c r="F205" s="302">
        <f>SUM(F203:F204)</f>
        <v>2.8812869387697946</v>
      </c>
      <c r="G205" s="299" t="str">
        <f>CONCATENATE("(",ROUND((F205/$H205)*100,1),")")</f>
        <v>(6.8)</v>
      </c>
      <c r="H205" s="302">
        <f>SUM(H203:H204)</f>
        <v>42.387999999999977</v>
      </c>
      <c r="I205" s="299" t="str">
        <f>CONCATENATE("(",ROUND((H205/$H205)*100,1),")")</f>
        <v>(100)</v>
      </c>
      <c r="K205" s="302">
        <f t="shared" si="162"/>
        <v>1.0499642000385201</v>
      </c>
      <c r="L205" s="302">
        <f t="shared" si="163"/>
        <v>-0.79712308583483704</v>
      </c>
      <c r="M205" s="302">
        <f t="shared" si="164"/>
        <v>0.12415888579634871</v>
      </c>
      <c r="N205" s="302">
        <f t="shared" si="165"/>
        <v>0.37700000000003175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15.066873507068461</v>
      </c>
      <c r="C208" s="299" t="str">
        <f>CONCATENATE("(",ROUND((B208/$H210)*100,1),")")</f>
        <v>(35.2)</v>
      </c>
      <c r="D208" s="302">
        <f>'Ind T6'!W81</f>
        <v>5.3891271847576885</v>
      </c>
      <c r="E208" s="299" t="str">
        <f>CONCATENATE("(",ROUND((D208/$H210)*100,1),")")</f>
        <v>(12.6)</v>
      </c>
      <c r="F208" s="302">
        <f>'Ind T6'!X81</f>
        <v>1.9553714568602856</v>
      </c>
      <c r="G208" s="299" t="str">
        <f>CONCATENATE("(",ROUND((F208/$H210)*100,1),")")</f>
        <v>(4.6)</v>
      </c>
      <c r="H208" s="302">
        <f>SUM(B208,D208,F208)</f>
        <v>22.411372148686432</v>
      </c>
      <c r="I208" s="299" t="str">
        <f>CONCATENATE("(",ROUND((H208/$H210)*100,1),")")</f>
        <v>(52.4)</v>
      </c>
      <c r="K208" s="302">
        <f>B208-B198</f>
        <v>0.68733097177383407</v>
      </c>
      <c r="L208" s="302">
        <f>D208-D198</f>
        <v>-6.3216097085598832E-3</v>
      </c>
      <c r="M208" s="302">
        <f>F208-F198</f>
        <v>6.9934946030201672E-2</v>
      </c>
      <c r="N208" s="302">
        <f>SUM(K208:M208)</f>
        <v>0.75094430809547585</v>
      </c>
    </row>
    <row r="209" spans="1:14" x14ac:dyDescent="0.2">
      <c r="A209" s="282" t="s">
        <v>365</v>
      </c>
      <c r="B209" s="302">
        <f>'Ind T6'!V80</f>
        <v>8.4675889331652776</v>
      </c>
      <c r="C209" s="299" t="str">
        <f>CONCATENATE("(",ROUND((B209/$H210)*100,1),")")</f>
        <v>(19.8)</v>
      </c>
      <c r="D209" s="302">
        <f>'Ind T6'!W80</f>
        <v>10.835964550442442</v>
      </c>
      <c r="E209" s="299" t="str">
        <f>CONCATENATE("(",ROUND((D209/$H210)*100,1),")")</f>
        <v>(25.3)</v>
      </c>
      <c r="F209" s="302">
        <f>'Ind T6'!X80</f>
        <v>1.0500743677058579</v>
      </c>
      <c r="G209" s="299" t="str">
        <f>CONCATENATE("(",ROUND((F209/$H210)*100,1),")")</f>
        <v>(2.5)</v>
      </c>
      <c r="H209" s="302">
        <f t="shared" ref="H209" si="166">SUM(B209,D209,F209)</f>
        <v>20.353627851313579</v>
      </c>
      <c r="I209" s="299" t="str">
        <f>CONCATENATE("(",ROUND((H209/$H210)*100,1),")")</f>
        <v>(47.6)</v>
      </c>
      <c r="K209" s="302">
        <f t="shared" ref="K209:K210" si="167">B209-B199</f>
        <v>0.74835773725429622</v>
      </c>
      <c r="L209" s="302">
        <f t="shared" ref="L209:L210" si="168">D209-D199</f>
        <v>-1.3852986163957155</v>
      </c>
      <c r="M209" s="302">
        <f t="shared" ref="M209:M210" si="169">F209-F199</f>
        <v>9.6996571045933733E-2</v>
      </c>
      <c r="N209" s="302">
        <f t="shared" ref="N209:N210" si="170">SUM(K209:M209)</f>
        <v>-0.53994430809548555</v>
      </c>
    </row>
    <row r="210" spans="1:14" x14ac:dyDescent="0.2">
      <c r="A210" s="282" t="s">
        <v>363</v>
      </c>
      <c r="B210" s="302">
        <f>SUM(B208:B209)</f>
        <v>23.534462440233739</v>
      </c>
      <c r="C210" s="299" t="str">
        <f>CONCATENATE("(",ROUND((B210/$H210)*100,1),")")</f>
        <v>(55)</v>
      </c>
      <c r="D210" s="302">
        <f>SUM(D208:D209)</f>
        <v>16.225091735200131</v>
      </c>
      <c r="E210" s="299" t="str">
        <f>CONCATENATE("(",ROUND((D210/$H210)*100,1),")")</f>
        <v>(37.9)</v>
      </c>
      <c r="F210" s="302">
        <f>SUM(F208:F209)</f>
        <v>3.0054458245661433</v>
      </c>
      <c r="G210" s="299" t="str">
        <f>CONCATENATE("(",ROUND((F210/$H210)*100,1),")")</f>
        <v>(7)</v>
      </c>
      <c r="H210" s="302">
        <f>SUM(H208:H209)</f>
        <v>42.765000000000015</v>
      </c>
      <c r="I210" s="299" t="str">
        <f>CONCATENATE("(",ROUND((H210/$H210)*100,1),")")</f>
        <v>(100)</v>
      </c>
      <c r="K210" s="302">
        <f t="shared" si="167"/>
        <v>1.4356887090281312</v>
      </c>
      <c r="L210" s="302">
        <f t="shared" si="168"/>
        <v>-1.3916202261042763</v>
      </c>
      <c r="M210" s="302">
        <f t="shared" si="169"/>
        <v>0.16693151707613518</v>
      </c>
      <c r="N210" s="302">
        <f t="shared" si="170"/>
        <v>0.21099999999999008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9.2368276234576125</v>
      </c>
      <c r="C219" s="299" t="str">
        <f>CONCATENATE("(",ROUND((B219/$H221)*100,1),")")</f>
        <v>(53.7)</v>
      </c>
      <c r="D219" s="302">
        <f>'Ind T6'!M90</f>
        <v>1.3113041592325363</v>
      </c>
      <c r="E219" s="299" t="str">
        <f>CONCATENATE("(",ROUND((D219/$H221)*100,1),")")</f>
        <v>(7.6)</v>
      </c>
      <c r="F219" s="302">
        <f>'Ind T6'!N90</f>
        <v>2.2803576515032646</v>
      </c>
      <c r="G219" s="299" t="str">
        <f>CONCATENATE("(",ROUND((F219/$H221)*100,1),")")</f>
        <v>(13.3)</v>
      </c>
      <c r="H219" s="302">
        <f>SUM(B219,D219,F219)</f>
        <v>12.828489434193413</v>
      </c>
      <c r="I219" s="299" t="str">
        <f>CONCATENATE("(",ROUND((H219/$H221)*100,1),")")</f>
        <v>(74.6)</v>
      </c>
      <c r="K219" s="302">
        <f>B224-B219</f>
        <v>4.3925394611912694E-2</v>
      </c>
      <c r="L219" s="302">
        <f>D224-D219</f>
        <v>1.6970215802794897E-2</v>
      </c>
      <c r="M219" s="302">
        <f>F224-F219</f>
        <v>8.6003159457818334E-2</v>
      </c>
      <c r="N219" s="302">
        <f>SUM(K219:M219)</f>
        <v>0.14689876987252592</v>
      </c>
    </row>
    <row r="220" spans="1:14" x14ac:dyDescent="0.2">
      <c r="A220" s="282" t="s">
        <v>365</v>
      </c>
      <c r="B220" s="302">
        <f>'Ind T6'!L89</f>
        <v>2.0540669143453738</v>
      </c>
      <c r="C220" s="299" t="str">
        <f>CONCATENATE("(",ROUND((B220/$H221)*100,1),")")</f>
        <v>(11.9)</v>
      </c>
      <c r="D220" s="302">
        <f>'Ind T6'!M89</f>
        <v>1.391800615453068</v>
      </c>
      <c r="E220" s="299" t="str">
        <f>CONCATENATE("(",ROUND((D220/$H221)*100,1),")")</f>
        <v>(8.1)</v>
      </c>
      <c r="F220" s="302">
        <f>'Ind T6'!N89</f>
        <v>0.92064303600812747</v>
      </c>
      <c r="G220" s="299" t="str">
        <f>CONCATENATE("(",ROUND((F220/$H221)*100,1),")")</f>
        <v>(5.4)</v>
      </c>
      <c r="H220" s="302">
        <f t="shared" ref="H220" si="171">SUM(B220,D220,F220)</f>
        <v>4.3665105658065695</v>
      </c>
      <c r="I220" s="299" t="str">
        <f>CONCATENATE("(",ROUND((H220/$H221)*100,1),")")</f>
        <v>(25.4)</v>
      </c>
      <c r="K220" s="302">
        <f t="shared" ref="K220:K221" si="172">B225-B220</f>
        <v>0.11652779614848807</v>
      </c>
      <c r="L220" s="302">
        <f t="shared" ref="L220:L221" si="173">D225-D220</f>
        <v>9.5412573755204289E-2</v>
      </c>
      <c r="M220" s="302">
        <f t="shared" ref="M220:M221" si="174">F225-F220</f>
        <v>1.4160860223779825E-2</v>
      </c>
      <c r="N220" s="302">
        <f t="shared" ref="N220:N221" si="175">SUM(K220:M220)</f>
        <v>0.22610123012747219</v>
      </c>
    </row>
    <row r="221" spans="1:14" x14ac:dyDescent="0.2">
      <c r="A221" s="282" t="s">
        <v>363</v>
      </c>
      <c r="B221" s="302">
        <f>SUM(B219:B220)</f>
        <v>11.290894537802986</v>
      </c>
      <c r="C221" s="299" t="str">
        <f>CONCATENATE("(",ROUND((B221/$H221)*100,1),")")</f>
        <v>(65.7)</v>
      </c>
      <c r="D221" s="302">
        <f>SUM(D219:D220)</f>
        <v>2.7031047746856043</v>
      </c>
      <c r="E221" s="299" t="str">
        <f>CONCATENATE("(",ROUND((D221/$H221)*100,1),")")</f>
        <v>(15.7)</v>
      </c>
      <c r="F221" s="302">
        <f>SUM(F219:F220)</f>
        <v>3.2010006875113923</v>
      </c>
      <c r="G221" s="299" t="str">
        <f>CONCATENATE("(",ROUND((F221/$H221)*100,1),")")</f>
        <v>(18.6)</v>
      </c>
      <c r="H221" s="302">
        <f>SUM(H219:H220)</f>
        <v>17.194999999999983</v>
      </c>
      <c r="I221" s="299" t="str">
        <f>CONCATENATE("(",ROUND((H221/$H221)*100,1),")")</f>
        <v>(100)</v>
      </c>
      <c r="K221" s="302">
        <f t="shared" si="172"/>
        <v>0.16045319076040165</v>
      </c>
      <c r="L221" s="302">
        <f t="shared" si="173"/>
        <v>0.11238278955799919</v>
      </c>
      <c r="M221" s="302">
        <f t="shared" si="174"/>
        <v>0.10016401968159805</v>
      </c>
      <c r="N221" s="302">
        <f t="shared" si="175"/>
        <v>0.37299999999999889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9.2807530180695252</v>
      </c>
      <c r="C224" s="299" t="str">
        <f>CONCATENATE("(",ROUND((B224/$H226)*100,1),")")</f>
        <v>(52.8)</v>
      </c>
      <c r="D224" s="302">
        <f>'Ind T6'!R90</f>
        <v>1.3282743750353312</v>
      </c>
      <c r="E224" s="299" t="str">
        <f>CONCATENATE("(",ROUND((D224/$H226)*100,1),")")</f>
        <v>(7.6)</v>
      </c>
      <c r="F224" s="302">
        <f>'Ind T6'!S90</f>
        <v>2.366360810961083</v>
      </c>
      <c r="G224" s="299" t="str">
        <f>CONCATENATE("(",ROUND((F224/$H226)*100,1),")")</f>
        <v>(13.5)</v>
      </c>
      <c r="H224" s="302">
        <f>SUM(B224,D224,F224)</f>
        <v>12.97538820406594</v>
      </c>
      <c r="I224" s="299" t="str">
        <f>CONCATENATE("(",ROUND((H224/$H226)*100,1),")")</f>
        <v>(73.9)</v>
      </c>
      <c r="K224" s="302">
        <f>B229-B224</f>
        <v>-0.32219866382201801</v>
      </c>
      <c r="L224" s="302">
        <f>D229-D224</f>
        <v>3.1900415886575884E-2</v>
      </c>
      <c r="M224" s="302">
        <f>F229-F224</f>
        <v>0.1155649489923487</v>
      </c>
      <c r="N224" s="302">
        <f>SUM(K224:M224)</f>
        <v>-0.17473329894309342</v>
      </c>
    </row>
    <row r="225" spans="1:14" x14ac:dyDescent="0.2">
      <c r="A225" s="282" t="s">
        <v>365</v>
      </c>
      <c r="B225" s="302">
        <f>'Ind T6'!Q89</f>
        <v>2.1705947104938619</v>
      </c>
      <c r="C225" s="299" t="str">
        <f>CONCATENATE("(",ROUND((B225/$H226)*100,1),")")</f>
        <v>(12.4)</v>
      </c>
      <c r="D225" s="302">
        <f>'Ind T6'!R89</f>
        <v>1.4872131892082723</v>
      </c>
      <c r="E225" s="299" t="str">
        <f>CONCATENATE("(",ROUND((D225/$H226)*100,1),")")</f>
        <v>(8.5)</v>
      </c>
      <c r="F225" s="302">
        <f>'Ind T6'!S89</f>
        <v>0.93480389623190729</v>
      </c>
      <c r="G225" s="299" t="str">
        <f>CONCATENATE("(",ROUND((F225/$H226)*100,1),")")</f>
        <v>(5.3)</v>
      </c>
      <c r="H225" s="302">
        <f t="shared" ref="H225" si="176">SUM(B225,D225,F225)</f>
        <v>4.5926117959340411</v>
      </c>
      <c r="I225" s="299" t="str">
        <f>CONCATENATE("(",ROUND((H225/$H226)*100,1),")")</f>
        <v>(26.1)</v>
      </c>
      <c r="K225" s="302">
        <f t="shared" ref="K225:K226" si="177">B230-B225</f>
        <v>8.6428948516153348E-2</v>
      </c>
      <c r="L225" s="302">
        <f t="shared" ref="L225:L226" si="178">D230-D225</f>
        <v>0.11386900537886158</v>
      </c>
      <c r="M225" s="302">
        <f t="shared" ref="M225:M226" si="179">F230-F225</f>
        <v>-4.5646549519118285E-3</v>
      </c>
      <c r="N225" s="302">
        <f t="shared" ref="N225:N226" si="180">SUM(K225:M225)</f>
        <v>0.1957332989431031</v>
      </c>
    </row>
    <row r="226" spans="1:14" x14ac:dyDescent="0.2">
      <c r="A226" s="282" t="s">
        <v>363</v>
      </c>
      <c r="B226" s="302">
        <f>SUM(B224:B225)</f>
        <v>11.451347728563388</v>
      </c>
      <c r="C226" s="299" t="str">
        <f>CONCATENATE("(",ROUND((B226/$H226)*100,1),")")</f>
        <v>(65.2)</v>
      </c>
      <c r="D226" s="302">
        <f>SUM(D224:D225)</f>
        <v>2.8154875642436035</v>
      </c>
      <c r="E226" s="299" t="str">
        <f>CONCATENATE("(",ROUND((D226/$H226)*100,1),")")</f>
        <v>(16)</v>
      </c>
      <c r="F226" s="302">
        <f>SUM(F224:F225)</f>
        <v>3.3011647071929904</v>
      </c>
      <c r="G226" s="299" t="str">
        <f>CONCATENATE("(",ROUND((F226/$H226)*100,1),")")</f>
        <v>(18.8)</v>
      </c>
      <c r="H226" s="302">
        <f>SUM(H224:H225)</f>
        <v>17.56799999999998</v>
      </c>
      <c r="I226" s="299" t="str">
        <f>CONCATENATE("(",ROUND((H226/$H226)*100,1),")")</f>
        <v>(100)</v>
      </c>
      <c r="K226" s="302">
        <f t="shared" si="177"/>
        <v>-0.23576971530586555</v>
      </c>
      <c r="L226" s="302">
        <f t="shared" si="178"/>
        <v>0.14576942126543768</v>
      </c>
      <c r="M226" s="302">
        <f t="shared" si="179"/>
        <v>0.11100029404043665</v>
      </c>
      <c r="N226" s="302">
        <f t="shared" si="180"/>
        <v>2.1000000000008789E-2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8.9585543542475072</v>
      </c>
      <c r="C229" s="299" t="str">
        <f>CONCATENATE("(",ROUND((B229/$H231)*100,1),")")</f>
        <v>(50.9)</v>
      </c>
      <c r="D229" s="302">
        <f>'Ind T6'!W90</f>
        <v>1.3601747909219071</v>
      </c>
      <c r="E229" s="299" t="str">
        <f>CONCATENATE("(",ROUND((D229/$H231)*100,1),")")</f>
        <v>(7.7)</v>
      </c>
      <c r="F229" s="302">
        <f>'Ind T6'!X90</f>
        <v>2.4819257599534317</v>
      </c>
      <c r="G229" s="299" t="str">
        <f>CONCATENATE("(",ROUND((F229/$H231)*100,1),")")</f>
        <v>(14.1)</v>
      </c>
      <c r="H229" s="302">
        <f>SUM(B229,D229,F229)</f>
        <v>12.800654905122846</v>
      </c>
      <c r="I229" s="299" t="str">
        <f>CONCATENATE("(",ROUND((H229/$H231)*100,1),")")</f>
        <v>(72.8)</v>
      </c>
      <c r="K229" s="302">
        <f>B229-B219</f>
        <v>-0.27827326921010531</v>
      </c>
      <c r="L229" s="302">
        <f>D229-D219</f>
        <v>4.887063168937078E-2</v>
      </c>
      <c r="M229" s="302">
        <f>F229-F219</f>
        <v>0.20156810845016704</v>
      </c>
      <c r="N229" s="302">
        <f>SUM(K229:M229)</f>
        <v>-2.7834529070567493E-2</v>
      </c>
    </row>
    <row r="230" spans="1:14" x14ac:dyDescent="0.2">
      <c r="A230" s="282" t="s">
        <v>365</v>
      </c>
      <c r="B230" s="302">
        <f>'Ind T6'!V89</f>
        <v>2.2570236590100152</v>
      </c>
      <c r="C230" s="299" t="str">
        <f>CONCATENATE("(",ROUND((B230/$H231)*100,1),")")</f>
        <v>(12.8)</v>
      </c>
      <c r="D230" s="302">
        <f>'Ind T6'!W89</f>
        <v>1.6010821945871339</v>
      </c>
      <c r="E230" s="299" t="str">
        <f>CONCATENATE("(",ROUND((D230/$H231)*100,1),")")</f>
        <v>(9.1)</v>
      </c>
      <c r="F230" s="302">
        <f>'Ind T6'!X89</f>
        <v>0.93023924127999547</v>
      </c>
      <c r="G230" s="299" t="str">
        <f>CONCATENATE("(",ROUND((F230/$H231)*100,1),")")</f>
        <v>(5.3)</v>
      </c>
      <c r="H230" s="302">
        <f t="shared" ref="H230" si="181">SUM(B230,D230,F230)</f>
        <v>4.7883450948771449</v>
      </c>
      <c r="I230" s="299" t="str">
        <f>CONCATENATE("(",ROUND((H230/$H231)*100,1),")")</f>
        <v>(27.2)</v>
      </c>
      <c r="K230" s="302">
        <f t="shared" ref="K230:K231" si="182">B230-B220</f>
        <v>0.20295674466464142</v>
      </c>
      <c r="L230" s="302">
        <f t="shared" ref="L230:L231" si="183">D230-D220</f>
        <v>0.20928157913406586</v>
      </c>
      <c r="M230" s="302">
        <f t="shared" ref="M230:M231" si="184">F230-F220</f>
        <v>9.5962052718679969E-3</v>
      </c>
      <c r="N230" s="302">
        <f t="shared" ref="N230:N231" si="185">SUM(K230:M230)</f>
        <v>0.42183452907057528</v>
      </c>
    </row>
    <row r="231" spans="1:14" x14ac:dyDescent="0.2">
      <c r="A231" s="282" t="s">
        <v>363</v>
      </c>
      <c r="B231" s="302">
        <f>SUM(B229:B230)</f>
        <v>11.215578013257522</v>
      </c>
      <c r="C231" s="299" t="str">
        <f>CONCATENATE("(",ROUND((B231/$H231)*100,1),")")</f>
        <v>(63.8)</v>
      </c>
      <c r="D231" s="302">
        <f>SUM(D229:D230)</f>
        <v>2.9612569855090412</v>
      </c>
      <c r="E231" s="299" t="str">
        <f>CONCATENATE("(",ROUND((D231/$H231)*100,1),")")</f>
        <v>(16.8)</v>
      </c>
      <c r="F231" s="302">
        <f>SUM(F229:F230)</f>
        <v>3.412165001233427</v>
      </c>
      <c r="G231" s="299" t="str">
        <f>CONCATENATE("(",ROUND((F231/$H231)*100,1),")")</f>
        <v>(19.4)</v>
      </c>
      <c r="H231" s="302">
        <f>SUM(H229:H230)</f>
        <v>17.588999999999992</v>
      </c>
      <c r="I231" s="299" t="str">
        <f>CONCATENATE("(",ROUND((H231/$H231)*100,1),")")</f>
        <v>(100)</v>
      </c>
      <c r="K231" s="302">
        <f t="shared" si="182"/>
        <v>-7.5316524545463892E-2</v>
      </c>
      <c r="L231" s="302">
        <f t="shared" si="183"/>
        <v>0.25815221082343687</v>
      </c>
      <c r="M231" s="302">
        <f t="shared" si="184"/>
        <v>0.2111643137220347</v>
      </c>
      <c r="N231" s="302">
        <f t="shared" si="185"/>
        <v>0.39400000000000768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4.0269222753262008</v>
      </c>
      <c r="C240" s="299" t="str">
        <f>CONCATENATE("(",ROUND((B240/$H242)*100,1),")")</f>
        <v>(20.6)</v>
      </c>
      <c r="D240" s="302">
        <f>'Ind T6'!M99</f>
        <v>3.8579060414176691</v>
      </c>
      <c r="E240" s="299" t="str">
        <f>CONCATENATE("(",ROUND((D240/$H242)*100,1),")")</f>
        <v>(19.7)</v>
      </c>
      <c r="F240" s="302">
        <f>'Ind T6'!N99</f>
        <v>0.47421366749003763</v>
      </c>
      <c r="G240" s="299" t="str">
        <f>CONCATENATE("(",ROUND((F240/$H242)*100,1),")")</f>
        <v>(2.4)</v>
      </c>
      <c r="H240" s="302">
        <f>SUM(B240,D240,F240)</f>
        <v>8.3590419842339081</v>
      </c>
      <c r="I240" s="299" t="str">
        <f>CONCATENATE("(",ROUND((H240/$H242)*100,1),")")</f>
        <v>(42.8)</v>
      </c>
      <c r="K240" s="302">
        <f>B245-B240</f>
        <v>0.11243067126237616</v>
      </c>
      <c r="L240" s="302">
        <f>D245-D240</f>
        <v>8.0210927107138286E-2</v>
      </c>
      <c r="M240" s="302">
        <f>F245-F240</f>
        <v>1.0677182035246535E-2</v>
      </c>
      <c r="N240" s="302">
        <f>SUM(K240:M240)</f>
        <v>0.20331878040476098</v>
      </c>
    </row>
    <row r="241" spans="1:14" x14ac:dyDescent="0.2">
      <c r="A241" s="282" t="s">
        <v>365</v>
      </c>
      <c r="B241" s="302">
        <f>'Ind T6'!L98</f>
        <v>3.998296860817153</v>
      </c>
      <c r="C241" s="299" t="str">
        <f>CONCATENATE("(",ROUND((B241/$H242)*100,1),")")</f>
        <v>(20.4)</v>
      </c>
      <c r="D241" s="302">
        <f>'Ind T6'!M98</f>
        <v>6.3161135082426849</v>
      </c>
      <c r="E241" s="299" t="str">
        <f>CONCATENATE("(",ROUND((D241/$H242)*100,1),")")</f>
        <v>(32.3)</v>
      </c>
      <c r="F241" s="302">
        <f>'Ind T6'!N98</f>
        <v>0.87854764670626317</v>
      </c>
      <c r="G241" s="299" t="str">
        <f>CONCATENATE("(",ROUND((F241/$H242)*100,1),")")</f>
        <v>(4.5)</v>
      </c>
      <c r="H241" s="302">
        <f t="shared" ref="H241" si="186">SUM(B241,D241,F241)</f>
        <v>11.1929580157661</v>
      </c>
      <c r="I241" s="299" t="str">
        <f>CONCATENATE("(",ROUND((H241/$H242)*100,1),")")</f>
        <v>(57.2)</v>
      </c>
      <c r="K241" s="302">
        <f t="shared" ref="K241:K242" si="187">B246-B241</f>
        <v>8.9596573838410354E-2</v>
      </c>
      <c r="L241" s="302">
        <f t="shared" ref="L241:L242" si="188">D246-D241</f>
        <v>0.12301942132486587</v>
      </c>
      <c r="M241" s="302">
        <f t="shared" ref="M241:M242" si="189">F246-F241</f>
        <v>1.906522443195513E-2</v>
      </c>
      <c r="N241" s="302">
        <f t="shared" ref="N241:N242" si="190">SUM(K241:M241)</f>
        <v>0.23168121959523136</v>
      </c>
    </row>
    <row r="242" spans="1:14" x14ac:dyDescent="0.2">
      <c r="A242" s="282" t="s">
        <v>363</v>
      </c>
      <c r="B242" s="302">
        <f>SUM(B240:B241)</f>
        <v>8.0252191361433542</v>
      </c>
      <c r="C242" s="299" t="str">
        <f>CONCATENATE("(",ROUND((B242/$H242)*100,1),")")</f>
        <v>(41)</v>
      </c>
      <c r="D242" s="302">
        <f>SUM(D240:D241)</f>
        <v>10.174019549660354</v>
      </c>
      <c r="E242" s="299" t="str">
        <f>CONCATENATE("(",ROUND((D242/$H242)*100,1),")")</f>
        <v>(52)</v>
      </c>
      <c r="F242" s="302">
        <f>SUM(F240:F241)</f>
        <v>1.3527613141963009</v>
      </c>
      <c r="G242" s="299" t="str">
        <f>CONCATENATE("(",ROUND((F242/$H242)*100,1),")")</f>
        <v>(6.9)</v>
      </c>
      <c r="H242" s="302">
        <f>SUM(H240:H241)</f>
        <v>19.552000000000007</v>
      </c>
      <c r="I242" s="299" t="str">
        <f>CONCATENATE("(",ROUND((H242/$H242)*100,1),")")</f>
        <v>(100)</v>
      </c>
      <c r="K242" s="302">
        <f t="shared" si="187"/>
        <v>0.20202724510078518</v>
      </c>
      <c r="L242" s="302">
        <f t="shared" si="188"/>
        <v>0.2032303484320046</v>
      </c>
      <c r="M242" s="302">
        <f t="shared" si="189"/>
        <v>2.974240646720161E-2</v>
      </c>
      <c r="N242" s="302">
        <f t="shared" si="190"/>
        <v>0.43499999999999139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4.139352946588577</v>
      </c>
      <c r="C245" s="299" t="str">
        <f>CONCATENATE("(",ROUND((B245/$H247)*100,1),")")</f>
        <v>(20.7)</v>
      </c>
      <c r="D245" s="302">
        <f>'Ind T6'!R99</f>
        <v>3.9381169685248074</v>
      </c>
      <c r="E245" s="299" t="str">
        <f>CONCATENATE("(",ROUND((D245/$H247)*100,1),")")</f>
        <v>(19.7)</v>
      </c>
      <c r="F245" s="302">
        <f>'Ind T6'!S99</f>
        <v>0.48489084952528416</v>
      </c>
      <c r="G245" s="299" t="str">
        <f>CONCATENATE("(",ROUND((F245/$H247)*100,1),")")</f>
        <v>(2.4)</v>
      </c>
      <c r="H245" s="302">
        <f>SUM(B245,D245,F245)</f>
        <v>8.5623607646386688</v>
      </c>
      <c r="I245" s="299" t="str">
        <f>CONCATENATE("(",ROUND((H245/$H247)*100,1),")")</f>
        <v>(42.8)</v>
      </c>
      <c r="K245" s="302">
        <f>B250-B245</f>
        <v>0.50958696171868745</v>
      </c>
      <c r="L245" s="302">
        <f>D250-D245</f>
        <v>0.37975061220146911</v>
      </c>
      <c r="M245" s="302">
        <f>F250-F245</f>
        <v>5.6881955859309996E-2</v>
      </c>
      <c r="N245" s="302">
        <f>SUM(K245:M245)</f>
        <v>0.94621952977946655</v>
      </c>
    </row>
    <row r="246" spans="1:14" x14ac:dyDescent="0.2">
      <c r="A246" s="282" t="s">
        <v>365</v>
      </c>
      <c r="B246" s="302">
        <f>'Ind T6'!Q98</f>
        <v>4.0878934346555633</v>
      </c>
      <c r="C246" s="299" t="str">
        <f>CONCATENATE("(",ROUND((B246/$H247)*100,1),")")</f>
        <v>(20.5)</v>
      </c>
      <c r="D246" s="302">
        <f>'Ind T6'!R98</f>
        <v>6.4391329295675508</v>
      </c>
      <c r="E246" s="299" t="str">
        <f>CONCATENATE("(",ROUND((D246/$H247)*100,1),")")</f>
        <v>(32.2)</v>
      </c>
      <c r="F246" s="302">
        <f>'Ind T6'!S98</f>
        <v>0.8976128711382183</v>
      </c>
      <c r="G246" s="299" t="str">
        <f>CONCATENATE("(",ROUND((F246/$H247)*100,1),")")</f>
        <v>(4.5)</v>
      </c>
      <c r="H246" s="302">
        <f t="shared" ref="H246" si="191">SUM(B246,D246,F246)</f>
        <v>11.424639235361333</v>
      </c>
      <c r="I246" s="299" t="str">
        <f>CONCATENATE("(",ROUND((H246/$H247)*100,1),")")</f>
        <v>(57.2)</v>
      </c>
      <c r="K246" s="302">
        <f t="shared" ref="K246:K247" si="192">B251-B246</f>
        <v>0.45977495043664618</v>
      </c>
      <c r="L246" s="302">
        <f t="shared" ref="L246:L247" si="193">D251-D246</f>
        <v>0.6140605891188704</v>
      </c>
      <c r="M246" s="302">
        <f t="shared" ref="M246:M247" si="194">F251-F246</f>
        <v>0.10694493066502631</v>
      </c>
      <c r="N246" s="302">
        <f t="shared" ref="N246:N247" si="195">SUM(K246:M246)</f>
        <v>1.1807804702205429</v>
      </c>
    </row>
    <row r="247" spans="1:14" x14ac:dyDescent="0.2">
      <c r="A247" s="282" t="s">
        <v>363</v>
      </c>
      <c r="B247" s="302">
        <f>SUM(B245:B246)</f>
        <v>8.2272463812441394</v>
      </c>
      <c r="C247" s="299" t="str">
        <f>CONCATENATE("(",ROUND((B247/$H247)*100,1),")")</f>
        <v>(41.2)</v>
      </c>
      <c r="D247" s="302">
        <f>SUM(D245:D246)</f>
        <v>10.377249898092359</v>
      </c>
      <c r="E247" s="299" t="str">
        <f>CONCATENATE("(",ROUND((D247/$H247)*100,1),")")</f>
        <v>(51.9)</v>
      </c>
      <c r="F247" s="302">
        <f>SUM(F245:F246)</f>
        <v>1.3825037206635025</v>
      </c>
      <c r="G247" s="299" t="str">
        <f>CONCATENATE("(",ROUND((F247/$H247)*100,1),")")</f>
        <v>(6.9)</v>
      </c>
      <c r="H247" s="302">
        <f>SUM(H245:H246)</f>
        <v>19.987000000000002</v>
      </c>
      <c r="I247" s="299" t="str">
        <f>CONCATENATE("(",ROUND((H247/$H247)*100,1),")")</f>
        <v>(100)</v>
      </c>
      <c r="K247" s="302">
        <f t="shared" si="192"/>
        <v>0.9693619121553354</v>
      </c>
      <c r="L247" s="302">
        <f t="shared" si="193"/>
        <v>0.99381120132033907</v>
      </c>
      <c r="M247" s="302">
        <f t="shared" si="194"/>
        <v>0.16382688652433641</v>
      </c>
      <c r="N247" s="302">
        <f t="shared" si="195"/>
        <v>2.1270000000000109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4.6489399083072644</v>
      </c>
      <c r="C250" s="299" t="str">
        <f>CONCATENATE("(",ROUND((B250/$H252)*100,1),")")</f>
        <v>(21)</v>
      </c>
      <c r="D250" s="302">
        <f>'Ind T6'!W99</f>
        <v>4.3178675807262765</v>
      </c>
      <c r="E250" s="299" t="str">
        <f>CONCATENATE("(",ROUND((D250/$H252)*100,1),")")</f>
        <v>(19.5)</v>
      </c>
      <c r="F250" s="302">
        <f>'Ind T6'!X99</f>
        <v>0.54177280538459416</v>
      </c>
      <c r="G250" s="299" t="str">
        <f>CONCATENATE("(",ROUND((F250/$H252)*100,1),")")</f>
        <v>(2.4)</v>
      </c>
      <c r="H250" s="302">
        <f>SUM(B250,D250,F250)</f>
        <v>9.5085802944181363</v>
      </c>
      <c r="I250" s="299" t="str">
        <f>CONCATENATE("(",ROUND((H250/$H252)*100,1),")")</f>
        <v>(43)</v>
      </c>
      <c r="K250" s="302">
        <f>B250-B240</f>
        <v>0.62201763298106361</v>
      </c>
      <c r="L250" s="302">
        <f>D250-D240</f>
        <v>0.45996153930860739</v>
      </c>
      <c r="M250" s="302">
        <f>F250-F240</f>
        <v>6.7559137894556531E-2</v>
      </c>
      <c r="N250" s="302">
        <f>SUM(K250:M250)</f>
        <v>1.1495383101842276</v>
      </c>
    </row>
    <row r="251" spans="1:14" x14ac:dyDescent="0.2">
      <c r="A251" s="282" t="s">
        <v>365</v>
      </c>
      <c r="B251" s="302">
        <f>'Ind T6'!V98</f>
        <v>4.5476683850922095</v>
      </c>
      <c r="C251" s="299" t="str">
        <f>CONCATENATE("(",ROUND((B251/$H252)*100,1),")")</f>
        <v>(20.6)</v>
      </c>
      <c r="D251" s="302">
        <f>'Ind T6'!W98</f>
        <v>7.0531935186864212</v>
      </c>
      <c r="E251" s="299" t="str">
        <f>CONCATENATE("(",ROUND((D251/$H252)*100,1),")")</f>
        <v>(31.9)</v>
      </c>
      <c r="F251" s="302">
        <f>'Ind T6'!X98</f>
        <v>1.0045578018032446</v>
      </c>
      <c r="G251" s="299" t="str">
        <f>CONCATENATE("(",ROUND((F251/$H252)*100,1),")")</f>
        <v>(4.5)</v>
      </c>
      <c r="H251" s="302">
        <f t="shared" ref="H251" si="196">SUM(B251,D251,F251)</f>
        <v>12.605419705581875</v>
      </c>
      <c r="I251" s="299" t="str">
        <f>CONCATENATE("(",ROUND((H251/$H252)*100,1),")")</f>
        <v>(57)</v>
      </c>
      <c r="K251" s="302">
        <f t="shared" ref="K251:K252" si="197">B251-B241</f>
        <v>0.54937152427505653</v>
      </c>
      <c r="L251" s="302">
        <f t="shared" ref="L251:L252" si="198">D251-D241</f>
        <v>0.73708001044373628</v>
      </c>
      <c r="M251" s="302">
        <f t="shared" ref="M251:M252" si="199">F251-F241</f>
        <v>0.12601015509698144</v>
      </c>
      <c r="N251" s="302">
        <f t="shared" ref="N251:N252" si="200">SUM(K251:M251)</f>
        <v>1.4124616898157742</v>
      </c>
    </row>
    <row r="252" spans="1:14" x14ac:dyDescent="0.2">
      <c r="A252" s="282" t="s">
        <v>363</v>
      </c>
      <c r="B252" s="302">
        <f>SUM(B250:B251)</f>
        <v>9.1966082933994748</v>
      </c>
      <c r="C252" s="299" t="str">
        <f>CONCATENATE("(",ROUND((B252/$H252)*100,1),")")</f>
        <v>(41.6)</v>
      </c>
      <c r="D252" s="302">
        <f>SUM(D250:D251)</f>
        <v>11.371061099412698</v>
      </c>
      <c r="E252" s="299" t="str">
        <f>CONCATENATE("(",ROUND((D252/$H252)*100,1),")")</f>
        <v>(51.4)</v>
      </c>
      <c r="F252" s="302">
        <f>SUM(F250:F251)</f>
        <v>1.5463306071878389</v>
      </c>
      <c r="G252" s="299" t="str">
        <f>CONCATENATE("(",ROUND((F252/$H252)*100,1),")")</f>
        <v>(7)</v>
      </c>
      <c r="H252" s="302">
        <f>SUM(H250:H251)</f>
        <v>22.114000000000011</v>
      </c>
      <c r="I252" s="299" t="str">
        <f>CONCATENATE("(",ROUND((H252/$H252)*100,1),")")</f>
        <v>(100)</v>
      </c>
      <c r="K252" s="302">
        <f t="shared" si="197"/>
        <v>1.1713891572561206</v>
      </c>
      <c r="L252" s="302">
        <f t="shared" si="198"/>
        <v>1.1970415497523437</v>
      </c>
      <c r="M252" s="302">
        <f t="shared" si="199"/>
        <v>0.19356929299153802</v>
      </c>
      <c r="N252" s="302">
        <f t="shared" si="200"/>
        <v>2.5620000000000021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0.53754019111798834</v>
      </c>
      <c r="C261" s="299" t="str">
        <f>CONCATENATE("(",ROUND((B261/$H263)*100,1),")")</f>
        <v>(31.3)</v>
      </c>
      <c r="D261" s="302">
        <f>'Ind T6'!M108</f>
        <v>0.12975772906160479</v>
      </c>
      <c r="E261" s="299" t="str">
        <f>CONCATENATE("(",ROUND((D261/$H263)*100,1),")")</f>
        <v>(7.6)</v>
      </c>
      <c r="F261" s="302">
        <f>'Ind T6'!N108</f>
        <v>0.11818943226739537</v>
      </c>
      <c r="G261" s="299" t="str">
        <f>CONCATENATE("(",ROUND((F261/$H263)*100,1),")")</f>
        <v>(6.9)</v>
      </c>
      <c r="H261" s="302">
        <f>SUM(B261,D261,F261)</f>
        <v>0.78548735244698853</v>
      </c>
      <c r="I261" s="299" t="str">
        <f>CONCATENATE("(",ROUND((H261/$H263)*100,1),")")</f>
        <v>(45.8)</v>
      </c>
      <c r="K261" s="302">
        <f>B266-B261</f>
        <v>-8.7250035585488828E-3</v>
      </c>
      <c r="L261" s="302">
        <f>D266-D261</f>
        <v>4.578387132965489E-3</v>
      </c>
      <c r="M261" s="302">
        <f>F266-F261</f>
        <v>-5.2417608583171793E-4</v>
      </c>
      <c r="N261" s="302">
        <f>SUM(K261:M261)</f>
        <v>-4.6707925114151116E-3</v>
      </c>
    </row>
    <row r="262" spans="1:14" x14ac:dyDescent="0.2">
      <c r="A262" s="282" t="s">
        <v>365</v>
      </c>
      <c r="B262" s="302">
        <f>'Ind T6'!L107</f>
        <v>0.21921922428282584</v>
      </c>
      <c r="C262" s="299" t="str">
        <f>CONCATENATE("(",ROUND((B262/$H263)*100,1),")")</f>
        <v>(12.8)</v>
      </c>
      <c r="D262" s="302">
        <f>'Ind T6'!M107</f>
        <v>0.10025857223192074</v>
      </c>
      <c r="E262" s="299" t="str">
        <f>CONCATENATE("(",ROUND((D262/$H263)*100,1),")")</f>
        <v>(5.8)</v>
      </c>
      <c r="F262" s="302">
        <f>'Ind T6'!N107</f>
        <v>0.61003485103826549</v>
      </c>
      <c r="G262" s="299" t="str">
        <f>CONCATENATE("(",ROUND((F262/$H263)*100,1),")")</f>
        <v>(35.6)</v>
      </c>
      <c r="H262" s="302">
        <f t="shared" ref="H262" si="201">SUM(B262,D262,F262)</f>
        <v>0.92951264755301199</v>
      </c>
      <c r="I262" s="299" t="str">
        <f>CONCATENATE("(",ROUND((H262/$H263)*100,1),")")</f>
        <v>(54.2)</v>
      </c>
      <c r="K262" s="302">
        <f t="shared" ref="K262:K263" si="202">B267-B262</f>
        <v>-2.6918912515445093E-3</v>
      </c>
      <c r="L262" s="302">
        <f t="shared" ref="L262:L263" si="203">D267-D262</f>
        <v>1.5428229905435631E-4</v>
      </c>
      <c r="M262" s="302">
        <f t="shared" ref="M262:M263" si="204">F267-F262</f>
        <v>-1.2791598536095572E-2</v>
      </c>
      <c r="N262" s="302">
        <f t="shared" ref="N262:N263" si="205">SUM(K262:M262)</f>
        <v>-1.5329207488585725E-2</v>
      </c>
    </row>
    <row r="263" spans="1:14" x14ac:dyDescent="0.2">
      <c r="A263" s="282" t="s">
        <v>363</v>
      </c>
      <c r="B263" s="302">
        <f>SUM(B261:B262)</f>
        <v>0.75675941540081415</v>
      </c>
      <c r="C263" s="299" t="str">
        <f>CONCATENATE("(",ROUND((B263/$H263)*100,1),")")</f>
        <v>(44.1)</v>
      </c>
      <c r="D263" s="302">
        <f>SUM(D261:D262)</f>
        <v>0.23001630129352552</v>
      </c>
      <c r="E263" s="299" t="str">
        <f>CONCATENATE("(",ROUND((D263/$H263)*100,1),")")</f>
        <v>(13.4)</v>
      </c>
      <c r="F263" s="302">
        <f>SUM(F261:F262)</f>
        <v>0.72822428330566091</v>
      </c>
      <c r="G263" s="299" t="str">
        <f>CONCATENATE("(",ROUND((F263/$H263)*100,1),")")</f>
        <v>(42.5)</v>
      </c>
      <c r="H263" s="302">
        <f>SUM(H261:H262)</f>
        <v>1.7150000000000005</v>
      </c>
      <c r="I263" s="299" t="str">
        <f>CONCATENATE("(",ROUND((H263/$H263)*100,1),")")</f>
        <v>(100)</v>
      </c>
      <c r="K263" s="302">
        <f t="shared" si="202"/>
        <v>-1.1416894810093337E-2</v>
      </c>
      <c r="L263" s="302">
        <f t="shared" si="203"/>
        <v>4.7326694320198592E-3</v>
      </c>
      <c r="M263" s="302">
        <f t="shared" si="204"/>
        <v>-1.3315774621927345E-2</v>
      </c>
      <c r="N263" s="302">
        <f t="shared" si="205"/>
        <v>-2.0000000000000823E-2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0.52881518755943946</v>
      </c>
      <c r="C266" s="299" t="str">
        <f>CONCATENATE("(",ROUND((B266/$H268)*100,1),")")</f>
        <v>(31.2)</v>
      </c>
      <c r="D266" s="302">
        <f>'Ind T6'!R108</f>
        <v>0.13433611619457028</v>
      </c>
      <c r="E266" s="299" t="str">
        <f>CONCATENATE("(",ROUND((D266/$H268)*100,1),")")</f>
        <v>(7.9)</v>
      </c>
      <c r="F266" s="302">
        <f>'Ind T6'!S108</f>
        <v>0.11766525618156365</v>
      </c>
      <c r="G266" s="299" t="str">
        <f>CONCATENATE("(",ROUND((F266/$H268)*100,1),")")</f>
        <v>(6.9)</v>
      </c>
      <c r="H266" s="302">
        <f>SUM(B266,D266,F266)</f>
        <v>0.78081655993557342</v>
      </c>
      <c r="I266" s="299" t="str">
        <f>CONCATENATE("(",ROUND((H266/$H268)*100,1),")")</f>
        <v>(46.1)</v>
      </c>
      <c r="K266" s="302">
        <f>B271-B266</f>
        <v>9.3798822241800694E-3</v>
      </c>
      <c r="L266" s="302">
        <f>D271-D266</f>
        <v>1.3061452467117263E-2</v>
      </c>
      <c r="M266" s="302">
        <f>F271-F266</f>
        <v>4.3256263070979711E-3</v>
      </c>
      <c r="N266" s="302">
        <f>SUM(K266:M266)</f>
        <v>2.6766960998395303E-2</v>
      </c>
    </row>
    <row r="267" spans="1:14" x14ac:dyDescent="0.2">
      <c r="A267" s="282" t="s">
        <v>365</v>
      </c>
      <c r="B267" s="302">
        <f>'Ind T6'!Q107</f>
        <v>0.21652733303128133</v>
      </c>
      <c r="C267" s="299" t="str">
        <f>CONCATENATE("(",ROUND((B267/$H268)*100,1),")")</f>
        <v>(12.8)</v>
      </c>
      <c r="D267" s="302">
        <f>'Ind T6'!R107</f>
        <v>0.10041285453097509</v>
      </c>
      <c r="E267" s="299" t="str">
        <f>CONCATENATE("(",ROUND((D267/$H268)*100,1),")")</f>
        <v>(5.9)</v>
      </c>
      <c r="F267" s="302">
        <f>'Ind T6'!S107</f>
        <v>0.59724325250216992</v>
      </c>
      <c r="G267" s="299" t="str">
        <f>CONCATENATE("(",ROUND((F267/$H268)*100,1),")")</f>
        <v>(35.2)</v>
      </c>
      <c r="H267" s="302">
        <f t="shared" ref="H267" si="206">SUM(B267,D267,F267)</f>
        <v>0.91418344006442631</v>
      </c>
      <c r="I267" s="299" t="str">
        <f>CONCATENATE("(",ROUND((H267/$H268)*100,1),")")</f>
        <v>(53.9)</v>
      </c>
      <c r="K267" s="302">
        <f t="shared" ref="K267:K268" si="207">B272-B267</f>
        <v>7.8660708444219518E-3</v>
      </c>
      <c r="L267" s="302">
        <f t="shared" ref="L267:L268" si="208">D272-D267</f>
        <v>2.9593877030154592E-3</v>
      </c>
      <c r="M267" s="302">
        <f t="shared" ref="M267:M268" si="209">F272-F267</f>
        <v>-9.5924195458360062E-3</v>
      </c>
      <c r="N267" s="302">
        <f t="shared" ref="N267:N268" si="210">SUM(K267:M267)</f>
        <v>1.2330390016014048E-3</v>
      </c>
    </row>
    <row r="268" spans="1:14" x14ac:dyDescent="0.2">
      <c r="A268" s="282" t="s">
        <v>363</v>
      </c>
      <c r="B268" s="302">
        <f>SUM(B266:B267)</f>
        <v>0.74534252059072081</v>
      </c>
      <c r="C268" s="299" t="str">
        <f>CONCATENATE("(",ROUND((B268/$H268)*100,1),")")</f>
        <v>(44)</v>
      </c>
      <c r="D268" s="302">
        <f>SUM(D266:D267)</f>
        <v>0.23474897072554538</v>
      </c>
      <c r="E268" s="299" t="str">
        <f>CONCATENATE("(",ROUND((D268/$H268)*100,1),")")</f>
        <v>(13.8)</v>
      </c>
      <c r="F268" s="302">
        <f>SUM(F266:F267)</f>
        <v>0.71490850868373357</v>
      </c>
      <c r="G268" s="299" t="str">
        <f>CONCATENATE("(",ROUND((F268/$H268)*100,1),")")</f>
        <v>(42.2)</v>
      </c>
      <c r="H268" s="302">
        <f>SUM(H266:H267)</f>
        <v>1.6949999999999998</v>
      </c>
      <c r="I268" s="299" t="str">
        <f>CONCATENATE("(",ROUND((H268/$H268)*100,1),")")</f>
        <v>(100)</v>
      </c>
      <c r="K268" s="302">
        <f t="shared" si="207"/>
        <v>1.7245953068601994E-2</v>
      </c>
      <c r="L268" s="302">
        <f t="shared" si="208"/>
        <v>1.6020840170132694E-2</v>
      </c>
      <c r="M268" s="302">
        <f t="shared" si="209"/>
        <v>-5.2667932387380212E-3</v>
      </c>
      <c r="N268" s="302">
        <f t="shared" si="210"/>
        <v>2.7999999999996666E-2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0.53819506978361953</v>
      </c>
      <c r="C271" s="299" t="str">
        <f>CONCATENATE("(",ROUND((B271/$H273)*100,1),")")</f>
        <v>(31.2)</v>
      </c>
      <c r="D271" s="302">
        <f>'Ind T6'!W108</f>
        <v>0.14739756866168754</v>
      </c>
      <c r="E271" s="299" t="str">
        <f>CONCATENATE("(",ROUND((D271/$H273)*100,1),")")</f>
        <v>(8.6)</v>
      </c>
      <c r="F271" s="302">
        <f>'Ind T6'!X108</f>
        <v>0.12199088248866162</v>
      </c>
      <c r="G271" s="299" t="str">
        <f>CONCATENATE("(",ROUND((F271/$H273)*100,1),")")</f>
        <v>(7.1)</v>
      </c>
      <c r="H271" s="302">
        <f>SUM(B271,D271,F271)</f>
        <v>0.80758352093396868</v>
      </c>
      <c r="I271" s="299" t="str">
        <f>CONCATENATE("(",ROUND((H271/$H273)*100,1),")")</f>
        <v>(46.9)</v>
      </c>
      <c r="K271" s="302">
        <f>B271-B261</f>
        <v>6.5487866563118668E-4</v>
      </c>
      <c r="L271" s="302">
        <f>D271-D261</f>
        <v>1.7639839600082752E-2</v>
      </c>
      <c r="M271" s="302">
        <f>F271-F261</f>
        <v>3.8014502212662532E-3</v>
      </c>
      <c r="N271" s="302">
        <f>SUM(K271:M271)</f>
        <v>2.2096168486980192E-2</v>
      </c>
    </row>
    <row r="272" spans="1:14" x14ac:dyDescent="0.2">
      <c r="A272" s="282" t="s">
        <v>365</v>
      </c>
      <c r="B272" s="302">
        <f>'Ind T6'!V107</f>
        <v>0.22439340387570328</v>
      </c>
      <c r="C272" s="299" t="str">
        <f>CONCATENATE("(",ROUND((B272/$H273)*100,1),")")</f>
        <v>(13)</v>
      </c>
      <c r="D272" s="302">
        <f>'Ind T6'!W107</f>
        <v>0.10337224223399055</v>
      </c>
      <c r="E272" s="299" t="str">
        <f>CONCATENATE("(",ROUND((D272/$H273)*100,1),")")</f>
        <v>(6)</v>
      </c>
      <c r="F272" s="302">
        <f>'Ind T6'!X107</f>
        <v>0.58765083295633391</v>
      </c>
      <c r="G272" s="299" t="str">
        <f>CONCATENATE("(",ROUND((F272/$H273)*100,1),")")</f>
        <v>(34.1)</v>
      </c>
      <c r="H272" s="302">
        <f t="shared" ref="H272" si="211">SUM(B272,D272,F272)</f>
        <v>0.91541647906602774</v>
      </c>
      <c r="I272" s="299" t="str">
        <f>CONCATENATE("(",ROUND((H272/$H273)*100,1),")")</f>
        <v>(53.1)</v>
      </c>
      <c r="K272" s="302">
        <f t="shared" ref="K272:K273" si="212">B272-B262</f>
        <v>5.1741795928774426E-3</v>
      </c>
      <c r="L272" s="302">
        <f t="shared" ref="L272:L273" si="213">D272-D262</f>
        <v>3.1136700020698155E-3</v>
      </c>
      <c r="M272" s="302">
        <f t="shared" ref="M272:M273" si="214">F272-F262</f>
        <v>-2.2384018081931578E-2</v>
      </c>
      <c r="N272" s="302">
        <f t="shared" ref="N272:N273" si="215">SUM(K272:M272)</f>
        <v>-1.409616848698432E-2</v>
      </c>
    </row>
    <row r="273" spans="1:14" x14ac:dyDescent="0.2">
      <c r="A273" s="282" t="s">
        <v>363</v>
      </c>
      <c r="B273" s="302">
        <f>SUM(B271:B272)</f>
        <v>0.76258847365932281</v>
      </c>
      <c r="C273" s="299" t="str">
        <f>CONCATENATE("(",ROUND((B273/$H273)*100,1),")")</f>
        <v>(44.3)</v>
      </c>
      <c r="D273" s="302">
        <f>SUM(D271:D272)</f>
        <v>0.25076981089567807</v>
      </c>
      <c r="E273" s="299" t="str">
        <f>CONCATENATE("(",ROUND((D273/$H273)*100,1),")")</f>
        <v>(14.6)</v>
      </c>
      <c r="F273" s="302">
        <f>SUM(F271:F272)</f>
        <v>0.70964171544499555</v>
      </c>
      <c r="G273" s="299" t="str">
        <f>CONCATENATE("(",ROUND((F273/$H273)*100,1),")")</f>
        <v>(41.2)</v>
      </c>
      <c r="H273" s="302">
        <f>SUM(H271:H272)</f>
        <v>1.7229999999999963</v>
      </c>
      <c r="I273" s="299" t="str">
        <f>CONCATENATE("(",ROUND((H273/$H273)*100,1),")")</f>
        <v>(100)</v>
      </c>
      <c r="K273" s="302">
        <f t="shared" si="212"/>
        <v>5.829058258508657E-3</v>
      </c>
      <c r="L273" s="302">
        <f t="shared" si="213"/>
        <v>2.0753509602152553E-2</v>
      </c>
      <c r="M273" s="302">
        <f t="shared" si="214"/>
        <v>-1.8582567860665367E-2</v>
      </c>
      <c r="N273" s="302">
        <f t="shared" si="215"/>
        <v>7.9999999999958438E-3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3.0608282629947992</v>
      </c>
      <c r="C282" s="299" t="str">
        <f>CONCATENATE("(",ROUND((B282/$H284)*100,1),")")</f>
        <v>(66.5)</v>
      </c>
      <c r="D282" s="302">
        <f>'Ind T6'!M117</f>
        <v>0.2239057899918096</v>
      </c>
      <c r="E282" s="299" t="str">
        <f>CONCATENATE("(",ROUND((D282/$H284)*100,1),")")</f>
        <v>(4.9)</v>
      </c>
      <c r="F282" s="302">
        <f>'Ind T6'!N117</f>
        <v>9.5521099117844829E-2</v>
      </c>
      <c r="G282" s="299" t="str">
        <f>CONCATENATE("(",ROUND((F282/$H284)*100,1),")")</f>
        <v>(2.1)</v>
      </c>
      <c r="H282" s="302">
        <f>SUM(B282,D282,F282)</f>
        <v>3.3802551521044535</v>
      </c>
      <c r="I282" s="299" t="str">
        <f>CONCATENATE("(",ROUND((H282/$H284)*100,1),")")</f>
        <v>(73.5)</v>
      </c>
      <c r="K282" s="302">
        <f>B287-B282</f>
        <v>0.17394699770740596</v>
      </c>
      <c r="L282" s="302">
        <f>D287-D282</f>
        <v>1.6425026258254899E-2</v>
      </c>
      <c r="M282" s="302">
        <f>F287-F282</f>
        <v>8.4343126065518359E-3</v>
      </c>
      <c r="N282" s="302">
        <f>SUM(K282:M282)</f>
        <v>0.19880633657221269</v>
      </c>
    </row>
    <row r="283" spans="1:14" x14ac:dyDescent="0.2">
      <c r="A283" s="282" t="s">
        <v>365</v>
      </c>
      <c r="B283" s="302">
        <f>'Ind T6'!L116</f>
        <v>0.87088518155230388</v>
      </c>
      <c r="C283" s="299" t="str">
        <f>CONCATENATE("(",ROUND((B283/$H284)*100,1),")")</f>
        <v>(18.9)</v>
      </c>
      <c r="D283" s="302">
        <f>'Ind T6'!M116</f>
        <v>0.16088714426205983</v>
      </c>
      <c r="E283" s="299" t="str">
        <f>CONCATENATE("(",ROUND((D283/$H284)*100,1),")")</f>
        <v>(3.5)</v>
      </c>
      <c r="F283" s="302">
        <f>'Ind T6'!N116</f>
        <v>0.18797252208119519</v>
      </c>
      <c r="G283" s="299" t="str">
        <f>CONCATENATE("(",ROUND((F283/$H284)*100,1),")")</f>
        <v>(4.1)</v>
      </c>
      <c r="H283" s="302">
        <f t="shared" ref="H283" si="216">SUM(B283,D283,F283)</f>
        <v>1.2197448478955588</v>
      </c>
      <c r="I283" s="299" t="str">
        <f>CONCATENATE("(",ROUND((H283/$H284)*100,1),")")</f>
        <v>(26.5)</v>
      </c>
      <c r="K283" s="302">
        <f t="shared" ref="K283:K284" si="217">B288-B283</f>
        <v>7.7751999321354792E-2</v>
      </c>
      <c r="L283" s="302">
        <f t="shared" ref="L283:L284" si="218">D288-D283</f>
        <v>8.0844486892411582E-3</v>
      </c>
      <c r="M283" s="302">
        <f t="shared" ref="M283:M284" si="219">F288-F283</f>
        <v>1.5357215417175885E-2</v>
      </c>
      <c r="N283" s="302">
        <f t="shared" ref="N283:N284" si="220">SUM(K283:M283)</f>
        <v>0.10119366342777183</v>
      </c>
    </row>
    <row r="284" spans="1:14" x14ac:dyDescent="0.2">
      <c r="A284" s="282" t="s">
        <v>363</v>
      </c>
      <c r="B284" s="302">
        <f>SUM(B282:B283)</f>
        <v>3.9317134445471029</v>
      </c>
      <c r="C284" s="299" t="str">
        <f>CONCATENATE("(",ROUND((B284/$H284)*100,1),")")</f>
        <v>(85.5)</v>
      </c>
      <c r="D284" s="302">
        <f>SUM(D282:D283)</f>
        <v>0.3847929342538694</v>
      </c>
      <c r="E284" s="299" t="str">
        <f>CONCATENATE("(",ROUND((D284/$H284)*100,1),")")</f>
        <v>(8.4)</v>
      </c>
      <c r="F284" s="302">
        <f>SUM(F282:F283)</f>
        <v>0.28349362119904004</v>
      </c>
      <c r="G284" s="299" t="str">
        <f>CONCATENATE("(",ROUND((F284/$H284)*100,1),")")</f>
        <v>(6.2)</v>
      </c>
      <c r="H284" s="302">
        <f>SUM(H282:H283)</f>
        <v>4.6000000000000121</v>
      </c>
      <c r="I284" s="299" t="str">
        <f>CONCATENATE("(",ROUND((H284/$H284)*100,1),")")</f>
        <v>(100)</v>
      </c>
      <c r="K284" s="302">
        <f t="shared" si="217"/>
        <v>0.25169899702876064</v>
      </c>
      <c r="L284" s="302">
        <f t="shared" si="218"/>
        <v>2.4509474947496113E-2</v>
      </c>
      <c r="M284" s="302">
        <f t="shared" si="219"/>
        <v>2.3791528023727693E-2</v>
      </c>
      <c r="N284" s="302">
        <f t="shared" si="220"/>
        <v>0.29999999999998445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3.2347752607022051</v>
      </c>
      <c r="C287" s="299" t="str">
        <f>CONCATENATE("(",ROUND((B287/$H289)*100,1),")")</f>
        <v>(66)</v>
      </c>
      <c r="D287" s="302">
        <f>'Ind T6'!R117</f>
        <v>0.2403308162500645</v>
      </c>
      <c r="E287" s="299" t="str">
        <f>CONCATENATE("(",ROUND((D287/$H289)*100,1),")")</f>
        <v>(4.9)</v>
      </c>
      <c r="F287" s="302">
        <f>'Ind T6'!S117</f>
        <v>0.10395541172439667</v>
      </c>
      <c r="G287" s="299" t="str">
        <f>CONCATENATE("(",ROUND((F287/$H289)*100,1),")")</f>
        <v>(2.1)</v>
      </c>
      <c r="H287" s="302">
        <f>SUM(B287,D287,F287)</f>
        <v>3.5790614886766665</v>
      </c>
      <c r="I287" s="299" t="str">
        <f>CONCATENATE("(",ROUND((H287/$H289)*100,1),")")</f>
        <v>(73)</v>
      </c>
      <c r="K287" s="302">
        <f>B292-B287</f>
        <v>0.19202456984599658</v>
      </c>
      <c r="L287" s="302">
        <f>D292-D287</f>
        <v>1.898995014443447E-2</v>
      </c>
      <c r="M287" s="302">
        <f>F292-F287</f>
        <v>1.0043024197915904E-2</v>
      </c>
      <c r="N287" s="302">
        <f>SUM(K287:M287)</f>
        <v>0.22105754418834694</v>
      </c>
    </row>
    <row r="288" spans="1:14" x14ac:dyDescent="0.2">
      <c r="A288" s="282" t="s">
        <v>365</v>
      </c>
      <c r="B288" s="302">
        <f>'Ind T6'!Q116</f>
        <v>0.94863718087365867</v>
      </c>
      <c r="C288" s="299" t="str">
        <f>CONCATENATE("(",ROUND((B288/$H289)*100,1),")")</f>
        <v>(19.4)</v>
      </c>
      <c r="D288" s="302">
        <f>'Ind T6'!R116</f>
        <v>0.16897159295130099</v>
      </c>
      <c r="E288" s="299" t="str">
        <f>CONCATENATE("(",ROUND((D288/$H289)*100,1),")")</f>
        <v>(3.4)</v>
      </c>
      <c r="F288" s="302">
        <f>'Ind T6'!S116</f>
        <v>0.20332973749837108</v>
      </c>
      <c r="G288" s="299" t="str">
        <f>CONCATENATE("(",ROUND((F288/$H289)*100,1),")")</f>
        <v>(4.1)</v>
      </c>
      <c r="H288" s="302">
        <f t="shared" ref="H288" si="221">SUM(B288,D288,F288)</f>
        <v>1.3209385113233307</v>
      </c>
      <c r="I288" s="299" t="str">
        <f>CONCATENATE("(",ROUND((H288/$H289)*100,1),")")</f>
        <v>(27)</v>
      </c>
      <c r="K288" s="302">
        <f t="shared" ref="K288:K289" si="222">B293-B288</f>
        <v>0.11106900050930268</v>
      </c>
      <c r="L288" s="302">
        <f t="shared" ref="L288:L289" si="223">D293-D288</f>
        <v>5.7917750323389361E-3</v>
      </c>
      <c r="M288" s="302">
        <f t="shared" ref="M288:M289" si="224">F293-F288</f>
        <v>1.5081680270016329E-2</v>
      </c>
      <c r="N288" s="302">
        <f t="shared" ref="N288:N289" si="225">SUM(K288:M288)</f>
        <v>0.13194245581165795</v>
      </c>
    </row>
    <row r="289" spans="1:14" x14ac:dyDescent="0.2">
      <c r="A289" s="282" t="s">
        <v>363</v>
      </c>
      <c r="B289" s="302">
        <f>SUM(B287:B288)</f>
        <v>4.1834124415758636</v>
      </c>
      <c r="C289" s="299" t="str">
        <f>CONCATENATE("(",ROUND((B289/$H289)*100,1),")")</f>
        <v>(85.4)</v>
      </c>
      <c r="D289" s="302">
        <f>SUM(D287:D288)</f>
        <v>0.40930240920136551</v>
      </c>
      <c r="E289" s="299" t="str">
        <f>CONCATENATE("(",ROUND((D289/$H289)*100,1),")")</f>
        <v>(8.4)</v>
      </c>
      <c r="F289" s="302">
        <f>SUM(F287:F288)</f>
        <v>0.30728514922276773</v>
      </c>
      <c r="G289" s="299" t="str">
        <f>CONCATENATE("(",ROUND((F289/$H289)*100,1),")")</f>
        <v>(6.3)</v>
      </c>
      <c r="H289" s="302">
        <f>SUM(H287:H288)</f>
        <v>4.8999999999999968</v>
      </c>
      <c r="I289" s="299" t="str">
        <f>CONCATENATE("(",ROUND((H289/$H289)*100,1),")")</f>
        <v>(100)</v>
      </c>
      <c r="K289" s="302">
        <f t="shared" si="222"/>
        <v>0.30309357035529949</v>
      </c>
      <c r="L289" s="302">
        <f t="shared" si="223"/>
        <v>2.478172517677335E-2</v>
      </c>
      <c r="M289" s="302">
        <f t="shared" si="224"/>
        <v>2.5124704467932246E-2</v>
      </c>
      <c r="N289" s="302">
        <f t="shared" si="225"/>
        <v>0.35300000000000509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3.4267998305482017</v>
      </c>
      <c r="C292" s="299" t="str">
        <f>CONCATENATE("(",ROUND((B292/$H294)*100,1),")")</f>
        <v>(65.2)</v>
      </c>
      <c r="D292" s="302">
        <f>'Ind T6'!W117</f>
        <v>0.25932076639449897</v>
      </c>
      <c r="E292" s="299" t="str">
        <f>CONCATENATE("(",ROUND((D292/$H294)*100,1),")")</f>
        <v>(4.9)</v>
      </c>
      <c r="F292" s="302">
        <f>'Ind T6'!X117</f>
        <v>0.11399843592231257</v>
      </c>
      <c r="G292" s="299" t="str">
        <f>CONCATENATE("(",ROUND((F292/$H294)*100,1),")")</f>
        <v>(2.2)</v>
      </c>
      <c r="H292" s="302">
        <f>SUM(B292,D292,F292)</f>
        <v>3.800119032865013</v>
      </c>
      <c r="I292" s="299" t="str">
        <f>CONCATENATE("(",ROUND((H292/$H294)*100,1),")")</f>
        <v>(72.3)</v>
      </c>
      <c r="K292" s="302">
        <f>B292-B282</f>
        <v>0.36597156755340254</v>
      </c>
      <c r="L292" s="302">
        <f>D292-D282</f>
        <v>3.5414976402689369E-2</v>
      </c>
      <c r="M292" s="302">
        <f>F292-F282</f>
        <v>1.8477336804467739E-2</v>
      </c>
      <c r="N292" s="302">
        <f>SUM(K292:M292)</f>
        <v>0.41986388076055964</v>
      </c>
    </row>
    <row r="293" spans="1:14" x14ac:dyDescent="0.2">
      <c r="A293" s="282" t="s">
        <v>365</v>
      </c>
      <c r="B293" s="302">
        <f>'Ind T6'!V116</f>
        <v>1.0597061813829614</v>
      </c>
      <c r="C293" s="299" t="str">
        <f>CONCATENATE("(",ROUND((B293/$H294)*100,1),")")</f>
        <v>(20.2)</v>
      </c>
      <c r="D293" s="302">
        <f>'Ind T6'!W116</f>
        <v>0.17476336798363992</v>
      </c>
      <c r="E293" s="299" t="str">
        <f>CONCATENATE("(",ROUND((D293/$H294)*100,1),")")</f>
        <v>(3.3)</v>
      </c>
      <c r="F293" s="302">
        <f>'Ind T6'!X116</f>
        <v>0.21841141776838741</v>
      </c>
      <c r="G293" s="299" t="str">
        <f>CONCATENATE("(",ROUND((F293/$H294)*100,1),")")</f>
        <v>(4.2)</v>
      </c>
      <c r="H293" s="302">
        <f t="shared" ref="H293" si="226">SUM(B293,D293,F293)</f>
        <v>1.4528809671349887</v>
      </c>
      <c r="I293" s="299" t="str">
        <f>CONCATENATE("(",ROUND((H293/$H294)*100,1),")")</f>
        <v>(27.7)</v>
      </c>
      <c r="K293" s="302">
        <f t="shared" ref="K293:K294" si="227">B293-B283</f>
        <v>0.18882099983065748</v>
      </c>
      <c r="L293" s="302">
        <f t="shared" ref="L293:L294" si="228">D293-D283</f>
        <v>1.3876223721580094E-2</v>
      </c>
      <c r="M293" s="302">
        <f t="shared" ref="M293:M294" si="229">F293-F283</f>
        <v>3.0438895687192213E-2</v>
      </c>
      <c r="N293" s="302">
        <f t="shared" ref="N293:N294" si="230">SUM(K293:M293)</f>
        <v>0.23313611923942978</v>
      </c>
    </row>
    <row r="294" spans="1:14" x14ac:dyDescent="0.2">
      <c r="A294" s="282" t="s">
        <v>363</v>
      </c>
      <c r="B294" s="302">
        <f>SUM(B292:B293)</f>
        <v>4.4865060119311631</v>
      </c>
      <c r="C294" s="299" t="str">
        <f>CONCATENATE("(",ROUND((B294/$H294)*100,1),")")</f>
        <v>(85.4)</v>
      </c>
      <c r="D294" s="302">
        <f>SUM(D292:D293)</f>
        <v>0.43408413437813886</v>
      </c>
      <c r="E294" s="299" t="str">
        <f>CONCATENATE("(",ROUND((D294/$H294)*100,1),")")</f>
        <v>(8.3)</v>
      </c>
      <c r="F294" s="302">
        <f>SUM(F292:F293)</f>
        <v>0.33240985369069997</v>
      </c>
      <c r="G294" s="299" t="str">
        <f>CONCATENATE("(",ROUND((F294/$H294)*100,1),")")</f>
        <v>(6.3)</v>
      </c>
      <c r="H294" s="302">
        <f>SUM(H292:H293)</f>
        <v>5.2530000000000019</v>
      </c>
      <c r="I294" s="299" t="str">
        <f>CONCATENATE("(",ROUND((H294/$H294)*100,1),")")</f>
        <v>(100)</v>
      </c>
      <c r="K294" s="302">
        <f t="shared" si="227"/>
        <v>0.55479256738406013</v>
      </c>
      <c r="L294" s="302">
        <f t="shared" si="228"/>
        <v>4.9291200124269463E-2</v>
      </c>
      <c r="M294" s="302">
        <f t="shared" si="229"/>
        <v>4.8916232491659939E-2</v>
      </c>
      <c r="N294" s="302">
        <f t="shared" si="230"/>
        <v>0.65299999999998959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2.7605958847688261</v>
      </c>
      <c r="C303" s="299" t="str">
        <f>CONCATENATE("(",ROUND((B303/$H305)*100,1),")")</f>
        <v>(42)</v>
      </c>
      <c r="D303" s="302">
        <f>'Ind T6'!M126</f>
        <v>0.14153251028874292</v>
      </c>
      <c r="E303" s="299" t="str">
        <f>CONCATENATE("(",ROUND((D303/$H305)*100,1),")")</f>
        <v>(2.2)</v>
      </c>
      <c r="F303" s="302">
        <f>'Ind T6'!N126</f>
        <v>0.12957201646271144</v>
      </c>
      <c r="G303" s="299" t="str">
        <f>CONCATENATE("(",ROUND((F303/$H305)*100,1),")")</f>
        <v>(2)</v>
      </c>
      <c r="H303" s="302">
        <f>SUM(B303,D303,F303)</f>
        <v>3.0317004115202808</v>
      </c>
      <c r="I303" s="299" t="str">
        <f>CONCATENATE("(",ROUND((H303/$H305)*100,1),")")</f>
        <v>(46.1)</v>
      </c>
      <c r="K303" s="302">
        <f>B308-B303</f>
        <v>9.663300717893053E-2</v>
      </c>
      <c r="L303" s="302">
        <f>D308-D303</f>
        <v>1.0837869382065185E-2</v>
      </c>
      <c r="M303" s="302">
        <f>F308-F303</f>
        <v>1.1143166265923987E-2</v>
      </c>
      <c r="N303" s="302">
        <f>SUM(K303:M303)</f>
        <v>0.1186140428269197</v>
      </c>
    </row>
    <row r="304" spans="1:14" x14ac:dyDescent="0.2">
      <c r="A304" s="282" t="s">
        <v>365</v>
      </c>
      <c r="B304" s="302">
        <f>'Ind T6'!L125</f>
        <v>2.5897316872371028</v>
      </c>
      <c r="C304" s="299" t="str">
        <f>CONCATENATE("(",ROUND((B304/$H305)*100,1),")")</f>
        <v>(39.4)</v>
      </c>
      <c r="D304" s="302">
        <f>'Ind T6'!M125</f>
        <v>0.95256790124260216</v>
      </c>
      <c r="E304" s="299" t="str">
        <f>CONCATENATE("(",ROUND((D304/$H305)*100,1),")")</f>
        <v>(14.5)</v>
      </c>
      <c r="F304" s="302">
        <f>'Ind T6'!N125</f>
        <v>0</v>
      </c>
      <c r="G304" s="299" t="str">
        <f>CONCATENATE("(",ROUND((F304/$H305)*100,1),")")</f>
        <v>(0)</v>
      </c>
      <c r="H304" s="302">
        <f t="shared" ref="H304" si="231">SUM(B304,D304,F304)</f>
        <v>3.5422995884797048</v>
      </c>
      <c r="I304" s="299" t="str">
        <f>CONCATENATE("(",ROUND((H304/$H305)*100,1),")")</f>
        <v>(53.9)</v>
      </c>
      <c r="K304" s="302">
        <f t="shared" ref="K304:K305" si="232">B309-B304</f>
        <v>7.9592688006263845E-2</v>
      </c>
      <c r="L304" s="302">
        <f t="shared" ref="L304:L305" si="233">D309-D304</f>
        <v>1.8793269166822446E-2</v>
      </c>
      <c r="M304" s="302">
        <f t="shared" ref="M304:M305" si="234">F309-F304</f>
        <v>0</v>
      </c>
      <c r="N304" s="302">
        <f t="shared" ref="N304:N305" si="235">SUM(K304:M304)</f>
        <v>9.8385957173086291E-2</v>
      </c>
    </row>
    <row r="305" spans="1:14" x14ac:dyDescent="0.2">
      <c r="A305" s="282" t="s">
        <v>363</v>
      </c>
      <c r="B305" s="302">
        <f>SUM(B303:B304)</f>
        <v>5.3503275720059289</v>
      </c>
      <c r="C305" s="299" t="str">
        <f>CONCATENATE("(",ROUND((B305/$H305)*100,1),")")</f>
        <v>(81.4)</v>
      </c>
      <c r="D305" s="302">
        <f>SUM(D303:D304)</f>
        <v>1.0941004115313451</v>
      </c>
      <c r="E305" s="299" t="str">
        <f>CONCATENATE("(",ROUND((D305/$H305)*100,1),")")</f>
        <v>(16.6)</v>
      </c>
      <c r="F305" s="302">
        <f>SUM(F303:F304)</f>
        <v>0.12957201646271144</v>
      </c>
      <c r="G305" s="299" t="str">
        <f>CONCATENATE("(",ROUND((F305/$H305)*100,1),")")</f>
        <v>(2)</v>
      </c>
      <c r="H305" s="302">
        <f>SUM(H303:H304)</f>
        <v>6.5739999999999856</v>
      </c>
      <c r="I305" s="299" t="str">
        <f>CONCATENATE("(",ROUND((H305/$H305)*100,1),")")</f>
        <v>(100)</v>
      </c>
      <c r="K305" s="302">
        <f t="shared" si="232"/>
        <v>0.17622569518519438</v>
      </c>
      <c r="L305" s="302">
        <f t="shared" si="233"/>
        <v>2.9631138548887659E-2</v>
      </c>
      <c r="M305" s="302">
        <f t="shared" si="234"/>
        <v>1.1143166265923987E-2</v>
      </c>
      <c r="N305" s="302">
        <f t="shared" si="235"/>
        <v>0.21700000000000602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2.8572288919477566</v>
      </c>
      <c r="C308" s="299" t="str">
        <f>CONCATENATE("(",ROUND((B308/$H310)*100,1),")")</f>
        <v>(42.1)</v>
      </c>
      <c r="D308" s="302">
        <f>'Ind T6'!R126</f>
        <v>0.1523703796708081</v>
      </c>
      <c r="E308" s="299" t="str">
        <f>CONCATENATE("(",ROUND((D308/$H310)*100,1),")")</f>
        <v>(2.2)</v>
      </c>
      <c r="F308" s="302">
        <f>'Ind T6'!S126</f>
        <v>0.14071518272863542</v>
      </c>
      <c r="G308" s="299" t="str">
        <f>CONCATENATE("(",ROUND((F308/$H310)*100,1),")")</f>
        <v>(2.1)</v>
      </c>
      <c r="H308" s="302">
        <f>SUM(B308,D308,F308)</f>
        <v>3.1503144543472001</v>
      </c>
      <c r="I308" s="299" t="str">
        <f>CONCATENATE("(",ROUND((H308/$H310)*100,1),")")</f>
        <v>(46.4)</v>
      </c>
      <c r="K308" s="302">
        <f>B313-B308</f>
        <v>1.4305070756643445E-2</v>
      </c>
      <c r="L308" s="302">
        <f>D313-D308</f>
        <v>1.1448652826488742E-2</v>
      </c>
      <c r="M308" s="302">
        <f>F313-F308</f>
        <v>6.5794951961786197E-3</v>
      </c>
      <c r="N308" s="302">
        <f>SUM(K308:M308)</f>
        <v>3.2333218779310807E-2</v>
      </c>
    </row>
    <row r="309" spans="1:14" x14ac:dyDescent="0.2">
      <c r="A309" s="282" t="s">
        <v>365</v>
      </c>
      <c r="B309" s="302">
        <f>'Ind T6'!Q125</f>
        <v>2.6693243752433666</v>
      </c>
      <c r="C309" s="299" t="str">
        <f>CONCATENATE("(",ROUND((B309/$H310)*100,1),")")</f>
        <v>(39.3)</v>
      </c>
      <c r="D309" s="302">
        <f>'Ind T6'!R125</f>
        <v>0.9713611704094246</v>
      </c>
      <c r="E309" s="299" t="str">
        <f>CONCATENATE("(",ROUND((D309/$H310)*100,1),")")</f>
        <v>(14.3)</v>
      </c>
      <c r="F309" s="302">
        <f>'Ind T6'!S125</f>
        <v>0</v>
      </c>
      <c r="G309" s="299" t="str">
        <f>CONCATENATE("(",ROUND((F309/$H310)*100,1),")")</f>
        <v>(0)</v>
      </c>
      <c r="H309" s="302">
        <f t="shared" ref="H309" si="236">SUM(B309,D309,F309)</f>
        <v>3.6406855456527913</v>
      </c>
      <c r="I309" s="299" t="str">
        <f>CONCATENATE("(",ROUND((H309/$H310)*100,1),")")</f>
        <v>(53.6)</v>
      </c>
      <c r="K309" s="302">
        <f t="shared" ref="K309:K310" si="237">B314-B309</f>
        <v>4.2022352003958652E-3</v>
      </c>
      <c r="L309" s="302">
        <f t="shared" ref="L309:L310" si="238">D314-D309</f>
        <v>-7.5354539797024556E-3</v>
      </c>
      <c r="M309" s="302">
        <f t="shared" ref="M309:M310" si="239">F314-F309</f>
        <v>0</v>
      </c>
      <c r="N309" s="302">
        <f t="shared" ref="N309:N310" si="240">SUM(K309:M309)</f>
        <v>-3.3332187793065904E-3</v>
      </c>
    </row>
    <row r="310" spans="1:14" x14ac:dyDescent="0.2">
      <c r="A310" s="282" t="s">
        <v>363</v>
      </c>
      <c r="B310" s="302">
        <f>SUM(B308:B309)</f>
        <v>5.5265532671911233</v>
      </c>
      <c r="C310" s="299" t="str">
        <f>CONCATENATE("(",ROUND((B310/$H310)*100,1),")")</f>
        <v>(81.4)</v>
      </c>
      <c r="D310" s="302">
        <f>SUM(D308:D309)</f>
        <v>1.1237315500802327</v>
      </c>
      <c r="E310" s="299" t="str">
        <f>CONCATENATE("(",ROUND((D310/$H310)*100,1),")")</f>
        <v>(16.5)</v>
      </c>
      <c r="F310" s="302">
        <f>SUM(F308:F309)</f>
        <v>0.14071518272863542</v>
      </c>
      <c r="G310" s="299" t="str">
        <f>CONCATENATE("(",ROUND((F310/$H310)*100,1),")")</f>
        <v>(2.1)</v>
      </c>
      <c r="H310" s="302">
        <f>SUM(H308:H309)</f>
        <v>6.7909999999999915</v>
      </c>
      <c r="I310" s="299" t="str">
        <f>CONCATENATE("(",ROUND((H310/$H310)*100,1),")")</f>
        <v>(100)</v>
      </c>
      <c r="K310" s="302">
        <f t="shared" si="237"/>
        <v>1.8507305957039755E-2</v>
      </c>
      <c r="L310" s="302">
        <f t="shared" si="238"/>
        <v>3.9131988467862033E-3</v>
      </c>
      <c r="M310" s="302">
        <f t="shared" si="239"/>
        <v>6.5794951961786197E-3</v>
      </c>
      <c r="N310" s="302">
        <f t="shared" si="240"/>
        <v>2.9000000000004578E-2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2.8715339627044001</v>
      </c>
      <c r="C313" s="299" t="str">
        <f>CONCATENATE("(",ROUND((B313/$H315)*100,1),")")</f>
        <v>(42.1)</v>
      </c>
      <c r="D313" s="302">
        <f>'Ind T6'!W126</f>
        <v>0.16381903249729685</v>
      </c>
      <c r="E313" s="299" t="str">
        <f>CONCATENATE("(",ROUND((D313/$H315)*100,1),")")</f>
        <v>(2.4)</v>
      </c>
      <c r="F313" s="302">
        <f>'Ind T6'!X126</f>
        <v>0.14729467792481404</v>
      </c>
      <c r="G313" s="299" t="str">
        <f>CONCATENATE("(",ROUND((F313/$H315)*100,1),")")</f>
        <v>(2.2)</v>
      </c>
      <c r="H313" s="302">
        <f>SUM(B313,D313,F313)</f>
        <v>3.1826476731265112</v>
      </c>
      <c r="I313" s="299" t="str">
        <f>CONCATENATE("(",ROUND((H313/$H315)*100,1),")")</f>
        <v>(46.7)</v>
      </c>
      <c r="K313" s="302">
        <f>B313-B303</f>
        <v>0.11093807793557398</v>
      </c>
      <c r="L313" s="302">
        <f>D313-D303</f>
        <v>2.2286522208553927E-2</v>
      </c>
      <c r="M313" s="302">
        <f>F313-F303</f>
        <v>1.7722661462102607E-2</v>
      </c>
      <c r="N313" s="302">
        <f>SUM(K313:M313)</f>
        <v>0.15094726160623051</v>
      </c>
    </row>
    <row r="314" spans="1:14" x14ac:dyDescent="0.2">
      <c r="A314" s="282" t="s">
        <v>365</v>
      </c>
      <c r="B314" s="302">
        <f>'Ind T6'!V125</f>
        <v>2.6735266104437625</v>
      </c>
      <c r="C314" s="299" t="str">
        <f>CONCATENATE("(",ROUND((B314/$H315)*100,1),")")</f>
        <v>(39.2)</v>
      </c>
      <c r="D314" s="302">
        <f>'Ind T6'!W125</f>
        <v>0.96382571642972215</v>
      </c>
      <c r="E314" s="299" t="str">
        <f>CONCATENATE("(",ROUND((D314/$H315)*100,1),")")</f>
        <v>(14.1)</v>
      </c>
      <c r="F314" s="302">
        <f>'Ind T6'!X125</f>
        <v>0</v>
      </c>
      <c r="G314" s="299" t="str">
        <f>CONCATENATE("(",ROUND((F314/$H315)*100,1),")")</f>
        <v>(0)</v>
      </c>
      <c r="H314" s="302">
        <f t="shared" ref="H314" si="241">SUM(B314,D314,F314)</f>
        <v>3.6373523268734846</v>
      </c>
      <c r="I314" s="299" t="str">
        <f>CONCATENATE("(",ROUND((H314/$H315)*100,1),")")</f>
        <v>(53.3)</v>
      </c>
      <c r="K314" s="302">
        <f t="shared" ref="K314:K315" si="242">B314-B304</f>
        <v>8.3794923206659711E-2</v>
      </c>
      <c r="L314" s="302">
        <f t="shared" ref="L314:L315" si="243">D314-D304</f>
        <v>1.1257815187119991E-2</v>
      </c>
      <c r="M314" s="302">
        <f t="shared" ref="M314:M315" si="244">F314-F304</f>
        <v>0</v>
      </c>
      <c r="N314" s="302">
        <f t="shared" ref="N314:N315" si="245">SUM(K314:M314)</f>
        <v>9.5052738393779701E-2</v>
      </c>
    </row>
    <row r="315" spans="1:14" x14ac:dyDescent="0.2">
      <c r="A315" s="282" t="s">
        <v>363</v>
      </c>
      <c r="B315" s="302">
        <f>SUM(B313:B314)</f>
        <v>5.545060573148163</v>
      </c>
      <c r="C315" s="299" t="str">
        <f>CONCATENATE("(",ROUND((B315/$H315)*100,1),")")</f>
        <v>(81.3)</v>
      </c>
      <c r="D315" s="302">
        <f>SUM(D313:D314)</f>
        <v>1.1276447489270189</v>
      </c>
      <c r="E315" s="299" t="str">
        <f>CONCATENATE("(",ROUND((D315/$H315)*100,1),")")</f>
        <v>(16.5)</v>
      </c>
      <c r="F315" s="302">
        <f>SUM(F313:F314)</f>
        <v>0.14729467792481404</v>
      </c>
      <c r="G315" s="299" t="str">
        <f>CONCATENATE("(",ROUND((F315/$H315)*100,1),")")</f>
        <v>(2.2)</v>
      </c>
      <c r="H315" s="302">
        <f>SUM(H313:H314)</f>
        <v>6.8199999999999958</v>
      </c>
      <c r="I315" s="299" t="str">
        <f>CONCATENATE("(",ROUND((H315/$H315)*100,1),")")</f>
        <v>(100)</v>
      </c>
      <c r="K315" s="302">
        <f t="shared" si="242"/>
        <v>0.19473300114223413</v>
      </c>
      <c r="L315" s="302">
        <f t="shared" si="243"/>
        <v>3.3544337395673862E-2</v>
      </c>
      <c r="M315" s="302">
        <f t="shared" si="244"/>
        <v>1.7722661462102607E-2</v>
      </c>
      <c r="N315" s="302">
        <f t="shared" si="245"/>
        <v>0.2460000000000106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1.6043781630252847</v>
      </c>
      <c r="C324" s="299" t="str">
        <f>CONCATENATE("(",ROUND((B324/$H326)*100,1),")")</f>
        <v>(37.8)</v>
      </c>
      <c r="D324" s="302">
        <f>'Ind T6'!M135</f>
        <v>0.33642769462617722</v>
      </c>
      <c r="E324" s="299" t="str">
        <f>CONCATENATE("(",ROUND((D324/$H326)*100,1),")")</f>
        <v>(7.9)</v>
      </c>
      <c r="F324" s="302">
        <f>'Ind T6'!N135</f>
        <v>2.2870679444407218E-4</v>
      </c>
      <c r="G324" s="299" t="str">
        <f>CONCATENATE("(",ROUND((F324/$H326)*100,1),")")</f>
        <v>(0)</v>
      </c>
      <c r="H324" s="302">
        <f>SUM(B324,D324,F324)</f>
        <v>1.9410345644459059</v>
      </c>
      <c r="I324" s="299" t="str">
        <f>CONCATENATE("(",ROUND((H324/$H326)*100,1),")")</f>
        <v>(45.7)</v>
      </c>
      <c r="K324" s="302">
        <f>B329-B324</f>
        <v>-1.3387179350203615E-2</v>
      </c>
      <c r="L324" s="302">
        <f>D329-D324</f>
        <v>-1.7591383150890594E-3</v>
      </c>
      <c r="M324" s="302">
        <f>F329-F324</f>
        <v>4.819960854862671E-8</v>
      </c>
      <c r="N324" s="302">
        <f>SUM(K324:M324)</f>
        <v>-1.5146269465684125E-2</v>
      </c>
    </row>
    <row r="325" spans="1:14" x14ac:dyDescent="0.2">
      <c r="A325" s="282" t="s">
        <v>365</v>
      </c>
      <c r="B325" s="302">
        <f>'Ind T6'!L134</f>
        <v>1.2926508021902106</v>
      </c>
      <c r="C325" s="299" t="str">
        <f>CONCATENATE("(",ROUND((B325/$H326)*100,1),")")</f>
        <v>(30.4)</v>
      </c>
      <c r="D325" s="302">
        <f>'Ind T6'!M134</f>
        <v>0.67079702811194708</v>
      </c>
      <c r="E325" s="299" t="str">
        <f>CONCATENATE("(",ROUND((D325/$H326)*100,1),")")</f>
        <v>(15.8)</v>
      </c>
      <c r="F325" s="302">
        <f>'Ind T6'!N134</f>
        <v>0.3435176052519357</v>
      </c>
      <c r="G325" s="299" t="str">
        <f>CONCATENATE("(",ROUND((F325/$H326)*100,1),")")</f>
        <v>(8.1)</v>
      </c>
      <c r="H325" s="302">
        <f t="shared" ref="H325" si="246">SUM(B325,D325,F325)</f>
        <v>2.3069654355540932</v>
      </c>
      <c r="I325" s="299" t="str">
        <f>CONCATENATE("(",ROUND((H325/$H326)*100,1),")")</f>
        <v>(54.3)</v>
      </c>
      <c r="K325" s="302">
        <f t="shared" ref="K325:K326" si="247">B330-B325</f>
        <v>3.5958203328604998E-2</v>
      </c>
      <c r="L325" s="302">
        <f t="shared" ref="L325:L326" si="248">D330-D325</f>
        <v>-3.4171879625513046E-2</v>
      </c>
      <c r="M325" s="302">
        <f t="shared" ref="M325:M326" si="249">F330-F325</f>
        <v>2.3599457625966824E-3</v>
      </c>
      <c r="N325" s="302">
        <f t="shared" ref="N325:N326" si="250">SUM(K325:M325)</f>
        <v>4.1462694656886345E-3</v>
      </c>
    </row>
    <row r="326" spans="1:14" x14ac:dyDescent="0.2">
      <c r="A326" s="282" t="s">
        <v>363</v>
      </c>
      <c r="B326" s="302">
        <f>SUM(B324:B325)</f>
        <v>2.8970289652154952</v>
      </c>
      <c r="C326" s="299" t="str">
        <f>CONCATENATE("(",ROUND((B326/$H326)*100,1),")")</f>
        <v>(68.2)</v>
      </c>
      <c r="D326" s="302">
        <f>SUM(D324:D325)</f>
        <v>1.0072247227381244</v>
      </c>
      <c r="E326" s="299" t="str">
        <f>CONCATENATE("(",ROUND((D326/$H326)*100,1),")")</f>
        <v>(23.7)</v>
      </c>
      <c r="F326" s="302">
        <f>SUM(F324:F325)</f>
        <v>0.34374631204637979</v>
      </c>
      <c r="G326" s="299" t="str">
        <f>CONCATENATE("(",ROUND((F326/$H326)*100,1),")")</f>
        <v>(8.1)</v>
      </c>
      <c r="H326" s="302">
        <f>SUM(H324:H325)</f>
        <v>4.2479999999999993</v>
      </c>
      <c r="I326" s="299" t="str">
        <f>CONCATENATE("(",ROUND((H326/$H326)*100,1),")")</f>
        <v>(100)</v>
      </c>
      <c r="K326" s="302">
        <f t="shared" si="247"/>
        <v>2.2571023978401161E-2</v>
      </c>
      <c r="L326" s="302">
        <f t="shared" si="248"/>
        <v>-3.5931017940602161E-2</v>
      </c>
      <c r="M326" s="302">
        <f t="shared" si="249"/>
        <v>2.3599939622052091E-3</v>
      </c>
      <c r="N326" s="302">
        <f t="shared" si="250"/>
        <v>-1.0999999999995791E-2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1.5909909836750811</v>
      </c>
      <c r="C329" s="299" t="str">
        <f>CONCATENATE("(",ROUND((B329/$H331)*100,1),")")</f>
        <v>(37.5)</v>
      </c>
      <c r="D329" s="302">
        <f>'Ind T6'!R135</f>
        <v>0.33466855631108816</v>
      </c>
      <c r="E329" s="299" t="str">
        <f>CONCATENATE("(",ROUND((D329/$H331)*100,1),")")</f>
        <v>(7.9)</v>
      </c>
      <c r="F329" s="302">
        <f>'Ind T6'!S135</f>
        <v>2.287549940526208E-4</v>
      </c>
      <c r="G329" s="299" t="str">
        <f>CONCATENATE("(",ROUND((F329/$H331)*100,1),")")</f>
        <v>(0)</v>
      </c>
      <c r="H329" s="302">
        <f>SUM(B329,D329,F329)</f>
        <v>1.9258882949802218</v>
      </c>
      <c r="I329" s="299" t="str">
        <f>CONCATENATE("(",ROUND((H329/$H331)*100,1),")")</f>
        <v>(45.5)</v>
      </c>
      <c r="K329" s="302">
        <f>B334-B329</f>
        <v>0.18638614513713803</v>
      </c>
      <c r="L329" s="302">
        <f>D334-D329</f>
        <v>4.6020456284661171E-2</v>
      </c>
      <c r="M329" s="302">
        <f>F334-F329</f>
        <v>-2.8267966734463591E-6</v>
      </c>
      <c r="N329" s="302">
        <f>SUM(K329:M329)</f>
        <v>0.23240377462512576</v>
      </c>
    </row>
    <row r="330" spans="1:14" x14ac:dyDescent="0.2">
      <c r="A330" s="282" t="s">
        <v>365</v>
      </c>
      <c r="B330" s="302">
        <f>'Ind T6'!Q134</f>
        <v>1.3286090055188156</v>
      </c>
      <c r="C330" s="299" t="str">
        <f>CONCATENATE("(",ROUND((B330/$H331)*100,1),")")</f>
        <v>(31.4)</v>
      </c>
      <c r="D330" s="302">
        <f>'Ind T6'!R134</f>
        <v>0.63662514848643403</v>
      </c>
      <c r="E330" s="299" t="str">
        <f>CONCATENATE("(",ROUND((D330/$H331)*100,1),")")</f>
        <v>(15)</v>
      </c>
      <c r="F330" s="302">
        <f>'Ind T6'!S134</f>
        <v>0.34587755101453238</v>
      </c>
      <c r="G330" s="299" t="str">
        <f>CONCATENATE("(",ROUND((F330/$H331)*100,1),")")</f>
        <v>(8.2)</v>
      </c>
      <c r="H330" s="302">
        <f t="shared" ref="H330" si="251">SUM(B330,D330,F330)</f>
        <v>2.311111705019782</v>
      </c>
      <c r="I330" s="299" t="str">
        <f>CONCATENATE("(",ROUND((H330/$H331)*100,1),")")</f>
        <v>(54.5)</v>
      </c>
      <c r="K330" s="302">
        <f t="shared" ref="K330:K331" si="252">B335-B330</f>
        <v>0.26147364770161685</v>
      </c>
      <c r="L330" s="302">
        <f t="shared" ref="L330:L331" si="253">D335-D330</f>
        <v>1.472584459262738E-2</v>
      </c>
      <c r="M330" s="302">
        <f t="shared" ref="M330:M331" si="254">F335-F330</f>
        <v>4.3396733080628414E-2</v>
      </c>
      <c r="N330" s="302">
        <f t="shared" ref="N330:N331" si="255">SUM(K330:M330)</f>
        <v>0.31959622537487264</v>
      </c>
    </row>
    <row r="331" spans="1:14" x14ac:dyDescent="0.2">
      <c r="A331" s="282" t="s">
        <v>363</v>
      </c>
      <c r="B331" s="302">
        <f>SUM(B329:B330)</f>
        <v>2.9195999891938964</v>
      </c>
      <c r="C331" s="299" t="str">
        <f>CONCATENATE("(",ROUND((B331/$H331)*100,1),")")</f>
        <v>(68.9)</v>
      </c>
      <c r="D331" s="302">
        <f>SUM(D329:D330)</f>
        <v>0.97129370479752219</v>
      </c>
      <c r="E331" s="299" t="str">
        <f>CONCATENATE("(",ROUND((D331/$H331)*100,1),")")</f>
        <v>(22.9)</v>
      </c>
      <c r="F331" s="302">
        <f>SUM(F329:F330)</f>
        <v>0.346106306008585</v>
      </c>
      <c r="G331" s="299" t="str">
        <f>CONCATENATE("(",ROUND((F331/$H331)*100,1),")")</f>
        <v>(8.2)</v>
      </c>
      <c r="H331" s="302">
        <f>SUM(H329:H330)</f>
        <v>4.2370000000000037</v>
      </c>
      <c r="I331" s="299" t="str">
        <f>CONCATENATE("(",ROUND((H331/$H331)*100,1),")")</f>
        <v>(100)</v>
      </c>
      <c r="K331" s="302">
        <f t="shared" si="252"/>
        <v>0.44785979283875488</v>
      </c>
      <c r="L331" s="302">
        <f t="shared" si="253"/>
        <v>6.0746300877288495E-2</v>
      </c>
      <c r="M331" s="302">
        <f t="shared" si="254"/>
        <v>4.3393906283954953E-2</v>
      </c>
      <c r="N331" s="302">
        <f t="shared" si="255"/>
        <v>0.55199999999999827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1.7773771288122191</v>
      </c>
      <c r="C334" s="299" t="str">
        <f>CONCATENATE("(",ROUND((B334/$H336)*100,1),")")</f>
        <v>(37.1)</v>
      </c>
      <c r="D334" s="302">
        <f>'Ind T6'!W135</f>
        <v>0.38068901259574933</v>
      </c>
      <c r="E334" s="299" t="str">
        <f>CONCATENATE("(",ROUND((D334/$H336)*100,1),")")</f>
        <v>(7.9)</v>
      </c>
      <c r="F334" s="302">
        <f>'Ind T6'!X135</f>
        <v>2.2592819737917444E-4</v>
      </c>
      <c r="G334" s="299" t="str">
        <f>CONCATENATE("(",ROUND((F334/$H336)*100,1),")")</f>
        <v>(0)</v>
      </c>
      <c r="H334" s="302">
        <f>SUM(B334,D334,F334)</f>
        <v>2.1582920696053476</v>
      </c>
      <c r="I334" s="299" t="str">
        <f>CONCATENATE("(",ROUND((H334/$H336)*100,1),")")</f>
        <v>(45.1)</v>
      </c>
      <c r="K334" s="302">
        <f>B334-B324</f>
        <v>0.17299896578693441</v>
      </c>
      <c r="L334" s="302">
        <f>D334-D324</f>
        <v>4.4261317969572112E-2</v>
      </c>
      <c r="M334" s="302">
        <f>F334-F324</f>
        <v>-2.7785970648977324E-6</v>
      </c>
      <c r="N334" s="302">
        <f>SUM(K334:M334)</f>
        <v>0.21725750515944162</v>
      </c>
    </row>
    <row r="335" spans="1:14" x14ac:dyDescent="0.2">
      <c r="A335" s="282" t="s">
        <v>365</v>
      </c>
      <c r="B335" s="302">
        <f>'Ind T6'!V134</f>
        <v>1.5900826532204324</v>
      </c>
      <c r="C335" s="299" t="str">
        <f>CONCATENATE("(",ROUND((B335/$H336)*100,1),")")</f>
        <v>(33.2)</v>
      </c>
      <c r="D335" s="302">
        <f>'Ind T6'!W134</f>
        <v>0.65135099307906141</v>
      </c>
      <c r="E335" s="299" t="str">
        <f>CONCATENATE("(",ROUND((D335/$H336)*100,1),")")</f>
        <v>(13.6)</v>
      </c>
      <c r="F335" s="302">
        <f>'Ind T6'!X134</f>
        <v>0.38927428409516079</v>
      </c>
      <c r="G335" s="299" t="str">
        <f>CONCATENATE("(",ROUND((F335/$H336)*100,1),")")</f>
        <v>(8.1)</v>
      </c>
      <c r="H335" s="302">
        <f>SUM(B335,D335,F335)</f>
        <v>2.6307079303946543</v>
      </c>
      <c r="I335" s="299" t="str">
        <f>CONCATENATE("(",ROUND((H335/$H336)*100,1),")")</f>
        <v>(54.9)</v>
      </c>
      <c r="K335" s="302">
        <f t="shared" ref="K335:K336" si="256">B335-B325</f>
        <v>0.29743185103022185</v>
      </c>
      <c r="L335" s="302">
        <f t="shared" ref="L335:L336" si="257">D335-D325</f>
        <v>-1.9446035032885667E-2</v>
      </c>
      <c r="M335" s="302">
        <f t="shared" ref="M335:M336" si="258">F335-F325</f>
        <v>4.5756678843225096E-2</v>
      </c>
      <c r="N335" s="302">
        <f t="shared" ref="N335:N336" si="259">SUM(K335:M335)</f>
        <v>0.32374249484056128</v>
      </c>
    </row>
    <row r="336" spans="1:14" x14ac:dyDescent="0.2">
      <c r="A336" s="282" t="s">
        <v>363</v>
      </c>
      <c r="B336" s="302">
        <f>SUM(B334:B335)</f>
        <v>3.3674597820326513</v>
      </c>
      <c r="C336" s="299" t="str">
        <f>CONCATENATE("(",ROUND((B336/$H336)*100,1),")")</f>
        <v>(70.3)</v>
      </c>
      <c r="D336" s="302">
        <f>SUM(D334:D335)</f>
        <v>1.0320400056748107</v>
      </c>
      <c r="E336" s="299" t="str">
        <f>CONCATENATE("(",ROUND((D336/$H336)*100,1),")")</f>
        <v>(21.6)</v>
      </c>
      <c r="F336" s="302">
        <f>SUM(F334:F335)</f>
        <v>0.38950021229253995</v>
      </c>
      <c r="G336" s="299" t="str">
        <f>CONCATENATE("(",ROUND((F336/$H336)*100,1),")")</f>
        <v>(8.1)</v>
      </c>
      <c r="H336" s="302">
        <f>SUM(H334:H335)</f>
        <v>4.7890000000000015</v>
      </c>
      <c r="I336" s="299" t="str">
        <f>CONCATENATE("(",ROUND((H336/$H336)*100,1),")")</f>
        <v>(100)</v>
      </c>
      <c r="K336" s="302">
        <f t="shared" si="256"/>
        <v>0.47043081681715604</v>
      </c>
      <c r="L336" s="302">
        <f t="shared" si="257"/>
        <v>2.4815282936686334E-2</v>
      </c>
      <c r="M336" s="302">
        <f t="shared" si="258"/>
        <v>4.5753900246160162E-2</v>
      </c>
      <c r="N336" s="302">
        <f t="shared" si="259"/>
        <v>0.54100000000000259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8.3936319171311968</v>
      </c>
      <c r="C345" s="299" t="str">
        <f>CONCATENATE("(",ROUND((B345/$H347)*100,1),")")</f>
        <v>(42.3)</v>
      </c>
      <c r="D345" s="302">
        <f>'Ind T6'!M144</f>
        <v>1.2395493960005197</v>
      </c>
      <c r="E345" s="299" t="str">
        <f>CONCATENATE("(",ROUND((D345/$H347)*100,1),")")</f>
        <v>(6.2)</v>
      </c>
      <c r="F345" s="302">
        <f>'Ind T6'!N144</f>
        <v>2.3143096654713911</v>
      </c>
      <c r="G345" s="299" t="str">
        <f>CONCATENATE("(",ROUND((F345/$H347)*100,1),")")</f>
        <v>(11.7)</v>
      </c>
      <c r="H345" s="302">
        <f>SUM(B345,D345,F345)</f>
        <v>11.947490978603108</v>
      </c>
      <c r="I345" s="299" t="str">
        <f>CONCATENATE("(",ROUND((H345/$H347)*100,1),")")</f>
        <v>(60.2)</v>
      </c>
      <c r="K345" s="302">
        <f>B350-B345</f>
        <v>-0.10039028864890831</v>
      </c>
      <c r="L345" s="302">
        <f>D350-D345</f>
        <v>3.6779717910522924E-2</v>
      </c>
      <c r="M345" s="302">
        <f>F350-F345</f>
        <v>8.5740994905475265E-2</v>
      </c>
      <c r="N345" s="302">
        <f>SUM(K345:M345)</f>
        <v>2.2130424167089879E-2</v>
      </c>
    </row>
    <row r="346" spans="1:14" x14ac:dyDescent="0.2">
      <c r="A346" s="282" t="s">
        <v>365</v>
      </c>
      <c r="B346" s="302">
        <f>'Ind T6'!L143</f>
        <v>4.987245158850282</v>
      </c>
      <c r="C346" s="299" t="str">
        <f>CONCATENATE("(",ROUND((B346/$H347)*100,1),")")</f>
        <v>(25.1)</v>
      </c>
      <c r="D346" s="302">
        <f>'Ind T6'!M143</f>
        <v>2.4670887370308461</v>
      </c>
      <c r="E346" s="299" t="str">
        <f>CONCATENATE("(",ROUND((D346/$H347)*100,1),")")</f>
        <v>(12.4)</v>
      </c>
      <c r="F346" s="302">
        <f>'Ind T6'!N143</f>
        <v>0.45917512551577366</v>
      </c>
      <c r="G346" s="299" t="str">
        <f>CONCATENATE("(",ROUND((F346/$H347)*100,1),")")</f>
        <v>(2.3)</v>
      </c>
      <c r="H346" s="302">
        <f t="shared" ref="H346" si="260">SUM(B346,D346,F346)</f>
        <v>7.9135090213969015</v>
      </c>
      <c r="I346" s="299" t="str">
        <f>CONCATENATE("(",ROUND((H346/$H347)*100,1),")")</f>
        <v>(39.8)</v>
      </c>
      <c r="K346" s="302">
        <f t="shared" ref="K346:K347" si="261">B351-B346</f>
        <v>0.14428778670260289</v>
      </c>
      <c r="L346" s="302">
        <f t="shared" ref="L346:L347" si="262">D351-D346</f>
        <v>9.0812788762950625E-2</v>
      </c>
      <c r="M346" s="302">
        <f t="shared" ref="M346:M347" si="263">F351-F346</f>
        <v>4.7769000367341552E-2</v>
      </c>
      <c r="N346" s="302">
        <f t="shared" ref="N346:N347" si="264">SUM(K346:M346)</f>
        <v>0.28286957583289507</v>
      </c>
    </row>
    <row r="347" spans="1:14" x14ac:dyDescent="0.2">
      <c r="A347" s="282" t="s">
        <v>363</v>
      </c>
      <c r="B347" s="302">
        <f>SUM(B345:B346)</f>
        <v>13.380877075981479</v>
      </c>
      <c r="C347" s="299" t="str">
        <f>CONCATENATE("(",ROUND((B347/$H347)*100,1),")")</f>
        <v>(67.4)</v>
      </c>
      <c r="D347" s="302">
        <f>SUM(D345:D346)</f>
        <v>3.7066381330313658</v>
      </c>
      <c r="E347" s="299" t="str">
        <f>CONCATENATE("(",ROUND((D347/$H347)*100,1),")")</f>
        <v>(18.7)</v>
      </c>
      <c r="F347" s="302">
        <f>SUM(F345:F346)</f>
        <v>2.7734847909871645</v>
      </c>
      <c r="G347" s="299" t="str">
        <f>CONCATENATE("(",ROUND((F347/$H347)*100,1),")")</f>
        <v>(14)</v>
      </c>
      <c r="H347" s="302">
        <f>SUM(H345:H346)</f>
        <v>19.861000000000011</v>
      </c>
      <c r="I347" s="299" t="str">
        <f>CONCATENATE("(",ROUND((H347/$H347)*100,1),")")</f>
        <v>(100)</v>
      </c>
      <c r="K347" s="302">
        <f t="shared" si="261"/>
        <v>4.3897498053693695E-2</v>
      </c>
      <c r="L347" s="302">
        <f t="shared" si="262"/>
        <v>0.12759250667347333</v>
      </c>
      <c r="M347" s="302">
        <f t="shared" si="263"/>
        <v>0.13350999527281715</v>
      </c>
      <c r="N347" s="302">
        <f t="shared" si="264"/>
        <v>0.30499999999998417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8.2932416284822885</v>
      </c>
      <c r="C350" s="299" t="str">
        <f>CONCATENATE("(",ROUND((B350/$H352)*100,1),")")</f>
        <v>(41.1)</v>
      </c>
      <c r="D350" s="302">
        <f>'Ind T6'!R144</f>
        <v>1.2763291139110426</v>
      </c>
      <c r="E350" s="299" t="str">
        <f>CONCATENATE("(",ROUND((D350/$H352)*100,1),")")</f>
        <v>(6.3)</v>
      </c>
      <c r="F350" s="302">
        <f>'Ind T6'!S144</f>
        <v>2.4000506603768663</v>
      </c>
      <c r="G350" s="299" t="str">
        <f>CONCATENATE("(",ROUND((F350/$H352)*100,1),")")</f>
        <v>(11.9)</v>
      </c>
      <c r="H350" s="302">
        <f>SUM(B350,D350,F350)</f>
        <v>11.969621402770198</v>
      </c>
      <c r="I350" s="299" t="str">
        <f>CONCATENATE("(",ROUND((H350/$H352)*100,1),")")</f>
        <v>(59.4)</v>
      </c>
      <c r="K350" s="302">
        <f>B355-B350</f>
        <v>0.14459000338357519</v>
      </c>
      <c r="L350" s="302">
        <f>D355-D350</f>
        <v>9.6876417048674002E-2</v>
      </c>
      <c r="M350" s="302">
        <f>F355-F350</f>
        <v>0.17762020473757412</v>
      </c>
      <c r="N350" s="302">
        <f>SUM(K350:M350)</f>
        <v>0.41908662516982331</v>
      </c>
    </row>
    <row r="351" spans="1:14" x14ac:dyDescent="0.2">
      <c r="A351" s="282" t="s">
        <v>365</v>
      </c>
      <c r="B351" s="302">
        <f>'Ind T6'!Q143</f>
        <v>5.1315329455528849</v>
      </c>
      <c r="C351" s="299" t="str">
        <f>CONCATENATE("(",ROUND((B351/$H352)*100,1),")")</f>
        <v>(25.4)</v>
      </c>
      <c r="D351" s="302">
        <f>'Ind T6'!R143</f>
        <v>2.5579015257937967</v>
      </c>
      <c r="E351" s="299" t="str">
        <f>CONCATENATE("(",ROUND((D351/$H352)*100,1),")")</f>
        <v>(12.7)</v>
      </c>
      <c r="F351" s="302">
        <f>'Ind T6'!S143</f>
        <v>0.50694412588311522</v>
      </c>
      <c r="G351" s="299" t="str">
        <f>CONCATENATE("(",ROUND((F351/$H352)*100,1),")")</f>
        <v>(2.5)</v>
      </c>
      <c r="H351" s="302">
        <f t="shared" ref="H351" si="265">SUM(B351,D351,F351)</f>
        <v>8.1963785972297956</v>
      </c>
      <c r="I351" s="299" t="str">
        <f>CONCATENATE("(",ROUND((H351/$H352)*100,1),")")</f>
        <v>(40.6)</v>
      </c>
      <c r="K351" s="302">
        <f t="shared" ref="K351:K352" si="266">B356-B351</f>
        <v>0.30047696460623818</v>
      </c>
      <c r="L351" s="302">
        <f t="shared" ref="L351:L352" si="267">D356-D351</f>
        <v>0.1504334202970905</v>
      </c>
      <c r="M351" s="302">
        <f t="shared" ref="M351:M352" si="268">F356-F351</f>
        <v>8.2002989926899139E-2</v>
      </c>
      <c r="N351" s="302">
        <f t="shared" ref="N351:N352" si="269">SUM(K351:M351)</f>
        <v>0.53291337483022783</v>
      </c>
    </row>
    <row r="352" spans="1:14" x14ac:dyDescent="0.2">
      <c r="A352" s="282" t="s">
        <v>363</v>
      </c>
      <c r="B352" s="302">
        <f>SUM(B350:B351)</f>
        <v>13.424774574035172</v>
      </c>
      <c r="C352" s="299" t="str">
        <f>CONCATENATE("(",ROUND((B352/$H352)*100,1),")")</f>
        <v>(66.6)</v>
      </c>
      <c r="D352" s="302">
        <f>SUM(D350:D351)</f>
        <v>3.8342306397048391</v>
      </c>
      <c r="E352" s="299" t="str">
        <f>CONCATENATE("(",ROUND((D352/$H352)*100,1),")")</f>
        <v>(19)</v>
      </c>
      <c r="F352" s="302">
        <f>SUM(F350:F351)</f>
        <v>2.9069947862599816</v>
      </c>
      <c r="G352" s="299" t="str">
        <f>CONCATENATE("(",ROUND((F352/$H352)*100,1),")")</f>
        <v>(14.4)</v>
      </c>
      <c r="H352" s="302">
        <f>SUM(H350:H351)</f>
        <v>20.165999999999993</v>
      </c>
      <c r="I352" s="299" t="str">
        <f>CONCATENATE("(",ROUND((H352/$H352)*100,1),")")</f>
        <v>(100)</v>
      </c>
      <c r="K352" s="302">
        <f t="shared" si="266"/>
        <v>0.44506696798981338</v>
      </c>
      <c r="L352" s="302">
        <f t="shared" si="267"/>
        <v>0.24730983734576473</v>
      </c>
      <c r="M352" s="302">
        <f t="shared" si="268"/>
        <v>0.25962319466447337</v>
      </c>
      <c r="N352" s="302">
        <f t="shared" si="269"/>
        <v>0.95200000000005147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8.4378316318658637</v>
      </c>
      <c r="C355" s="299" t="str">
        <f>CONCATENATE("(",ROUND((B355/$H357)*100,1),")")</f>
        <v>(40)</v>
      </c>
      <c r="D355" s="302">
        <f>'Ind T6'!W144</f>
        <v>1.3732055309597166</v>
      </c>
      <c r="E355" s="299" t="str">
        <f>CONCATENATE("(",ROUND((D355/$H357)*100,1),")")</f>
        <v>(6.5)</v>
      </c>
      <c r="F355" s="302">
        <f>'Ind T6'!X144</f>
        <v>2.5776708651144404</v>
      </c>
      <c r="G355" s="299" t="str">
        <f>CONCATENATE("(",ROUND((F355/$H357)*100,1),")")</f>
        <v>(12.2)</v>
      </c>
      <c r="H355" s="302">
        <f>SUM(B355,D355,F355)</f>
        <v>12.388708027940021</v>
      </c>
      <c r="I355" s="299" t="str">
        <f>CONCATENATE("(",ROUND((H355/$H357)*100,1),")")</f>
        <v>(58.7)</v>
      </c>
      <c r="K355" s="302">
        <f>B355-B345</f>
        <v>4.4199714734666884E-2</v>
      </c>
      <c r="L355" s="302">
        <f>D355-D345</f>
        <v>0.13365613495919693</v>
      </c>
      <c r="M355" s="302">
        <f>F355-F345</f>
        <v>0.26336119964304938</v>
      </c>
      <c r="N355" s="302">
        <f>SUM(K355:M355)</f>
        <v>0.44121704933691319</v>
      </c>
    </row>
    <row r="356" spans="1:14" x14ac:dyDescent="0.2">
      <c r="A356" s="282" t="s">
        <v>365</v>
      </c>
      <c r="B356" s="302">
        <f>'Ind T6'!V143</f>
        <v>5.432009910159123</v>
      </c>
      <c r="C356" s="299" t="str">
        <f>CONCATENATE("(",ROUND((B356/$H357)*100,1),")")</f>
        <v>(25.7)</v>
      </c>
      <c r="D356" s="302">
        <f>'Ind T6'!W143</f>
        <v>2.7083349460908872</v>
      </c>
      <c r="E356" s="299" t="str">
        <f>CONCATENATE("(",ROUND((D356/$H357)*100,1),")")</f>
        <v>(12.8)</v>
      </c>
      <c r="F356" s="302">
        <f>'Ind T6'!X143</f>
        <v>0.58894711581001435</v>
      </c>
      <c r="G356" s="299" t="str">
        <f>CONCATENATE("(",ROUND((F356/$H357)*100,1),")")</f>
        <v>(2.8)</v>
      </c>
      <c r="H356" s="302">
        <f t="shared" ref="H356" si="270">SUM(B356,D356,F356)</f>
        <v>8.7292919720600253</v>
      </c>
      <c r="I356" s="299" t="str">
        <f>CONCATENATE("(",ROUND((H356/$H357)*100,1),")")</f>
        <v>(41.3)</v>
      </c>
      <c r="K356" s="302">
        <f t="shared" ref="K356:K357" si="271">B356-B346</f>
        <v>0.44476475130884108</v>
      </c>
      <c r="L356" s="302">
        <f t="shared" ref="L356:L357" si="272">D356-D346</f>
        <v>0.24124620906004113</v>
      </c>
      <c r="M356" s="302">
        <f t="shared" ref="M356:M357" si="273">F356-F346</f>
        <v>0.12977199029424069</v>
      </c>
      <c r="N356" s="302">
        <f t="shared" ref="N356:N357" si="274">SUM(K356:M356)</f>
        <v>0.8157829506631229</v>
      </c>
    </row>
    <row r="357" spans="1:14" x14ac:dyDescent="0.2">
      <c r="A357" s="282" t="s">
        <v>363</v>
      </c>
      <c r="B357" s="302">
        <f>SUM(B355:B356)</f>
        <v>13.869841542024986</v>
      </c>
      <c r="C357" s="299" t="str">
        <f>CONCATENATE("(",ROUND((B357/$H357)*100,1),")")</f>
        <v>(65.7)</v>
      </c>
      <c r="D357" s="302">
        <f>SUM(D355:D356)</f>
        <v>4.0815404770506039</v>
      </c>
      <c r="E357" s="299" t="str">
        <f>CONCATENATE("(",ROUND((D357/$H357)*100,1),")")</f>
        <v>(19.3)</v>
      </c>
      <c r="F357" s="302">
        <f>SUM(F355:F356)</f>
        <v>3.166617980924455</v>
      </c>
      <c r="G357" s="299" t="str">
        <f>CONCATENATE("(",ROUND((F357/$H357)*100,1),")")</f>
        <v>(15)</v>
      </c>
      <c r="H357" s="302">
        <f>SUM(H355:H356)</f>
        <v>21.118000000000045</v>
      </c>
      <c r="I357" s="299" t="str">
        <f>CONCATENATE("(",ROUND((H357/$H357)*100,1),")")</f>
        <v>(100)</v>
      </c>
      <c r="K357" s="302">
        <f t="shared" si="271"/>
        <v>0.48896446604350707</v>
      </c>
      <c r="L357" s="302">
        <f t="shared" si="272"/>
        <v>0.37490234401923805</v>
      </c>
      <c r="M357" s="302">
        <f t="shared" si="273"/>
        <v>0.39313318993729052</v>
      </c>
      <c r="N357" s="302">
        <f t="shared" si="274"/>
        <v>1.2570000000000356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9.0894226260138478</v>
      </c>
      <c r="C366" s="299" t="str">
        <f>CONCATENATE("(",ROUND((B366/$H368)*100,1),")")</f>
        <v>(41.4)</v>
      </c>
      <c r="D366" s="302">
        <f>'Ind T6'!M153</f>
        <v>2.5245469317837013</v>
      </c>
      <c r="E366" s="299" t="str">
        <f>CONCATENATE("(",ROUND((D366/$H368)*100,1),")")</f>
        <v>(11.5)</v>
      </c>
      <c r="F366" s="302">
        <f>'Ind T6'!N153</f>
        <v>1.1725859444738782</v>
      </c>
      <c r="G366" s="299" t="str">
        <f>CONCATENATE("(",ROUND((F366/$H368)*100,1),")")</f>
        <v>(5.3)</v>
      </c>
      <c r="H366" s="302">
        <f>SUM(B366,D366,F366)</f>
        <v>12.786555502271428</v>
      </c>
      <c r="I366" s="299" t="str">
        <f>CONCATENATE("(",ROUND((H366/$H368)*100,1),")")</f>
        <v>(58.2)</v>
      </c>
      <c r="K366" s="302">
        <f>B371-B366</f>
        <v>0.13177179244337722</v>
      </c>
      <c r="L366" s="302">
        <f>D371-D366</f>
        <v>3.130051006357748E-2</v>
      </c>
      <c r="M366" s="302">
        <f>F371-F366</f>
        <v>-1.3636188930536974E-3</v>
      </c>
      <c r="N366" s="302">
        <f>SUM(K366:M366)</f>
        <v>0.16170868361390101</v>
      </c>
    </row>
    <row r="367" spans="1:14" x14ac:dyDescent="0.2">
      <c r="A367" s="282" t="s">
        <v>365</v>
      </c>
      <c r="B367" s="302">
        <f>'Ind T6'!L152</f>
        <v>4.5250176893563605</v>
      </c>
      <c r="C367" s="299" t="str">
        <f>CONCATENATE("(",ROUND((B367/$H368)*100,1),")")</f>
        <v>(20.6)</v>
      </c>
      <c r="D367" s="302">
        <f>'Ind T6'!M152</f>
        <v>4.0762037710122838</v>
      </c>
      <c r="E367" s="299" t="str">
        <f>CONCATENATE("(",ROUND((D367/$H368)*100,1),")")</f>
        <v>(18.6)</v>
      </c>
      <c r="F367" s="302">
        <f>'Ind T6'!N152</f>
        <v>0.5662230373599042</v>
      </c>
      <c r="G367" s="299" t="str">
        <f>CONCATENATE("(",ROUND((F367/$H368)*100,1),")")</f>
        <v>(2.6)</v>
      </c>
      <c r="H367" s="302">
        <f t="shared" ref="H367" si="275">SUM(B367,D367,F367)</f>
        <v>9.1674444977285496</v>
      </c>
      <c r="I367" s="299" t="str">
        <f>CONCATENATE("(",ROUND((H367/$H368)*100,1),")")</f>
        <v>(41.8)</v>
      </c>
      <c r="K367" s="302">
        <f t="shared" ref="K367:K368" si="276">B372-B367</f>
        <v>0.14815440377322897</v>
      </c>
      <c r="L367" s="302">
        <f t="shared" ref="L367:L368" si="277">D372-D367</f>
        <v>-1.8309817464590594E-2</v>
      </c>
      <c r="M367" s="302">
        <f t="shared" ref="M367:M368" si="278">F372-F367</f>
        <v>-1.553269922536793E-3</v>
      </c>
      <c r="N367" s="302">
        <f t="shared" ref="N367:N368" si="279">SUM(K367:M367)</f>
        <v>0.12829131638610158</v>
      </c>
    </row>
    <row r="368" spans="1:14" x14ac:dyDescent="0.2">
      <c r="A368" s="282" t="s">
        <v>363</v>
      </c>
      <c r="B368" s="302">
        <f>SUM(B366:B367)</f>
        <v>13.614440315370208</v>
      </c>
      <c r="C368" s="299" t="str">
        <f>CONCATENATE("(",ROUND((B368/$H368)*100,1),")")</f>
        <v>(62)</v>
      </c>
      <c r="D368" s="302">
        <f>SUM(D366:D367)</f>
        <v>6.6007507027959846</v>
      </c>
      <c r="E368" s="299" t="str">
        <f>CONCATENATE("(",ROUND((D368/$H368)*100,1),")")</f>
        <v>(30.1)</v>
      </c>
      <c r="F368" s="302">
        <f>SUM(F366:F367)</f>
        <v>1.7388089818337824</v>
      </c>
      <c r="G368" s="299" t="str">
        <f>CONCATENATE("(",ROUND((F368/$H368)*100,1),")")</f>
        <v>(7.9)</v>
      </c>
      <c r="H368" s="302">
        <f>SUM(H366:H367)</f>
        <v>21.953999999999979</v>
      </c>
      <c r="I368" s="299" t="str">
        <f>CONCATENATE("(",ROUND((H368/$H368)*100,1),")")</f>
        <v>(100)</v>
      </c>
      <c r="K368" s="302">
        <f t="shared" si="276"/>
        <v>0.27992619621660531</v>
      </c>
      <c r="L368" s="302">
        <f t="shared" si="277"/>
        <v>1.299069259898733E-2</v>
      </c>
      <c r="M368" s="302">
        <f t="shared" si="278"/>
        <v>-2.9168888155903794E-3</v>
      </c>
      <c r="N368" s="302">
        <f t="shared" si="279"/>
        <v>0.29000000000000226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9.221194418457225</v>
      </c>
      <c r="C371" s="299" t="str">
        <f>CONCATENATE("(",ROUND((B371/$H373)*100,1),")")</f>
        <v>(41.5)</v>
      </c>
      <c r="D371" s="302">
        <f>'Ind T6'!R153</f>
        <v>2.5558474418472787</v>
      </c>
      <c r="E371" s="299" t="str">
        <f>CONCATENATE("(",ROUND((D371/$H373)*100,1),")")</f>
        <v>(11.5)</v>
      </c>
      <c r="F371" s="302">
        <f>'Ind T6'!S153</f>
        <v>1.1712223255808245</v>
      </c>
      <c r="G371" s="299" t="str">
        <f>CONCATENATE("(",ROUND((F371/$H373)*100,1),")")</f>
        <v>(5.3)</v>
      </c>
      <c r="H371" s="302">
        <f>SUM(B371,D371,F371)</f>
        <v>12.948264185885328</v>
      </c>
      <c r="I371" s="299" t="str">
        <f>CONCATENATE("(",ROUND((H371/$H373)*100,1),")")</f>
        <v>(58.2)</v>
      </c>
      <c r="K371" s="302">
        <f>B376-B371</f>
        <v>0.25159318162633504</v>
      </c>
      <c r="L371" s="302">
        <f>D376-D371</f>
        <v>4.6047022642599966E-2</v>
      </c>
      <c r="M371" s="302">
        <f>F376-F371</f>
        <v>3.5506916260670707E-2</v>
      </c>
      <c r="N371" s="302">
        <f>SUM(K371:M371)</f>
        <v>0.33314712052960571</v>
      </c>
    </row>
    <row r="372" spans="1:14" x14ac:dyDescent="0.2">
      <c r="A372" s="282" t="s">
        <v>365</v>
      </c>
      <c r="B372" s="302">
        <f>'Ind T6'!Q152</f>
        <v>4.6731720931295895</v>
      </c>
      <c r="C372" s="299" t="str">
        <f>CONCATENATE("(",ROUND((B372/$H373)*100,1),")")</f>
        <v>(21)</v>
      </c>
      <c r="D372" s="302">
        <f>'Ind T6'!R152</f>
        <v>4.0578939535476932</v>
      </c>
      <c r="E372" s="299" t="str">
        <f>CONCATENATE("(",ROUND((D372/$H373)*100,1),")")</f>
        <v>(18.2)</v>
      </c>
      <c r="F372" s="302">
        <f>'Ind T6'!S152</f>
        <v>0.56466976743736741</v>
      </c>
      <c r="G372" s="299" t="str">
        <f>CONCATENATE("(",ROUND((F372/$H373)*100,1),")")</f>
        <v>(2.5)</v>
      </c>
      <c r="H372" s="302">
        <f t="shared" ref="H372" si="280">SUM(B372,D372,F372)</f>
        <v>9.29573581411465</v>
      </c>
      <c r="I372" s="299" t="str">
        <f>CONCATENATE("(",ROUND((H372/$H373)*100,1),")")</f>
        <v>(41.8)</v>
      </c>
      <c r="K372" s="302">
        <f t="shared" ref="K372:K373" si="281">B377-B372</f>
        <v>0.23478466211018301</v>
      </c>
      <c r="L372" s="302">
        <f t="shared" ref="L372:L373" si="282">D377-D372</f>
        <v>-3.176832421050424E-2</v>
      </c>
      <c r="M372" s="302">
        <f t="shared" ref="M372:M373" si="283">F377-F372</f>
        <v>2.0836541570692146E-2</v>
      </c>
      <c r="N372" s="302">
        <f t="shared" ref="N372:N373" si="284">SUM(K372:M372)</f>
        <v>0.22385287947037091</v>
      </c>
    </row>
    <row r="373" spans="1:14" x14ac:dyDescent="0.2">
      <c r="A373" s="282" t="s">
        <v>363</v>
      </c>
      <c r="B373" s="302">
        <f>SUM(B371:B372)</f>
        <v>13.894366511586814</v>
      </c>
      <c r="C373" s="299" t="str">
        <f>CONCATENATE("(",ROUND((B373/$H373)*100,1),")")</f>
        <v>(62.5)</v>
      </c>
      <c r="D373" s="302">
        <f>SUM(D371:D372)</f>
        <v>6.613741395394972</v>
      </c>
      <c r="E373" s="299" t="str">
        <f>CONCATENATE("(",ROUND((D373/$H373)*100,1),")")</f>
        <v>(29.7)</v>
      </c>
      <c r="F373" s="302">
        <f>SUM(F371:F372)</f>
        <v>1.735892093018192</v>
      </c>
      <c r="G373" s="299" t="str">
        <f>CONCATENATE("(",ROUND((F373/$H373)*100,1),")")</f>
        <v>(7.8)</v>
      </c>
      <c r="H373" s="302">
        <f>SUM(H371:H372)</f>
        <v>22.243999999999978</v>
      </c>
      <c r="I373" s="299" t="str">
        <f>CONCATENATE("(",ROUND((H373/$H373)*100,1),")")</f>
        <v>(100)</v>
      </c>
      <c r="K373" s="302">
        <f t="shared" si="281"/>
        <v>0.48637784373651982</v>
      </c>
      <c r="L373" s="302">
        <f t="shared" si="282"/>
        <v>1.4278698432096171E-2</v>
      </c>
      <c r="M373" s="302">
        <f t="shared" si="283"/>
        <v>5.6343457831362631E-2</v>
      </c>
      <c r="N373" s="302">
        <f t="shared" si="284"/>
        <v>0.55699999999997862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9.47278760008356</v>
      </c>
      <c r="C376" s="299" t="str">
        <f>CONCATENATE("(",ROUND((B376/$H378)*100,1),")")</f>
        <v>(41.5)</v>
      </c>
      <c r="D376" s="302">
        <f>'Ind T6'!W153</f>
        <v>2.6018944644898787</v>
      </c>
      <c r="E376" s="299" t="str">
        <f>CONCATENATE("(",ROUND((D376/$H378)*100,1),")")</f>
        <v>(11.4)</v>
      </c>
      <c r="F376" s="302">
        <f>'Ind T6'!X153</f>
        <v>1.2067292418414952</v>
      </c>
      <c r="G376" s="299" t="str">
        <f>CONCATENATE("(",ROUND((F376/$H378)*100,1),")")</f>
        <v>(5.3)</v>
      </c>
      <c r="H376" s="302">
        <f>SUM(B376,D376,F376)</f>
        <v>13.281411306414935</v>
      </c>
      <c r="I376" s="299" t="str">
        <f>CONCATENATE("(",ROUND((H376/$H378)*100,1),")")</f>
        <v>(58.2)</v>
      </c>
      <c r="K376" s="302">
        <f>B376-B366</f>
        <v>0.38336497406971226</v>
      </c>
      <c r="L376" s="302">
        <f>D376-D366</f>
        <v>7.7347532706177446E-2</v>
      </c>
      <c r="M376" s="302">
        <f>F376-F366</f>
        <v>3.4143297367617009E-2</v>
      </c>
      <c r="N376" s="302">
        <f>SUM(K376:M376)</f>
        <v>0.49485580414350672</v>
      </c>
    </row>
    <row r="377" spans="1:14" x14ac:dyDescent="0.2">
      <c r="A377" s="282" t="s">
        <v>365</v>
      </c>
      <c r="B377" s="302">
        <f>'Ind T6'!V152</f>
        <v>4.9079567552397725</v>
      </c>
      <c r="C377" s="299" t="str">
        <f>CONCATENATE("(",ROUND((B377/$H378)*100,1),")")</f>
        <v>(21.5)</v>
      </c>
      <c r="D377" s="302">
        <f>'Ind T6'!W152</f>
        <v>4.026125629337189</v>
      </c>
      <c r="E377" s="299" t="str">
        <f>CONCATENATE("(",ROUND((D377/$H378)*100,1),")")</f>
        <v>(17.7)</v>
      </c>
      <c r="F377" s="302">
        <f>'Ind T6'!X152</f>
        <v>0.58550630900805956</v>
      </c>
      <c r="G377" s="299" t="str">
        <f>CONCATENATE("(",ROUND((F377/$H378)*100,1),")")</f>
        <v>(2.6)</v>
      </c>
      <c r="H377" s="302">
        <f t="shared" ref="H377" si="285">SUM(B377,D377,F377)</f>
        <v>9.5195886935850194</v>
      </c>
      <c r="I377" s="299" t="str">
        <f>CONCATENATE("(",ROUND((H377/$H378)*100,1),")")</f>
        <v>(41.8)</v>
      </c>
      <c r="K377" s="302">
        <f t="shared" ref="K377:K378" si="286">B377-B367</f>
        <v>0.38293906588341198</v>
      </c>
      <c r="L377" s="302">
        <f t="shared" ref="L377:L378" si="287">D377-D367</f>
        <v>-5.0078141675094834E-2</v>
      </c>
      <c r="M377" s="302">
        <f t="shared" ref="M377:M378" si="288">F377-F367</f>
        <v>1.9283271648155353E-2</v>
      </c>
      <c r="N377" s="302">
        <f t="shared" ref="N377:N378" si="289">SUM(K377:M377)</f>
        <v>0.3521441958564725</v>
      </c>
    </row>
    <row r="378" spans="1:14" x14ac:dyDescent="0.2">
      <c r="A378" s="282" t="s">
        <v>363</v>
      </c>
      <c r="B378" s="302">
        <f>SUM(B376:B377)</f>
        <v>14.380744355323333</v>
      </c>
      <c r="C378" s="299" t="str">
        <f>CONCATENATE("(",ROUND((B378/$H378)*100,1),")")</f>
        <v>(63.1)</v>
      </c>
      <c r="D378" s="302">
        <f>SUM(D376:D377)</f>
        <v>6.6280200938270681</v>
      </c>
      <c r="E378" s="299" t="str">
        <f>CONCATENATE("(",ROUND((D378/$H378)*100,1),")")</f>
        <v>(29.1)</v>
      </c>
      <c r="F378" s="302">
        <f>SUM(F376:F377)</f>
        <v>1.7922355508495547</v>
      </c>
      <c r="G378" s="299" t="str">
        <f>CONCATENATE("(",ROUND((F378/$H378)*100,1),")")</f>
        <v>(7.9)</v>
      </c>
      <c r="H378" s="302">
        <f>SUM(H376:H377)</f>
        <v>22.800999999999952</v>
      </c>
      <c r="I378" s="299" t="str">
        <f>CONCATENATE("(",ROUND((H378/$H378)*100,1),")")</f>
        <v>(100)</v>
      </c>
      <c r="K378" s="302">
        <f t="shared" si="286"/>
        <v>0.76630403995312513</v>
      </c>
      <c r="L378" s="302">
        <f t="shared" si="287"/>
        <v>2.7269391031083501E-2</v>
      </c>
      <c r="M378" s="302">
        <f t="shared" si="288"/>
        <v>5.3426569015772252E-2</v>
      </c>
      <c r="N378" s="302">
        <f t="shared" si="289"/>
        <v>0.84699999999998088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5.2830707314061627</v>
      </c>
      <c r="C387" s="299" t="str">
        <f>CONCATENATE("(",ROUND((B387/$H389)*100,1),")")</f>
        <v>(33.9)</v>
      </c>
      <c r="D387" s="302">
        <f>'Ind T6'!M162</f>
        <v>0.79099253815917359</v>
      </c>
      <c r="E387" s="299" t="str">
        <f>CONCATENATE("(",ROUND((D387/$H389)*100,1),")")</f>
        <v>(5.1)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6.074063269565336</v>
      </c>
      <c r="I387" s="299" t="str">
        <f>CONCATENATE("(",ROUND((H387/$H389)*100,1),")")</f>
        <v>(39)</v>
      </c>
      <c r="K387" s="302">
        <f>B392-B387</f>
        <v>-0.25550790772206611</v>
      </c>
      <c r="L387" s="302">
        <f>D392-D387</f>
        <v>1.8710376837244858E-2</v>
      </c>
      <c r="M387" s="302">
        <f>F392-F387</f>
        <v>0</v>
      </c>
      <c r="N387" s="302">
        <f>SUM(K387:M387)</f>
        <v>-0.23679753088482125</v>
      </c>
    </row>
    <row r="388" spans="1:14" x14ac:dyDescent="0.2">
      <c r="A388" s="282" t="s">
        <v>365</v>
      </c>
      <c r="B388" s="302">
        <f>'Ind T6'!L161</f>
        <v>4.8364679112551761</v>
      </c>
      <c r="C388" s="299" t="str">
        <f>CONCATENATE("(",ROUND((B388/$H389)*100,1),")")</f>
        <v>(31.1)</v>
      </c>
      <c r="D388" s="302">
        <f>'Ind T6'!M161</f>
        <v>4.0898486636814848</v>
      </c>
      <c r="E388" s="299" t="str">
        <f>CONCATENATE("(",ROUND((D388/$H389)*100,1),")")</f>
        <v>(26.3)</v>
      </c>
      <c r="F388" s="302">
        <f>'Ind T6'!N161</f>
        <v>0.56162015549800293</v>
      </c>
      <c r="G388" s="299" t="str">
        <f>CONCATENATE("(",ROUND((F388/$H389)*100,1),")")</f>
        <v>(3.6)</v>
      </c>
      <c r="H388" s="302">
        <f t="shared" ref="H388" si="290">SUM(B388,D388,F388)</f>
        <v>9.4879367304346633</v>
      </c>
      <c r="I388" s="299" t="str">
        <f>CONCATENATE("(",ROUND((H388/$H389)*100,1),")")</f>
        <v>(61)</v>
      </c>
      <c r="K388" s="302">
        <f t="shared" ref="K388:K389" si="291">B393-B388</f>
        <v>-0.13905181187307836</v>
      </c>
      <c r="L388" s="302">
        <f t="shared" ref="L388:L389" si="292">D393-D388</f>
        <v>-0.10946655804617889</v>
      </c>
      <c r="M388" s="302">
        <f t="shared" ref="M388:M389" si="293">F393-F388</f>
        <v>-1.5684099195894641E-2</v>
      </c>
      <c r="N388" s="302">
        <f t="shared" ref="N388:N389" si="294">SUM(K388:M388)</f>
        <v>-0.26420246911515188</v>
      </c>
    </row>
    <row r="389" spans="1:14" x14ac:dyDescent="0.2">
      <c r="A389" s="282" t="s">
        <v>363</v>
      </c>
      <c r="B389" s="302">
        <f>SUM(B387:B388)</f>
        <v>10.11953864266134</v>
      </c>
      <c r="C389" s="299" t="str">
        <f>CONCATENATE("(",ROUND((B389/$H389)*100,1),")")</f>
        <v>(65)</v>
      </c>
      <c r="D389" s="302">
        <f>SUM(D387:D388)</f>
        <v>4.8808412018406582</v>
      </c>
      <c r="E389" s="299" t="str">
        <f>CONCATENATE("(",ROUND((D389/$H389)*100,1),")")</f>
        <v>(31.4)</v>
      </c>
      <c r="F389" s="302">
        <f>SUM(F387:F388)</f>
        <v>0.56162015549800293</v>
      </c>
      <c r="G389" s="299" t="str">
        <f>CONCATENATE("(",ROUND((F389/$H389)*100,1),")")</f>
        <v>(3.6)</v>
      </c>
      <c r="H389" s="302">
        <f>SUM(H387:H388)</f>
        <v>15.561999999999999</v>
      </c>
      <c r="I389" s="299" t="str">
        <f>CONCATENATE("(",ROUND((H389/$H389)*100,1),")")</f>
        <v>(100)</v>
      </c>
      <c r="K389" s="302">
        <f t="shared" si="291"/>
        <v>-0.39455971959514535</v>
      </c>
      <c r="L389" s="302">
        <f t="shared" si="292"/>
        <v>-9.0756181208933917E-2</v>
      </c>
      <c r="M389" s="302">
        <f t="shared" si="293"/>
        <v>-1.5684099195894641E-2</v>
      </c>
      <c r="N389" s="302">
        <f t="shared" si="294"/>
        <v>-0.50099999999997391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5.0275628236840966</v>
      </c>
      <c r="C392" s="299" t="str">
        <f>CONCATENATE("(",ROUND((B392/$H394)*100,1),")")</f>
        <v>(33.4)</v>
      </c>
      <c r="D392" s="302">
        <f>'Ind T6'!R162</f>
        <v>0.80970291499641844</v>
      </c>
      <c r="E392" s="299" t="str">
        <f>CONCATENATE("(",ROUND((D392/$H394)*100,1),")")</f>
        <v>(5.4)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5.8372657386805153</v>
      </c>
      <c r="I392" s="299" t="str">
        <f>CONCATENATE("(",ROUND((H392/$H394)*100,1),")")</f>
        <v>(38.8)</v>
      </c>
      <c r="K392" s="302">
        <f>B397-B392</f>
        <v>-0.15088635351979907</v>
      </c>
      <c r="L392" s="302">
        <f>D397-D392</f>
        <v>9.3393374155304465E-2</v>
      </c>
      <c r="M392" s="302">
        <f>F397-F392</f>
        <v>0</v>
      </c>
      <c r="N392" s="302">
        <f>SUM(K392:M392)</f>
        <v>-5.7492979364494601E-2</v>
      </c>
    </row>
    <row r="393" spans="1:14" x14ac:dyDescent="0.2">
      <c r="A393" s="282" t="s">
        <v>365</v>
      </c>
      <c r="B393" s="302">
        <f>'Ind T6'!Q161</f>
        <v>4.6974160993820977</v>
      </c>
      <c r="C393" s="299" t="str">
        <f>CONCATENATE("(",ROUND((B393/$H394)*100,1),")")</f>
        <v>(31.2)</v>
      </c>
      <c r="D393" s="302">
        <f>'Ind T6'!R161</f>
        <v>3.9803821056353059</v>
      </c>
      <c r="E393" s="299" t="str">
        <f>CONCATENATE("(",ROUND((D393/$H394)*100,1),")")</f>
        <v>(26.4)</v>
      </c>
      <c r="F393" s="302">
        <f>'Ind T6'!S161</f>
        <v>0.54593605630210829</v>
      </c>
      <c r="G393" s="299" t="str">
        <f>CONCATENATE("(",ROUND((F393/$H394)*100,1),")")</f>
        <v>(3.6)</v>
      </c>
      <c r="H393" s="302">
        <f t="shared" ref="H393" si="295">SUM(B393,D393,F393)</f>
        <v>9.2237342613195121</v>
      </c>
      <c r="I393" s="299" t="str">
        <f>CONCATENATE("(",ROUND((H393/$H394)*100,1),")")</f>
        <v>(61.2)</v>
      </c>
      <c r="K393" s="302">
        <f t="shared" ref="K393:K394" si="296">B398-B393</f>
        <v>5.2483309277043588E-2</v>
      </c>
      <c r="L393" s="302">
        <f t="shared" ref="L393:L394" si="297">D398-D393</f>
        <v>4.6257428717253024E-2</v>
      </c>
      <c r="M393" s="302">
        <f t="shared" ref="M393:M394" si="298">F398-F393</f>
        <v>1.0752241370171167E-2</v>
      </c>
      <c r="N393" s="302">
        <f t="shared" ref="N393:N394" si="299">SUM(K393:M393)</f>
        <v>0.10949297936446778</v>
      </c>
    </row>
    <row r="394" spans="1:14" x14ac:dyDescent="0.2">
      <c r="A394" s="282" t="s">
        <v>363</v>
      </c>
      <c r="B394" s="302">
        <f>SUM(B392:B393)</f>
        <v>9.7249789230661943</v>
      </c>
      <c r="C394" s="299" t="str">
        <f>CONCATENATE("(",ROUND((B394/$H394)*100,1),")")</f>
        <v>(64.6)</v>
      </c>
      <c r="D394" s="302">
        <f>SUM(D392:D393)</f>
        <v>4.7900850206317243</v>
      </c>
      <c r="E394" s="299" t="str">
        <f>CONCATENATE("(",ROUND((D394/$H394)*100,1),")")</f>
        <v>(31.8)</v>
      </c>
      <c r="F394" s="302">
        <f>SUM(F392:F393)</f>
        <v>0.54593605630210829</v>
      </c>
      <c r="G394" s="299" t="str">
        <f>CONCATENATE("(",ROUND((F394/$H394)*100,1),")")</f>
        <v>(3.6)</v>
      </c>
      <c r="H394" s="302">
        <f>SUM(H392:H393)</f>
        <v>15.061000000000028</v>
      </c>
      <c r="I394" s="299" t="str">
        <f>CONCATENATE("(",ROUND((H394/$H394)*100,1),")")</f>
        <v>(100)</v>
      </c>
      <c r="K394" s="302">
        <f t="shared" si="296"/>
        <v>-9.8403044242756366E-2</v>
      </c>
      <c r="L394" s="302">
        <f t="shared" si="297"/>
        <v>0.13965080287255738</v>
      </c>
      <c r="M394" s="302">
        <f t="shared" si="298"/>
        <v>1.0752241370171167E-2</v>
      </c>
      <c r="N394" s="302">
        <f t="shared" si="299"/>
        <v>5.199999999997218E-2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4.8766764701642975</v>
      </c>
      <c r="C397" s="299" t="str">
        <f>CONCATENATE("(",ROUND((B397/$H399)*100,1),")")</f>
        <v>(32.3)</v>
      </c>
      <c r="D397" s="302">
        <f>'Ind T6'!W162</f>
        <v>0.90309628915172291</v>
      </c>
      <c r="E397" s="299" t="str">
        <f>CONCATENATE("(",ROUND((D397/$H399)*100,1),")")</f>
        <v>(6)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5.7797727593160202</v>
      </c>
      <c r="I397" s="299" t="str">
        <f>CONCATENATE("(",ROUND((H397/$H399)*100,1),")")</f>
        <v>(38.2)</v>
      </c>
      <c r="K397" s="302">
        <f>B397-B387</f>
        <v>-0.40639426124186517</v>
      </c>
      <c r="L397" s="302">
        <f>D397-D387</f>
        <v>0.11210375099254932</v>
      </c>
      <c r="M397" s="302">
        <f>F397-F387</f>
        <v>0</v>
      </c>
      <c r="N397" s="302">
        <f>SUM(K397:M397)</f>
        <v>-0.29429051024931585</v>
      </c>
    </row>
    <row r="398" spans="1:14" x14ac:dyDescent="0.2">
      <c r="A398" s="282" t="s">
        <v>365</v>
      </c>
      <c r="B398" s="302">
        <f>'Ind T6'!V161</f>
        <v>4.7498994086591413</v>
      </c>
      <c r="C398" s="299" t="str">
        <f>CONCATENATE("(",ROUND((B398/$H399)*100,1),")")</f>
        <v>(31.4)</v>
      </c>
      <c r="D398" s="302">
        <f>'Ind T6'!W161</f>
        <v>4.0266395343525589</v>
      </c>
      <c r="E398" s="299" t="str">
        <f>CONCATENATE("(",ROUND((D398/$H399)*100,1),")")</f>
        <v>(26.6)</v>
      </c>
      <c r="F398" s="302">
        <f>'Ind T6'!X161</f>
        <v>0.55668829767227945</v>
      </c>
      <c r="G398" s="299" t="str">
        <f>CONCATENATE("(",ROUND((F398/$H399)*100,1),")")</f>
        <v>(3.7)</v>
      </c>
      <c r="H398" s="302">
        <f t="shared" ref="H398" si="300">SUM(B398,D398,F398)</f>
        <v>9.3332272406839802</v>
      </c>
      <c r="I398" s="299" t="str">
        <f>CONCATENATE("(",ROUND((H398/$H399)*100,1),")")</f>
        <v>(61.8)</v>
      </c>
      <c r="K398" s="302">
        <f t="shared" ref="K398:K399" si="301">B398-B388</f>
        <v>-8.6568502596034769E-2</v>
      </c>
      <c r="L398" s="302">
        <f t="shared" ref="L398:L399" si="302">D398-D388</f>
        <v>-6.3209129328925862E-2</v>
      </c>
      <c r="M398" s="302">
        <f t="shared" ref="M398:M399" si="303">F398-F388</f>
        <v>-4.9318578257234735E-3</v>
      </c>
      <c r="N398" s="302">
        <f t="shared" ref="N398:N399" si="304">SUM(K398:M398)</f>
        <v>-0.1547094897506841</v>
      </c>
    </row>
    <row r="399" spans="1:14" x14ac:dyDescent="0.2">
      <c r="A399" s="282" t="s">
        <v>363</v>
      </c>
      <c r="B399" s="302">
        <f>SUM(B397:B398)</f>
        <v>9.6265758788234379</v>
      </c>
      <c r="C399" s="299" t="str">
        <f>CONCATENATE("(",ROUND((B399/$H399)*100,1),")")</f>
        <v>(63.7)</v>
      </c>
      <c r="D399" s="302">
        <f>SUM(D397:D398)</f>
        <v>4.9297358235042816</v>
      </c>
      <c r="E399" s="299" t="str">
        <f>CONCATENATE("(",ROUND((D399/$H399)*100,1),")")</f>
        <v>(32.6)</v>
      </c>
      <c r="F399" s="302">
        <f>SUM(F397:F398)</f>
        <v>0.55668829767227945</v>
      </c>
      <c r="G399" s="299" t="str">
        <f>CONCATENATE("(",ROUND((F399/$H399)*100,1),")")</f>
        <v>(3.7)</v>
      </c>
      <c r="H399" s="302">
        <f>SUM(H397:H398)</f>
        <v>15.113</v>
      </c>
      <c r="I399" s="299" t="str">
        <f>CONCATENATE("(",ROUND((H399/$H399)*100,1),")")</f>
        <v>(100)</v>
      </c>
      <c r="K399" s="302">
        <f t="shared" si="301"/>
        <v>-0.49296276383790172</v>
      </c>
      <c r="L399" s="302">
        <f t="shared" si="302"/>
        <v>4.8894621663623461E-2</v>
      </c>
      <c r="M399" s="302">
        <f t="shared" si="303"/>
        <v>-4.9318578257234735E-3</v>
      </c>
      <c r="N399" s="302">
        <f t="shared" si="304"/>
        <v>-0.44900000000000173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5.0997798413716957</v>
      </c>
      <c r="C408" s="299" t="str">
        <f>CONCATENATE("(",ROUND((B408/$H410)*100,1),")")</f>
        <v>(20.9)</v>
      </c>
      <c r="D408" s="302">
        <f>'Ind T6'!M171</f>
        <v>1.195960879873514</v>
      </c>
      <c r="E408" s="299" t="str">
        <f>CONCATENATE("(",ROUND((D408/$H410)*100,1),")")</f>
        <v>(4.9)</v>
      </c>
      <c r="F408" s="302">
        <f>'Ind T6'!N171</f>
        <v>0.96422733418876228</v>
      </c>
      <c r="G408" s="299" t="str">
        <f>CONCATENATE("(",ROUND((F408/$H410)*100,1),")")</f>
        <v>(3.9)</v>
      </c>
      <c r="H408" s="302">
        <f>SUM(B408,D408,F408)</f>
        <v>7.2599680554339718</v>
      </c>
      <c r="I408" s="299" t="str">
        <f>CONCATENATE("(",ROUND((H408/$H410)*100,1),")")</f>
        <v>(29.7)</v>
      </c>
      <c r="K408" s="302">
        <f>B413-B408</f>
        <v>0.28573796747262037</v>
      </c>
      <c r="L408" s="302">
        <f>D413-D408</f>
        <v>0.10097225875449278</v>
      </c>
      <c r="M408" s="302">
        <f>F413-F408</f>
        <v>8.7480412153067788E-2</v>
      </c>
      <c r="N408" s="302">
        <f>SUM(K408:M408)</f>
        <v>0.47419063838018094</v>
      </c>
    </row>
    <row r="409" spans="1:14" x14ac:dyDescent="0.2">
      <c r="A409" s="282" t="s">
        <v>365</v>
      </c>
      <c r="B409" s="302">
        <f>'Ind T6'!L170</f>
        <v>8.9885877232630591</v>
      </c>
      <c r="C409" s="299" t="str">
        <f>CONCATENATE("(",ROUND((B409/$H410)*100,1),")")</f>
        <v>(36.8)</v>
      </c>
      <c r="D409" s="302">
        <f>'Ind T6'!M170</f>
        <v>7.3617619404948664</v>
      </c>
      <c r="E409" s="299" t="str">
        <f>CONCATENATE("(",ROUND((D409/$H410)*100,1),")")</f>
        <v>(30.1)</v>
      </c>
      <c r="F409" s="302">
        <f>'Ind T6'!N170</f>
        <v>0.83968228080813501</v>
      </c>
      <c r="G409" s="299" t="str">
        <f>CONCATENATE("(",ROUND((F409/$H410)*100,1),")")</f>
        <v>(3.4)</v>
      </c>
      <c r="H409" s="302">
        <f t="shared" ref="H409" si="305">SUM(B409,D409,F409)</f>
        <v>17.190031944566059</v>
      </c>
      <c r="I409" s="299" t="str">
        <f>CONCATENATE("(",ROUND((H409/$H410)*100,1),")")</f>
        <v>(70.3)</v>
      </c>
      <c r="K409" s="302">
        <f t="shared" ref="K409:K410" si="306">B414-B409</f>
        <v>0.84308594718837604</v>
      </c>
      <c r="L409" s="302">
        <f t="shared" ref="L409:L410" si="307">D414-D409</f>
        <v>0.3457264260704811</v>
      </c>
      <c r="M409" s="302">
        <f t="shared" ref="M409:M410" si="308">F414-F409</f>
        <v>6.8996988360911726E-2</v>
      </c>
      <c r="N409" s="302">
        <f t="shared" ref="N409:N410" si="309">SUM(K409:M409)</f>
        <v>1.2578093616197688</v>
      </c>
    </row>
    <row r="410" spans="1:14" x14ac:dyDescent="0.2">
      <c r="A410" s="282" t="s">
        <v>363</v>
      </c>
      <c r="B410" s="302">
        <f>SUM(B408:B409)</f>
        <v>14.088367564634755</v>
      </c>
      <c r="C410" s="299" t="str">
        <f>CONCATENATE("(",ROUND((B410/$H410)*100,1),")")</f>
        <v>(57.6)</v>
      </c>
      <c r="D410" s="302">
        <f>SUM(D408:D409)</f>
        <v>8.5577228203683795</v>
      </c>
      <c r="E410" s="299" t="str">
        <f>CONCATENATE("(",ROUND((D410/$H410)*100,1),")")</f>
        <v>(35)</v>
      </c>
      <c r="F410" s="302">
        <f>SUM(F408:F409)</f>
        <v>1.8039096149968974</v>
      </c>
      <c r="G410" s="299" t="str">
        <f>CONCATENATE("(",ROUND((F410/$H410)*100,1),")")</f>
        <v>(7.4)</v>
      </c>
      <c r="H410" s="302">
        <f>SUM(H408:H409)</f>
        <v>24.450000000000031</v>
      </c>
      <c r="I410" s="299" t="str">
        <f>CONCATENATE("(",ROUND((H410/$H410)*100,1),")")</f>
        <v>(100)</v>
      </c>
      <c r="K410" s="302">
        <f t="shared" si="306"/>
        <v>1.1288239146609964</v>
      </c>
      <c r="L410" s="302">
        <f t="shared" si="307"/>
        <v>0.44669868482497499</v>
      </c>
      <c r="M410" s="302">
        <f t="shared" si="308"/>
        <v>0.15647740051397951</v>
      </c>
      <c r="N410" s="302">
        <f t="shared" si="309"/>
        <v>1.7319999999999509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5.3855178088443161</v>
      </c>
      <c r="C413" s="299" t="str">
        <f>CONCATENATE("(",ROUND((B413/$H415)*100,1),")")</f>
        <v>(20.6)</v>
      </c>
      <c r="D413" s="302">
        <f>'Ind T6'!R171</f>
        <v>1.2969331386280067</v>
      </c>
      <c r="E413" s="299" t="str">
        <f>CONCATENATE("(",ROUND((D413/$H415)*100,1),")")</f>
        <v>(5)</v>
      </c>
      <c r="F413" s="302">
        <f>'Ind T6'!S171</f>
        <v>1.0517077463418301</v>
      </c>
      <c r="G413" s="299" t="str">
        <f>CONCATENATE("(",ROUND((F413/$H415)*100,1),")")</f>
        <v>(4)</v>
      </c>
      <c r="H413" s="302">
        <f>SUM(B413,D413,F413)</f>
        <v>7.7341586938141536</v>
      </c>
      <c r="I413" s="299" t="str">
        <f>CONCATENATE("(",ROUND((H413/$H415)*100,1),")")</f>
        <v>(29.5)</v>
      </c>
      <c r="K413" s="302">
        <f>B418-B413</f>
        <v>5.4213386087954341E-2</v>
      </c>
      <c r="L413" s="302">
        <f>D418-D413</f>
        <v>7.6143111500643679E-2</v>
      </c>
      <c r="M413" s="302">
        <f>F418-F413</f>
        <v>7.1524515600796867E-2</v>
      </c>
      <c r="N413" s="302">
        <f>SUM(K413:M413)</f>
        <v>0.20188101318939489</v>
      </c>
    </row>
    <row r="414" spans="1:14" x14ac:dyDescent="0.2">
      <c r="A414" s="282" t="s">
        <v>365</v>
      </c>
      <c r="B414" s="302">
        <f>'Ind T6'!Q170</f>
        <v>9.8316736704514351</v>
      </c>
      <c r="C414" s="299" t="str">
        <f>CONCATENATE("(",ROUND((B414/$H415)*100,1),")")</f>
        <v>(37.6)</v>
      </c>
      <c r="D414" s="302">
        <f>'Ind T6'!R170</f>
        <v>7.7074883665653475</v>
      </c>
      <c r="E414" s="299" t="str">
        <f>CONCATENATE("(",ROUND((D414/$H415)*100,1),")")</f>
        <v>(29.4)</v>
      </c>
      <c r="F414" s="302">
        <f>'Ind T6'!S170</f>
        <v>0.90867926916904673</v>
      </c>
      <c r="G414" s="299" t="str">
        <f>CONCATENATE("(",ROUND((F414/$H415)*100,1),")")</f>
        <v>(3.5)</v>
      </c>
      <c r="H414" s="302">
        <f t="shared" ref="H414" si="310">SUM(B414,D414,F414)</f>
        <v>18.447841306185829</v>
      </c>
      <c r="I414" s="299" t="str">
        <f>CONCATENATE("(",ROUND((H414/$H415)*100,1),")")</f>
        <v>(70.5)</v>
      </c>
      <c r="K414" s="302">
        <f t="shared" ref="K414:K415" si="311">B419-B414</f>
        <v>0.82873119291360808</v>
      </c>
      <c r="L414" s="302">
        <f t="shared" ref="L414:L415" si="312">D419-D414</f>
        <v>-6.7709161859824896E-2</v>
      </c>
      <c r="M414" s="302">
        <f t="shared" ref="M414:M415" si="313">F419-F414</f>
        <v>3.4096955756852454E-2</v>
      </c>
      <c r="N414" s="302">
        <f t="shared" ref="N414:N415" si="314">SUM(K414:M414)</f>
        <v>0.79511898681063564</v>
      </c>
    </row>
    <row r="415" spans="1:14" x14ac:dyDescent="0.2">
      <c r="A415" s="282" t="s">
        <v>363</v>
      </c>
      <c r="B415" s="302">
        <f>SUM(B413:B414)</f>
        <v>15.217191479295751</v>
      </c>
      <c r="C415" s="299" t="str">
        <f>CONCATENATE("(",ROUND((B415/$H415)*100,1),")")</f>
        <v>(58.1)</v>
      </c>
      <c r="D415" s="302">
        <f>SUM(D413:D414)</f>
        <v>9.0044215051933545</v>
      </c>
      <c r="E415" s="299" t="str">
        <f>CONCATENATE("(",ROUND((D415/$H415)*100,1),")")</f>
        <v>(34.4)</v>
      </c>
      <c r="F415" s="302">
        <f>SUM(F413:F414)</f>
        <v>1.9603870155108769</v>
      </c>
      <c r="G415" s="299" t="str">
        <f>CONCATENATE("(",ROUND((F415/$H415)*100,1),")")</f>
        <v>(7.5)</v>
      </c>
      <c r="H415" s="302">
        <f>SUM(H413:H414)</f>
        <v>26.181999999999981</v>
      </c>
      <c r="I415" s="299" t="str">
        <f>CONCATENATE("(",ROUND((H415/$H415)*100,1),")")</f>
        <v>(100)</v>
      </c>
      <c r="K415" s="302">
        <f t="shared" si="311"/>
        <v>0.88294457900156154</v>
      </c>
      <c r="L415" s="302">
        <f t="shared" si="312"/>
        <v>8.4339496408194492E-3</v>
      </c>
      <c r="M415" s="302">
        <f t="shared" si="313"/>
        <v>0.1056214713576491</v>
      </c>
      <c r="N415" s="302">
        <f t="shared" si="314"/>
        <v>0.99700000000003008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5.4397311949322704</v>
      </c>
      <c r="C418" s="299" t="str">
        <f>CONCATENATE("(",ROUND((B418/$H420)*100,1),")")</f>
        <v>(20)</v>
      </c>
      <c r="D418" s="302">
        <f>'Ind T6'!W171</f>
        <v>1.3730762501286504</v>
      </c>
      <c r="E418" s="299" t="str">
        <f>CONCATENATE("(",ROUND((D418/$H420)*100,1),")")</f>
        <v>(5.1)</v>
      </c>
      <c r="F418" s="302">
        <f>'Ind T6'!X171</f>
        <v>1.1232322619426269</v>
      </c>
      <c r="G418" s="299" t="str">
        <f>CONCATENATE("(",ROUND((F418/$H420)*100,1),")")</f>
        <v>(4.1)</v>
      </c>
      <c r="H418" s="302">
        <f>SUM(B418,D418,F418)</f>
        <v>7.9360397070035482</v>
      </c>
      <c r="I418" s="299" t="str">
        <f>CONCATENATE("(",ROUND((H418/$H420)*100,1),")")</f>
        <v>(29.2)</v>
      </c>
      <c r="K418" s="302">
        <f>B418-B408</f>
        <v>0.33995135356057471</v>
      </c>
      <c r="L418" s="302">
        <f>D418-D408</f>
        <v>0.17711537025513646</v>
      </c>
      <c r="M418" s="302">
        <f>F418-F408</f>
        <v>0.15900492775386466</v>
      </c>
      <c r="N418" s="302">
        <f>SUM(K418:M418)</f>
        <v>0.67607165156957583</v>
      </c>
    </row>
    <row r="419" spans="1:14" x14ac:dyDescent="0.2">
      <c r="A419" s="282" t="s">
        <v>365</v>
      </c>
      <c r="B419" s="302">
        <f>'Ind T6'!V170</f>
        <v>10.660404863365043</v>
      </c>
      <c r="C419" s="299" t="str">
        <f>CONCATENATE("(",ROUND((B419/$H420)*100,1),")")</f>
        <v>(39.2)</v>
      </c>
      <c r="D419" s="302">
        <f>'Ind T6'!W170</f>
        <v>7.6397792047055226</v>
      </c>
      <c r="E419" s="299" t="str">
        <f>CONCATENATE("(",ROUND((D419/$H420)*100,1),")")</f>
        <v>(28.1)</v>
      </c>
      <c r="F419" s="302">
        <f>'Ind T6'!X170</f>
        <v>0.94277622492589919</v>
      </c>
      <c r="G419" s="299" t="str">
        <f>CONCATENATE("(",ROUND((F419/$H420)*100,1),")")</f>
        <v>(3.5)</v>
      </c>
      <c r="H419" s="302">
        <f t="shared" ref="H419" si="315">SUM(B419,D419,F419)</f>
        <v>19.242960292996464</v>
      </c>
      <c r="I419" s="299" t="str">
        <f>CONCATENATE("(",ROUND((H419/$H420)*100,1),")")</f>
        <v>(70.8)</v>
      </c>
      <c r="K419" s="302">
        <f t="shared" ref="K419:K420" si="316">B419-B409</f>
        <v>1.6718171401019841</v>
      </c>
      <c r="L419" s="302">
        <f t="shared" ref="L419:L420" si="317">D419-D409</f>
        <v>0.2780172642106562</v>
      </c>
      <c r="M419" s="302">
        <f t="shared" ref="M419:M420" si="318">F419-F409</f>
        <v>0.10309394411776418</v>
      </c>
      <c r="N419" s="302">
        <f t="shared" ref="N419:N420" si="319">SUM(K419:M419)</f>
        <v>2.0529283484304046</v>
      </c>
    </row>
    <row r="420" spans="1:14" x14ac:dyDescent="0.2">
      <c r="A420" s="282" t="s">
        <v>363</v>
      </c>
      <c r="B420" s="302">
        <f>SUM(B418:B419)</f>
        <v>16.100136058297313</v>
      </c>
      <c r="C420" s="299" t="str">
        <f>CONCATENATE("(",ROUND((B420/$H420)*100,1),")")</f>
        <v>(59.2)</v>
      </c>
      <c r="D420" s="302">
        <f>SUM(D418:D419)</f>
        <v>9.0128554548341739</v>
      </c>
      <c r="E420" s="299" t="str">
        <f>CONCATENATE("(",ROUND((D420/$H420)*100,1),")")</f>
        <v>(33.2)</v>
      </c>
      <c r="F420" s="302">
        <f>SUM(F418:F419)</f>
        <v>2.066008486868526</v>
      </c>
      <c r="G420" s="299" t="str">
        <f>CONCATENATE("(",ROUND((F420/$H420)*100,1),")")</f>
        <v>(7.6)</v>
      </c>
      <c r="H420" s="302">
        <f>SUM(H418:H419)</f>
        <v>27.179000000000013</v>
      </c>
      <c r="I420" s="299" t="str">
        <f>CONCATENATE("(",ROUND((H420/$H420)*100,1),")")</f>
        <v>(100)</v>
      </c>
      <c r="K420" s="302">
        <f t="shared" si="316"/>
        <v>2.0117684936625579</v>
      </c>
      <c r="L420" s="302">
        <f t="shared" si="317"/>
        <v>0.45513263446579444</v>
      </c>
      <c r="M420" s="302">
        <f t="shared" si="318"/>
        <v>0.26209887187162861</v>
      </c>
      <c r="N420" s="302">
        <f t="shared" si="319"/>
        <v>2.728999999999981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7.2303841803284934</v>
      </c>
      <c r="C429" s="299" t="str">
        <f>CONCATENATE("(",ROUND((B429/$H431)*100,1),")")</f>
        <v>(13.6)</v>
      </c>
      <c r="D429" s="302">
        <f>'Ind T6'!M180</f>
        <v>2.5740012404812411</v>
      </c>
      <c r="E429" s="299" t="str">
        <f>CONCATENATE("(",ROUND((D429/$H431)*100,1),")")</f>
        <v>(4.8)</v>
      </c>
      <c r="F429" s="302">
        <f>'Ind T6'!N180</f>
        <v>0.72370389291116444</v>
      </c>
      <c r="G429" s="299" t="str">
        <f>CONCATENATE("(",ROUND((F429/$H431)*100,1),")")</f>
        <v>(1.4)</v>
      </c>
      <c r="H429" s="302">
        <f>SUM(B429,D429,F429)</f>
        <v>10.528089313720898</v>
      </c>
      <c r="I429" s="299" t="str">
        <f>CONCATENATE("(",ROUND((H429/$H431)*100,1),")")</f>
        <v>(19.8)</v>
      </c>
      <c r="K429" s="302">
        <f>B434-B429</f>
        <v>0.57233993843194142</v>
      </c>
      <c r="L429" s="302">
        <f>D434-D429</f>
        <v>0.23856948061740857</v>
      </c>
      <c r="M429" s="302">
        <f>F434-F429</f>
        <v>2.4033795920572087E-2</v>
      </c>
      <c r="N429" s="302">
        <f>SUM(K429:M429)</f>
        <v>0.83494321496992208</v>
      </c>
    </row>
    <row r="430" spans="1:14" x14ac:dyDescent="0.2">
      <c r="A430" s="282" t="s">
        <v>365</v>
      </c>
      <c r="B430" s="302">
        <f>'Ind T6'!L179</f>
        <v>21.532824984602875</v>
      </c>
      <c r="C430" s="299" t="str">
        <f>CONCATENATE("(",ROUND((B430/$H431)*100,1),")")</f>
        <v>(40.5)</v>
      </c>
      <c r="D430" s="302">
        <f>'Ind T6'!M179</f>
        <v>19.318734721946175</v>
      </c>
      <c r="E430" s="299" t="str">
        <f>CONCATENATE("(",ROUND((D430/$H431)*100,1),")")</f>
        <v>(36.3)</v>
      </c>
      <c r="F430" s="302">
        <f>'Ind T6'!N179</f>
        <v>1.8203509797301014</v>
      </c>
      <c r="G430" s="299" t="str">
        <f>CONCATENATE("(",ROUND((F430/$H431)*100,1),")")</f>
        <v>(3.4)</v>
      </c>
      <c r="H430" s="302">
        <f t="shared" ref="H430" si="320">SUM(B430,D430,F430)</f>
        <v>42.671910686279155</v>
      </c>
      <c r="I430" s="299" t="str">
        <f>CONCATENATE("(",ROUND((H430/$H431)*100,1),")")</f>
        <v>(80.2)</v>
      </c>
      <c r="K430" s="302">
        <f t="shared" ref="K430:K431" si="321">B435-B430</f>
        <v>2.2113525290189244</v>
      </c>
      <c r="L430" s="302">
        <f t="shared" ref="L430:L431" si="322">D435-D430</f>
        <v>0.82558786439557963</v>
      </c>
      <c r="M430" s="302">
        <f t="shared" ref="M430:M431" si="323">F435-F430</f>
        <v>0.24111639161550036</v>
      </c>
      <c r="N430" s="302">
        <f t="shared" ref="N430:N431" si="324">SUM(K430:M430)</f>
        <v>3.2780567850300044</v>
      </c>
    </row>
    <row r="431" spans="1:14" x14ac:dyDescent="0.2">
      <c r="A431" s="282" t="s">
        <v>363</v>
      </c>
      <c r="B431" s="302">
        <f>SUM(B429:B430)</f>
        <v>28.763209164931368</v>
      </c>
      <c r="C431" s="299" t="str">
        <f>CONCATENATE("(",ROUND((B431/$H431)*100,1),")")</f>
        <v>(54.1)</v>
      </c>
      <c r="D431" s="302">
        <f>SUM(D429:D430)</f>
        <v>21.892735962427416</v>
      </c>
      <c r="E431" s="299" t="str">
        <f>CONCATENATE("(",ROUND((D431/$H431)*100,1),")")</f>
        <v>(41.2)</v>
      </c>
      <c r="F431" s="302">
        <f>SUM(F429:F430)</f>
        <v>2.544054872641266</v>
      </c>
      <c r="G431" s="299" t="str">
        <f>CONCATENATE("(",ROUND((F431/$H431)*100,1),")")</f>
        <v>(4.8)</v>
      </c>
      <c r="H431" s="302">
        <f>SUM(H429:H430)</f>
        <v>53.200000000000053</v>
      </c>
      <c r="I431" s="299" t="str">
        <f>CONCATENATE("(",ROUND((H431/$H431)*100,1),")")</f>
        <v>(100)</v>
      </c>
      <c r="K431" s="302">
        <f t="shared" si="321"/>
        <v>2.7836924674508658</v>
      </c>
      <c r="L431" s="302">
        <f t="shared" si="322"/>
        <v>1.0641573450129869</v>
      </c>
      <c r="M431" s="302">
        <f t="shared" si="323"/>
        <v>0.26515018753607222</v>
      </c>
      <c r="N431" s="302">
        <f t="shared" si="324"/>
        <v>4.1129999999999249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7.8027241187604348</v>
      </c>
      <c r="C434" s="299" t="str">
        <f>CONCATENATE("(",ROUND((B434/$H436)*100,1),")")</f>
        <v>(13.6)</v>
      </c>
      <c r="D434" s="302">
        <f>'Ind T6'!R180</f>
        <v>2.8125707210986497</v>
      </c>
      <c r="E434" s="299" t="str">
        <f>CONCATENATE("(",ROUND((D434/$H436)*100,1),")")</f>
        <v>(4.9)</v>
      </c>
      <c r="F434" s="302">
        <f>'Ind T6'!S180</f>
        <v>0.74773768883173652</v>
      </c>
      <c r="G434" s="299" t="str">
        <f>CONCATENATE("(",ROUND((F434/$H436)*100,1),")")</f>
        <v>(1.3)</v>
      </c>
      <c r="H434" s="302">
        <f>SUM(B434,D434,F434)</f>
        <v>11.363032528690821</v>
      </c>
      <c r="I434" s="299" t="str">
        <f>CONCATENATE("(",ROUND((H434/$H436)*100,1),")")</f>
        <v>(19.8)</v>
      </c>
      <c r="K434" s="302">
        <f>B439-B434</f>
        <v>0.71242993978108959</v>
      </c>
      <c r="L434" s="302">
        <f>D439-D434</f>
        <v>0.29498251211562243</v>
      </c>
      <c r="M434" s="302">
        <f>F439-F434</f>
        <v>-2.1738111700261298E-3</v>
      </c>
      <c r="N434" s="302">
        <f>SUM(K434:M434)</f>
        <v>1.0052386407266858</v>
      </c>
    </row>
    <row r="435" spans="1:14" x14ac:dyDescent="0.2">
      <c r="A435" s="282" t="s">
        <v>365</v>
      </c>
      <c r="B435" s="302">
        <f>'Ind T6'!Q179</f>
        <v>23.7441775136218</v>
      </c>
      <c r="C435" s="299" t="str">
        <f>CONCATENATE("(",ROUND((B435/$H436)*100,1),")")</f>
        <v>(41.4)</v>
      </c>
      <c r="D435" s="302">
        <f>'Ind T6'!R179</f>
        <v>20.144322586341755</v>
      </c>
      <c r="E435" s="299" t="str">
        <f>CONCATENATE("(",ROUND((D435/$H436)*100,1),")")</f>
        <v>(35.1)</v>
      </c>
      <c r="F435" s="302">
        <f>'Ind T6'!S179</f>
        <v>2.0614673713456018</v>
      </c>
      <c r="G435" s="299" t="str">
        <f>CONCATENATE("(",ROUND((F435/$H436)*100,1),")")</f>
        <v>(3.6)</v>
      </c>
      <c r="H435" s="302">
        <f t="shared" ref="H435" si="325">SUM(B435,D435,F435)</f>
        <v>45.949967471309151</v>
      </c>
      <c r="I435" s="299" t="str">
        <f>CONCATENATE("(",ROUND((H435/$H436)*100,1),")")</f>
        <v>(80.2)</v>
      </c>
      <c r="K435" s="302">
        <f t="shared" ref="K435:K436" si="326">B440-B435</f>
        <v>3.149578669183029</v>
      </c>
      <c r="L435" s="302">
        <f t="shared" ref="L435:L436" si="327">D440-D435</f>
        <v>0.24017446138310916</v>
      </c>
      <c r="M435" s="302">
        <f t="shared" ref="M435:M436" si="328">F440-F435</f>
        <v>0.33700822870719005</v>
      </c>
      <c r="N435" s="302">
        <f t="shared" ref="N435:N436" si="329">SUM(K435:M435)</f>
        <v>3.7267613592733282</v>
      </c>
    </row>
    <row r="436" spans="1:14" x14ac:dyDescent="0.2">
      <c r="A436" s="282" t="s">
        <v>363</v>
      </c>
      <c r="B436" s="302">
        <f>SUM(B434:B435)</f>
        <v>31.546901632382234</v>
      </c>
      <c r="C436" s="299" t="str">
        <f>CONCATENATE("(",ROUND((B436/$H436)*100,1),")")</f>
        <v>(55)</v>
      </c>
      <c r="D436" s="302">
        <f>SUM(D434:D435)</f>
        <v>22.956893307440403</v>
      </c>
      <c r="E436" s="299" t="str">
        <f>CONCATENATE("(",ROUND((D436/$H436)*100,1),")")</f>
        <v>(40.1)</v>
      </c>
      <c r="F436" s="302">
        <f>SUM(F434:F435)</f>
        <v>2.8092050601773382</v>
      </c>
      <c r="G436" s="299" t="str">
        <f>CONCATENATE("(",ROUND((F436/$H436)*100,1),")")</f>
        <v>(4.9)</v>
      </c>
      <c r="H436" s="302">
        <f>SUM(H434:H435)</f>
        <v>57.312999999999974</v>
      </c>
      <c r="I436" s="299" t="str">
        <f>CONCATENATE("(",ROUND((H436/$H436)*100,1),")")</f>
        <v>(100)</v>
      </c>
      <c r="K436" s="302">
        <f t="shared" si="326"/>
        <v>3.8620086089641212</v>
      </c>
      <c r="L436" s="302">
        <f t="shared" si="327"/>
        <v>0.53515697349873292</v>
      </c>
      <c r="M436" s="302">
        <f t="shared" si="328"/>
        <v>0.33483441753716381</v>
      </c>
      <c r="N436" s="302">
        <f t="shared" si="329"/>
        <v>4.732000000000018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8.5151540585415244</v>
      </c>
      <c r="C439" s="299" t="str">
        <f>CONCATENATE("(",ROUND((B439/$H441)*100,1),")")</f>
        <v>(13.7)</v>
      </c>
      <c r="D439" s="302">
        <f>'Ind T6'!W180</f>
        <v>3.1075532332142721</v>
      </c>
      <c r="E439" s="299" t="str">
        <f>CONCATENATE("(",ROUND((D439/$H441)*100,1),")")</f>
        <v>(5)</v>
      </c>
      <c r="F439" s="302">
        <f>'Ind T6'!X180</f>
        <v>0.74556387766171039</v>
      </c>
      <c r="G439" s="299" t="str">
        <f>CONCATENATE("(",ROUND((F439/$H441)*100,1),")")</f>
        <v>(1.2)</v>
      </c>
      <c r="H439" s="302">
        <f>SUM(B439,D439,F439)</f>
        <v>12.368271169417508</v>
      </c>
      <c r="I439" s="299" t="str">
        <f>CONCATENATE("(",ROUND((H439/$H441)*100,1),")")</f>
        <v>(19.9)</v>
      </c>
      <c r="K439" s="302">
        <f>B439-B429</f>
        <v>1.284769878213031</v>
      </c>
      <c r="L439" s="302">
        <f>D439-D429</f>
        <v>0.533551992733031</v>
      </c>
      <c r="M439" s="302">
        <f>F439-F429</f>
        <v>2.1859984750545958E-2</v>
      </c>
      <c r="N439" s="302">
        <f>SUM(K439:M439)</f>
        <v>1.8401818556966081</v>
      </c>
    </row>
    <row r="440" spans="1:14" x14ac:dyDescent="0.2">
      <c r="A440" s="282" t="s">
        <v>365</v>
      </c>
      <c r="B440" s="302">
        <f>'Ind T6'!V179</f>
        <v>26.893756182804829</v>
      </c>
      <c r="C440" s="299" t="str">
        <f>CONCATENATE("(",ROUND((B440/$H441)*100,1),")")</f>
        <v>(43.3)</v>
      </c>
      <c r="D440" s="302">
        <f>'Ind T6'!W179</f>
        <v>20.384497047724864</v>
      </c>
      <c r="E440" s="299" t="str">
        <f>CONCATENATE("(",ROUND((D440/$H441)*100,1),")")</f>
        <v>(32.9)</v>
      </c>
      <c r="F440" s="302">
        <f>'Ind T6'!X179</f>
        <v>2.3984756000527918</v>
      </c>
      <c r="G440" s="299" t="str">
        <f>CONCATENATE("(",ROUND((F440/$H441)*100,1),")")</f>
        <v>(3.9)</v>
      </c>
      <c r="H440" s="302">
        <f t="shared" ref="H440" si="330">SUM(B440,D440,F440)</f>
        <v>49.676728830582483</v>
      </c>
      <c r="I440" s="299" t="str">
        <f>CONCATENATE("(",ROUND((H440/$H441)*100,1),")")</f>
        <v>(80.1)</v>
      </c>
      <c r="K440" s="302">
        <f t="shared" ref="K440:K441" si="331">B440-B430</f>
        <v>5.3609311982019534</v>
      </c>
      <c r="L440" s="302">
        <f t="shared" ref="L440:L441" si="332">D440-D430</f>
        <v>1.0657623257786888</v>
      </c>
      <c r="M440" s="302">
        <f t="shared" ref="M440:M441" si="333">F440-F430</f>
        <v>0.57812462032269041</v>
      </c>
      <c r="N440" s="302">
        <f t="shared" ref="N440:N441" si="334">SUM(K440:M440)</f>
        <v>7.0048181443033322</v>
      </c>
    </row>
    <row r="441" spans="1:14" x14ac:dyDescent="0.2">
      <c r="A441" s="282" t="s">
        <v>363</v>
      </c>
      <c r="B441" s="302">
        <f>SUM(B439:B440)</f>
        <v>35.408910241346355</v>
      </c>
      <c r="C441" s="299" t="str">
        <f>CONCATENATE("(",ROUND((B441/$H441)*100,1),")")</f>
        <v>(57.1)</v>
      </c>
      <c r="D441" s="302">
        <f>SUM(D439:D440)</f>
        <v>23.492050280939136</v>
      </c>
      <c r="E441" s="299" t="str">
        <f>CONCATENATE("(",ROUND((D441/$H441)*100,1),")")</f>
        <v>(37.9)</v>
      </c>
      <c r="F441" s="302">
        <f>SUM(F439:F440)</f>
        <v>3.144039477714502</v>
      </c>
      <c r="G441" s="299" t="str">
        <f>CONCATENATE("(",ROUND((F441/$H441)*100,1),")")</f>
        <v>(5.1)</v>
      </c>
      <c r="H441" s="302">
        <f>SUM(H439:H440)</f>
        <v>62.044999999999987</v>
      </c>
      <c r="I441" s="299" t="str">
        <f>CONCATENATE("(",ROUND((H441/$H441)*100,1),")")</f>
        <v>(100)</v>
      </c>
      <c r="K441" s="302">
        <f t="shared" si="331"/>
        <v>6.6457010764149871</v>
      </c>
      <c r="L441" s="302">
        <f t="shared" si="332"/>
        <v>1.5993143185117198</v>
      </c>
      <c r="M441" s="302">
        <f t="shared" si="333"/>
        <v>0.59998460507323603</v>
      </c>
      <c r="N441" s="302">
        <f t="shared" si="334"/>
        <v>8.844999999999942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1.3884878988996583</v>
      </c>
      <c r="C450" s="299" t="str">
        <f>CONCATENATE("(",ROUND((B450/$H452)*100,1),")")</f>
        <v>(17.7)</v>
      </c>
      <c r="D450" s="302">
        <f>'Ind T6'!M189</f>
        <v>1.4820154820467484</v>
      </c>
      <c r="E450" s="299" t="str">
        <f>CONCATENATE("(",ROUND((D450/$H452)*100,1),")")</f>
        <v>(18.9)</v>
      </c>
      <c r="F450" s="302">
        <f>'Ind T6'!N189</f>
        <v>1.3668491264885896</v>
      </c>
      <c r="G450" s="299" t="str">
        <f>CONCATENATE("(",ROUND((F450/$H452)*100,1),")")</f>
        <v>(17.4)</v>
      </c>
      <c r="H450" s="302">
        <f>SUM(B450,D450,F450)</f>
        <v>4.2373525074349967</v>
      </c>
      <c r="I450" s="299" t="str">
        <f>CONCATENATE("(",ROUND((H450/$H452)*100,1),")")</f>
        <v>(53.9)</v>
      </c>
      <c r="K450" s="302">
        <f>B455-B450</f>
        <v>8.4280305924120391E-2</v>
      </c>
      <c r="L450" s="302">
        <f>D455-D450</f>
        <v>0.13497038082744339</v>
      </c>
      <c r="M450" s="302">
        <f>F455-F450</f>
        <v>-2.0817651345102162E-2</v>
      </c>
      <c r="N450" s="302">
        <f>SUM(K450:M450)</f>
        <v>0.19843303540646162</v>
      </c>
    </row>
    <row r="451" spans="1:14" x14ac:dyDescent="0.2">
      <c r="A451" s="282" t="s">
        <v>365</v>
      </c>
      <c r="B451" s="302">
        <f>'Ind T6'!L188</f>
        <v>1.1083860110697339</v>
      </c>
      <c r="C451" s="299" t="str">
        <f>CONCATENATE("(",ROUND((B451/$H452)*100,1),")")</f>
        <v>(14.1)</v>
      </c>
      <c r="D451" s="302">
        <f>'Ind T6'!M188</f>
        <v>2.1975375577461458</v>
      </c>
      <c r="E451" s="299" t="str">
        <f>CONCATENATE("(",ROUND((D451/$H452)*100,1),")")</f>
        <v>(28)</v>
      </c>
      <c r="F451" s="302">
        <f>'Ind T6'!N188</f>
        <v>0.31472392374912844</v>
      </c>
      <c r="G451" s="299" t="str">
        <f>CONCATENATE("(",ROUND((F451/$H452)*100,1),")")</f>
        <v>(4)</v>
      </c>
      <c r="H451" s="302">
        <f t="shared" ref="H451" si="335">SUM(B451,D451,F451)</f>
        <v>3.6206474925650083</v>
      </c>
      <c r="I451" s="299" t="str">
        <f>CONCATENATE("(",ROUND((H451/$H452)*100,1),")")</f>
        <v>(46.1)</v>
      </c>
      <c r="K451" s="302">
        <f t="shared" ref="K451:K452" si="336">B456-B451</f>
        <v>2.4475255624232251E-2</v>
      </c>
      <c r="L451" s="302">
        <f t="shared" ref="L451:L452" si="337">D456-D451</f>
        <v>0.12135613242046439</v>
      </c>
      <c r="M451" s="302">
        <f t="shared" ref="M451:M452" si="338">F456-F451</f>
        <v>-1.0264423451162241E-2</v>
      </c>
      <c r="N451" s="302">
        <f t="shared" ref="N451:N452" si="339">SUM(K451:M451)</f>
        <v>0.1355669645935344</v>
      </c>
    </row>
    <row r="452" spans="1:14" x14ac:dyDescent="0.2">
      <c r="A452" s="282" t="s">
        <v>363</v>
      </c>
      <c r="B452" s="302">
        <f>SUM(B450:B451)</f>
        <v>2.4968739099693922</v>
      </c>
      <c r="C452" s="299" t="str">
        <f>CONCATENATE("(",ROUND((B452/$H452)*100,1),")")</f>
        <v>(31.8)</v>
      </c>
      <c r="D452" s="302">
        <f>SUM(D450:D451)</f>
        <v>3.6795530397928942</v>
      </c>
      <c r="E452" s="299" t="str">
        <f>CONCATENATE("(",ROUND((D452/$H452)*100,1),")")</f>
        <v>(46.8)</v>
      </c>
      <c r="F452" s="302">
        <f>SUM(F450:F451)</f>
        <v>1.681573050237718</v>
      </c>
      <c r="G452" s="299" t="str">
        <f>CONCATENATE("(",ROUND((F452/$H452)*100,1),")")</f>
        <v>(21.4)</v>
      </c>
      <c r="H452" s="302">
        <f>SUM(H450:H451)</f>
        <v>7.858000000000005</v>
      </c>
      <c r="I452" s="299" t="str">
        <f>CONCATENATE("(",ROUND((H452/$H452)*100,1),")")</f>
        <v>(100)</v>
      </c>
      <c r="K452" s="302">
        <f t="shared" si="336"/>
        <v>0.10875556154835264</v>
      </c>
      <c r="L452" s="302">
        <f t="shared" si="337"/>
        <v>0.25632651324790778</v>
      </c>
      <c r="M452" s="302">
        <f t="shared" si="338"/>
        <v>-3.1082074796264347E-2</v>
      </c>
      <c r="N452" s="302">
        <f t="shared" si="339"/>
        <v>0.33399999999999608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1.4727682048237787</v>
      </c>
      <c r="C455" s="299" t="str">
        <f>CONCATENATE("(",ROUND((B455/$H457)*100,1),")")</f>
        <v>(18)</v>
      </c>
      <c r="D455" s="302">
        <f>'Ind T6'!R189</f>
        <v>1.6169858628741918</v>
      </c>
      <c r="E455" s="299" t="str">
        <f>CONCATENATE("(",ROUND((D455/$H457)*100,1),")")</f>
        <v>(19.7)</v>
      </c>
      <c r="F455" s="302">
        <f>'Ind T6'!S189</f>
        <v>1.3460314751434874</v>
      </c>
      <c r="G455" s="299" t="str">
        <f>CONCATENATE("(",ROUND((F455/$H457)*100,1),")")</f>
        <v>(16.4)</v>
      </c>
      <c r="H455" s="302">
        <f>SUM(B455,D455,F455)</f>
        <v>4.4357855428414581</v>
      </c>
      <c r="I455" s="299" t="str">
        <f>CONCATENATE("(",ROUND((H455/$H457)*100,1),")")</f>
        <v>(54.1)</v>
      </c>
      <c r="K455" s="302">
        <f>B460-B455</f>
        <v>0.12759654468641912</v>
      </c>
      <c r="L455" s="302">
        <f>D460-D455</f>
        <v>0.20301782143711145</v>
      </c>
      <c r="M455" s="302">
        <f>F460-F455</f>
        <v>0.13532186928414358</v>
      </c>
      <c r="N455" s="302">
        <f>SUM(K455:M455)</f>
        <v>0.46593623540767415</v>
      </c>
    </row>
    <row r="456" spans="1:14" x14ac:dyDescent="0.2">
      <c r="A456" s="282" t="s">
        <v>365</v>
      </c>
      <c r="B456" s="302">
        <f>'Ind T6'!Q188</f>
        <v>1.1328612666939661</v>
      </c>
      <c r="C456" s="299" t="str">
        <f>CONCATENATE("(",ROUND((B456/$H457)*100,1),")")</f>
        <v>(13.8)</v>
      </c>
      <c r="D456" s="302">
        <f>'Ind T6'!R188</f>
        <v>2.3188936901666102</v>
      </c>
      <c r="E456" s="299" t="str">
        <f>CONCATENATE("(",ROUND((D456/$H457)*100,1),")")</f>
        <v>(28.3)</v>
      </c>
      <c r="F456" s="302">
        <f>'Ind T6'!S188</f>
        <v>0.3044595002979662</v>
      </c>
      <c r="G456" s="299" t="str">
        <f>CONCATENATE("(",ROUND((F456/$H457)*100,1),")")</f>
        <v>(3.7)</v>
      </c>
      <c r="H456" s="302">
        <f t="shared" ref="H456" si="340">SUM(B456,D456,F456)</f>
        <v>3.7562144571585425</v>
      </c>
      <c r="I456" s="299" t="str">
        <f>CONCATENATE("(",ROUND((H456/$H457)*100,1),")")</f>
        <v>(45.9)</v>
      </c>
      <c r="K456" s="302">
        <f t="shared" ref="K456:K457" si="341">B461-B456</f>
        <v>2.1936392671849658E-2</v>
      </c>
      <c r="L456" s="302">
        <f t="shared" ref="L456:L457" si="342">D461-D456</f>
        <v>0.19800401523560041</v>
      </c>
      <c r="M456" s="302">
        <f t="shared" ref="M456:M457" si="343">F461-F456</f>
        <v>5.1123356684886767E-2</v>
      </c>
      <c r="N456" s="302">
        <f t="shared" ref="N456:N457" si="344">SUM(K456:M456)</f>
        <v>0.27106376459233683</v>
      </c>
    </row>
    <row r="457" spans="1:14" x14ac:dyDescent="0.2">
      <c r="A457" s="282" t="s">
        <v>363</v>
      </c>
      <c r="B457" s="302">
        <f>SUM(B455:B456)</f>
        <v>2.6056294715177448</v>
      </c>
      <c r="C457" s="299" t="str">
        <f>CONCATENATE("(",ROUND((B457/$H457)*100,1),")")</f>
        <v>(31.8)</v>
      </c>
      <c r="D457" s="302">
        <f>SUM(D455:D456)</f>
        <v>3.9358795530408019</v>
      </c>
      <c r="E457" s="299" t="str">
        <f>CONCATENATE("(",ROUND((D457/$H457)*100,1),")")</f>
        <v>(48)</v>
      </c>
      <c r="F457" s="302">
        <f>SUM(F455:F456)</f>
        <v>1.6504909754414536</v>
      </c>
      <c r="G457" s="299" t="str">
        <f>CONCATENATE("(",ROUND((F457/$H457)*100,1),")")</f>
        <v>(20.1)</v>
      </c>
      <c r="H457" s="302">
        <f>SUM(H455:H456)</f>
        <v>8.1920000000000002</v>
      </c>
      <c r="I457" s="299" t="str">
        <f>CONCATENATE("(",ROUND((H457/$H457)*100,1),")")</f>
        <v>(100)</v>
      </c>
      <c r="K457" s="302">
        <f t="shared" si="341"/>
        <v>0.14953293735826856</v>
      </c>
      <c r="L457" s="302">
        <f t="shared" si="342"/>
        <v>0.40102183667271207</v>
      </c>
      <c r="M457" s="302">
        <f t="shared" si="343"/>
        <v>0.18644522596903035</v>
      </c>
      <c r="N457" s="302">
        <f t="shared" si="344"/>
        <v>0.73700000000001098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1.6003647495101978</v>
      </c>
      <c r="C460" s="299" t="str">
        <f>CONCATENATE("(",ROUND((B460/$H462)*100,1),")")</f>
        <v>(17.9)</v>
      </c>
      <c r="D460" s="302">
        <f>'Ind T6'!W189</f>
        <v>1.8200036843113032</v>
      </c>
      <c r="E460" s="299" t="str">
        <f>CONCATENATE("(",ROUND((D460/$H462)*100,1),")")</f>
        <v>(20.4)</v>
      </c>
      <c r="F460" s="302">
        <f>'Ind T6'!X189</f>
        <v>1.481353344427631</v>
      </c>
      <c r="G460" s="299" t="str">
        <f>CONCATENATE("(",ROUND((F460/$H462)*100,1),")")</f>
        <v>(16.6)</v>
      </c>
      <c r="H460" s="302">
        <f>SUM(B460,D460,F460)</f>
        <v>4.901721778249132</v>
      </c>
      <c r="I460" s="299" t="str">
        <f>CONCATENATE("(",ROUND((H460/$H462)*100,1),")")</f>
        <v>(54.9)</v>
      </c>
      <c r="K460" s="302">
        <f>B460-B450</f>
        <v>0.21187685061053951</v>
      </c>
      <c r="L460" s="302">
        <f>D460-D450</f>
        <v>0.33798820226455484</v>
      </c>
      <c r="M460" s="302">
        <f>F460-F450</f>
        <v>0.11450421793904142</v>
      </c>
      <c r="N460" s="302">
        <f>SUM(K460:M460)</f>
        <v>0.66436927081413577</v>
      </c>
    </row>
    <row r="461" spans="1:14" x14ac:dyDescent="0.2">
      <c r="A461" s="282" t="s">
        <v>365</v>
      </c>
      <c r="B461" s="302">
        <f>'Ind T6'!V188</f>
        <v>1.1547976593658158</v>
      </c>
      <c r="C461" s="299" t="str">
        <f>CONCATENATE("(",ROUND((B461/$H462)*100,1),")")</f>
        <v>(12.9)</v>
      </c>
      <c r="D461" s="302">
        <f>'Ind T6'!W188</f>
        <v>2.5168977054022106</v>
      </c>
      <c r="E461" s="299" t="str">
        <f>CONCATENATE("(",ROUND((D461/$H462)*100,1),")")</f>
        <v>(28.2)</v>
      </c>
      <c r="F461" s="302">
        <f>'Ind T6'!X188</f>
        <v>0.35558285698285297</v>
      </c>
      <c r="G461" s="299" t="str">
        <f>CONCATENATE("(",ROUND((F461/$H462)*100,1),")")</f>
        <v>(4)</v>
      </c>
      <c r="H461" s="302">
        <f t="shared" ref="H461" si="345">SUM(B461,D461,F461)</f>
        <v>4.0272782217508789</v>
      </c>
      <c r="I461" s="299" t="str">
        <f>CONCATENATE("(",ROUND((H461/$H462)*100,1),")")</f>
        <v>(45.1)</v>
      </c>
      <c r="K461" s="302">
        <f t="shared" ref="K461:K462" si="346">B461-B451</f>
        <v>4.6411648296081909E-2</v>
      </c>
      <c r="L461" s="302">
        <f t="shared" ref="L461:L462" si="347">D461-D451</f>
        <v>0.3193601476560648</v>
      </c>
      <c r="M461" s="302">
        <f t="shared" ref="M461:M462" si="348">F461-F451</f>
        <v>4.0858933233724526E-2</v>
      </c>
      <c r="N461" s="302">
        <f t="shared" ref="N461:N462" si="349">SUM(K461:M461)</f>
        <v>0.40663072918587123</v>
      </c>
    </row>
    <row r="462" spans="1:14" x14ac:dyDescent="0.2">
      <c r="A462" s="282" t="s">
        <v>363</v>
      </c>
      <c r="B462" s="302">
        <f>SUM(B460:B461)</f>
        <v>2.7551624088760134</v>
      </c>
      <c r="C462" s="299" t="str">
        <f>CONCATENATE("(",ROUND((B462/$H462)*100,1),")")</f>
        <v>(30.9)</v>
      </c>
      <c r="D462" s="302">
        <f>SUM(D460:D461)</f>
        <v>4.336901389713514</v>
      </c>
      <c r="E462" s="299" t="str">
        <f>CONCATENATE("(",ROUND((D462/$H462)*100,1),")")</f>
        <v>(48.6)</v>
      </c>
      <c r="F462" s="302">
        <f>SUM(F460:F461)</f>
        <v>1.836936201410484</v>
      </c>
      <c r="G462" s="299" t="str">
        <f>CONCATENATE("(",ROUND((F462/$H462)*100,1),")")</f>
        <v>(20.6)</v>
      </c>
      <c r="H462" s="302">
        <f>SUM(H460:H461)</f>
        <v>8.9290000000000109</v>
      </c>
      <c r="I462" s="299" t="str">
        <f>CONCATENATE("(",ROUND((H462/$H462)*100,1),")")</f>
        <v>(100)</v>
      </c>
      <c r="K462" s="302">
        <f t="shared" si="346"/>
        <v>0.2582884989066212</v>
      </c>
      <c r="L462" s="302">
        <f t="shared" si="347"/>
        <v>0.65734834992061986</v>
      </c>
      <c r="M462" s="302">
        <f t="shared" si="348"/>
        <v>0.155363151172766</v>
      </c>
      <c r="N462" s="302">
        <f t="shared" si="349"/>
        <v>1.0710000000000071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1.6714690853045511</v>
      </c>
      <c r="C471" s="299" t="str">
        <f>CONCATENATE("(",ROUND((B471/$H473)*100,1),")")</f>
        <v>(24)</v>
      </c>
      <c r="D471" s="302">
        <f>'Ind T6'!M198</f>
        <v>0.64314280633445553</v>
      </c>
      <c r="E471" s="299" t="str">
        <f>CONCATENATE("(",ROUND((D471/$H473)*100,1),")")</f>
        <v>(9.2)</v>
      </c>
      <c r="F471" s="302">
        <f>'Ind T6'!N198</f>
        <v>0</v>
      </c>
      <c r="G471" s="299" t="str">
        <f>CONCATENATE("(",ROUND((F471/$H473)*100,1),")")</f>
        <v>(0)</v>
      </c>
      <c r="H471" s="302">
        <f>SUM(B471,D471,F471)</f>
        <v>2.3146118916390064</v>
      </c>
      <c r="I471" s="299" t="str">
        <f>CONCATENATE("(",ROUND((H471/$H473)*100,1),")")</f>
        <v>(33.2)</v>
      </c>
      <c r="K471" s="302">
        <f>B476-B471</f>
        <v>-0.23305511219337638</v>
      </c>
      <c r="L471" s="302">
        <f>D476-D471</f>
        <v>-0.10904137860165275</v>
      </c>
      <c r="M471" s="302">
        <f>F476-F471</f>
        <v>0</v>
      </c>
      <c r="N471" s="302">
        <f>SUM(K471:M471)</f>
        <v>-0.34209649079502913</v>
      </c>
    </row>
    <row r="472" spans="1:14" x14ac:dyDescent="0.2">
      <c r="A472" s="282" t="s">
        <v>365</v>
      </c>
      <c r="B472" s="302">
        <f>'Ind T6'!L197</f>
        <v>1.0508383425226655</v>
      </c>
      <c r="C472" s="299" t="str">
        <f>CONCATENATE("(",ROUND((B472/$H473)*100,1),")")</f>
        <v>(15.1)</v>
      </c>
      <c r="D472" s="302">
        <f>'Ind T6'!M197</f>
        <v>1.0285328116734482</v>
      </c>
      <c r="E472" s="299" t="str">
        <f>CONCATENATE("(",ROUND((D472/$H473)*100,1),")")</f>
        <v>(14.8)</v>
      </c>
      <c r="F472" s="302">
        <f>'Ind T6'!N197</f>
        <v>2.5740169541648785</v>
      </c>
      <c r="G472" s="299" t="str">
        <f>CONCATENATE("(",ROUND((F472/$H473)*100,1),")")</f>
        <v>(36.9)</v>
      </c>
      <c r="H472" s="302">
        <f t="shared" ref="H472" si="350">SUM(B472,D472,F472)</f>
        <v>4.6533881083609927</v>
      </c>
      <c r="I472" s="299" t="str">
        <f>CONCATENATE("(",ROUND((H472/$H473)*100,1),")")</f>
        <v>(66.8)</v>
      </c>
      <c r="K472" s="302">
        <f t="shared" ref="K472:K473" si="351">B477-B472</f>
        <v>-0.20242948573737041</v>
      </c>
      <c r="L472" s="302">
        <f t="shared" ref="L472:L473" si="352">D477-D472</f>
        <v>-0.18374361818091867</v>
      </c>
      <c r="M472" s="302">
        <f t="shared" ref="M472:M473" si="353">F477-F472</f>
        <v>-0.42273040528667982</v>
      </c>
      <c r="N472" s="302">
        <f t="shared" ref="N472:N473" si="354">SUM(K472:M472)</f>
        <v>-0.8089035092049689</v>
      </c>
    </row>
    <row r="473" spans="1:14" x14ac:dyDescent="0.2">
      <c r="A473" s="282" t="s">
        <v>363</v>
      </c>
      <c r="B473" s="302">
        <f>SUM(B471:B472)</f>
        <v>2.7223074278272166</v>
      </c>
      <c r="C473" s="299" t="str">
        <f>CONCATENATE("(",ROUND((B473/$H473)*100,1),")")</f>
        <v>(39.1)</v>
      </c>
      <c r="D473" s="302">
        <f>SUM(D471:D472)</f>
        <v>1.6716756180079038</v>
      </c>
      <c r="E473" s="299" t="str">
        <f>CONCATENATE("(",ROUND((D473/$H473)*100,1),")")</f>
        <v>(24)</v>
      </c>
      <c r="F473" s="302">
        <f>SUM(F471:F472)</f>
        <v>2.5740169541648785</v>
      </c>
      <c r="G473" s="299" t="str">
        <f>CONCATENATE("(",ROUND((F473/$H473)*100,1),")")</f>
        <v>(36.9)</v>
      </c>
      <c r="H473" s="302">
        <f>SUM(H471:H472)</f>
        <v>6.9679999999999991</v>
      </c>
      <c r="I473" s="299" t="str">
        <f>CONCATENATE("(",ROUND((H473/$H473)*100,1),")")</f>
        <v>(100)</v>
      </c>
      <c r="K473" s="302">
        <f t="shared" si="351"/>
        <v>-0.4354845979307469</v>
      </c>
      <c r="L473" s="302">
        <f t="shared" si="352"/>
        <v>-0.29278499678257153</v>
      </c>
      <c r="M473" s="302">
        <f t="shared" si="353"/>
        <v>-0.42273040528667982</v>
      </c>
      <c r="N473" s="302">
        <f t="shared" si="354"/>
        <v>-1.1509999999999982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1.4384139731111747</v>
      </c>
      <c r="C476" s="299" t="str">
        <f>CONCATENATE("(",ROUND((B476/$H478)*100,1),")")</f>
        <v>(24.7)</v>
      </c>
      <c r="D476" s="302">
        <f>'Ind T6'!R198</f>
        <v>0.53410142773280278</v>
      </c>
      <c r="E476" s="299" t="str">
        <f>CONCATENATE("(",ROUND((D476/$H478)*100,1),")")</f>
        <v>(9.2)</v>
      </c>
      <c r="F476" s="302">
        <f>'Ind T6'!S198</f>
        <v>0</v>
      </c>
      <c r="G476" s="299" t="str">
        <f>CONCATENATE("(",ROUND((F476/$H478)*100,1),")")</f>
        <v>(0)</v>
      </c>
      <c r="H476" s="302">
        <f>SUM(B476,D476,F476)</f>
        <v>1.9725154008439776</v>
      </c>
      <c r="I476" s="299" t="str">
        <f>CONCATENATE("(",ROUND((H476/$H478)*100,1),")")</f>
        <v>(33.9)</v>
      </c>
      <c r="K476" s="302">
        <f>B481-B476</f>
        <v>-2.4314272693026329E-2</v>
      </c>
      <c r="L476" s="302">
        <f>D481-D476</f>
        <v>-3.1319241559573996E-2</v>
      </c>
      <c r="M476" s="302">
        <f>F481-F476</f>
        <v>0</v>
      </c>
      <c r="N476" s="302">
        <f>SUM(K476:M476)</f>
        <v>-5.5633514252600325E-2</v>
      </c>
    </row>
    <row r="477" spans="1:14" x14ac:dyDescent="0.2">
      <c r="A477" s="282" t="s">
        <v>365</v>
      </c>
      <c r="B477" s="302">
        <f>'Ind T6'!Q197</f>
        <v>0.8484088567852951</v>
      </c>
      <c r="C477" s="299" t="str">
        <f>CONCATENATE("(",ROUND((B477/$H478)*100,1),")")</f>
        <v>(14.6)</v>
      </c>
      <c r="D477" s="302">
        <f>'Ind T6'!R197</f>
        <v>0.84478919349252957</v>
      </c>
      <c r="E477" s="299" t="str">
        <f>CONCATENATE("(",ROUND((D477/$H478)*100,1),")")</f>
        <v>(14.5)</v>
      </c>
      <c r="F477" s="302">
        <f>'Ind T6'!S197</f>
        <v>2.1512865488781987</v>
      </c>
      <c r="G477" s="299" t="str">
        <f>CONCATENATE("(",ROUND((F477/$H478)*100,1),")")</f>
        <v>(37)</v>
      </c>
      <c r="H477" s="302">
        <f t="shared" ref="H477" si="355">SUM(B477,D477,F477)</f>
        <v>3.8444845991560235</v>
      </c>
      <c r="I477" s="299" t="str">
        <f>CONCATENATE("(",ROUND((H477/$H478)*100,1),")")</f>
        <v>(66.1)</v>
      </c>
      <c r="K477" s="302">
        <f t="shared" ref="K477:K478" si="356">B482-B477</f>
        <v>-8.8481558807494087E-2</v>
      </c>
      <c r="L477" s="302">
        <f t="shared" ref="L477:L478" si="357">D482-D477</f>
        <v>-7.7520561315060577E-2</v>
      </c>
      <c r="M477" s="302">
        <f t="shared" ref="M477:M478" si="358">F482-F477</f>
        <v>-0.1643643656248468</v>
      </c>
      <c r="N477" s="302">
        <f t="shared" ref="N477:N478" si="359">SUM(K477:M477)</f>
        <v>-0.33036648574740146</v>
      </c>
    </row>
    <row r="478" spans="1:14" x14ac:dyDescent="0.2">
      <c r="A478" s="282" t="s">
        <v>363</v>
      </c>
      <c r="B478" s="302">
        <f>SUM(B476:B477)</f>
        <v>2.2868228298964697</v>
      </c>
      <c r="C478" s="299" t="str">
        <f>CONCATENATE("(",ROUND((B478/$H478)*100,1),")")</f>
        <v>(39.3)</v>
      </c>
      <c r="D478" s="302">
        <f>SUM(D476:D477)</f>
        <v>1.3788906212253322</v>
      </c>
      <c r="E478" s="299" t="str">
        <f>CONCATENATE("(",ROUND((D478/$H478)*100,1),")")</f>
        <v>(23.7)</v>
      </c>
      <c r="F478" s="302">
        <f>SUM(F476:F477)</f>
        <v>2.1512865488781987</v>
      </c>
      <c r="G478" s="299" t="str">
        <f>CONCATENATE("(",ROUND((F478/$H478)*100,1),")")</f>
        <v>(37)</v>
      </c>
      <c r="H478" s="302">
        <f>SUM(H476:H477)</f>
        <v>5.8170000000000011</v>
      </c>
      <c r="I478" s="299" t="str">
        <f>CONCATENATE("(",ROUND((H478/$H478)*100,1),")")</f>
        <v>(100)</v>
      </c>
      <c r="K478" s="302">
        <f t="shared" si="356"/>
        <v>-0.11279583150052019</v>
      </c>
      <c r="L478" s="302">
        <f t="shared" si="357"/>
        <v>-0.10883980287463446</v>
      </c>
      <c r="M478" s="302">
        <f t="shared" si="358"/>
        <v>-0.1643643656248468</v>
      </c>
      <c r="N478" s="302">
        <f t="shared" si="359"/>
        <v>-0.38600000000000145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1.4140997004181484</v>
      </c>
      <c r="C481" s="299" t="str">
        <f>CONCATENATE("(",ROUND((B481/$H483)*100,1),")")</f>
        <v>(26)</v>
      </c>
      <c r="D481" s="302">
        <f>'Ind T6'!W198</f>
        <v>0.50278218617322878</v>
      </c>
      <c r="E481" s="299" t="str">
        <f>CONCATENATE("(",ROUND((D481/$H483)*100,1),")")</f>
        <v>(9.3)</v>
      </c>
      <c r="F481" s="302">
        <f>'Ind T6'!X198</f>
        <v>0</v>
      </c>
      <c r="G481" s="299" t="str">
        <f>CONCATENATE("(",ROUND((F481/$H483)*100,1),")")</f>
        <v>(0)</v>
      </c>
      <c r="H481" s="302">
        <f>SUM(B481,D481,F481)</f>
        <v>1.9168818865913773</v>
      </c>
      <c r="I481" s="299" t="str">
        <f>CONCATENATE("(",ROUND((H481/$H483)*100,1),")")</f>
        <v>(35.3)</v>
      </c>
      <c r="K481" s="302">
        <f>B481-B471</f>
        <v>-0.25736938488640271</v>
      </c>
      <c r="L481" s="302">
        <f>D481-D471</f>
        <v>-0.14036062016122675</v>
      </c>
      <c r="M481" s="302">
        <f>F481-F471</f>
        <v>0</v>
      </c>
      <c r="N481" s="302">
        <f>SUM(K481:M481)</f>
        <v>-0.39773000504762945</v>
      </c>
    </row>
    <row r="482" spans="1:14" x14ac:dyDescent="0.2">
      <c r="A482" s="282" t="s">
        <v>365</v>
      </c>
      <c r="B482" s="302">
        <f>'Ind T6'!V197</f>
        <v>0.75992729797780101</v>
      </c>
      <c r="C482" s="299" t="str">
        <f>CONCATENATE("(",ROUND((B482/$H483)*100,1),")")</f>
        <v>(14)</v>
      </c>
      <c r="D482" s="302">
        <f>'Ind T6'!W197</f>
        <v>0.76726863217746899</v>
      </c>
      <c r="E482" s="299" t="str">
        <f>CONCATENATE("(",ROUND((D482/$H483)*100,1),")")</f>
        <v>(14.1)</v>
      </c>
      <c r="F482" s="302">
        <f>'Ind T6'!X197</f>
        <v>1.9869221832533519</v>
      </c>
      <c r="G482" s="299" t="str">
        <f>CONCATENATE("(",ROUND((F482/$H483)*100,1),")")</f>
        <v>(36.6)</v>
      </c>
      <c r="H482" s="302">
        <f t="shared" ref="H482" si="360">SUM(B482,D482,F482)</f>
        <v>3.5141181134086219</v>
      </c>
      <c r="I482" s="299" t="str">
        <f>CONCATENATE("(",ROUND((H482/$H483)*100,1),")")</f>
        <v>(64.7)</v>
      </c>
      <c r="K482" s="302">
        <f t="shared" ref="K482:K483" si="361">B482-B472</f>
        <v>-0.29091104454486449</v>
      </c>
      <c r="L482" s="302">
        <f t="shared" ref="L482:L483" si="362">D482-D472</f>
        <v>-0.26126417949597924</v>
      </c>
      <c r="M482" s="302">
        <f t="shared" ref="M482:M483" si="363">F482-F472</f>
        <v>-0.58709477091152662</v>
      </c>
      <c r="N482" s="302">
        <f t="shared" ref="N482:N483" si="364">SUM(K482:M482)</f>
        <v>-1.1392699949523704</v>
      </c>
    </row>
    <row r="483" spans="1:14" x14ac:dyDescent="0.2">
      <c r="A483" s="282" t="s">
        <v>363</v>
      </c>
      <c r="B483" s="302">
        <f>SUM(B481:B482)</f>
        <v>2.1740269983959495</v>
      </c>
      <c r="C483" s="299" t="str">
        <f>CONCATENATE("(",ROUND((B483/$H483)*100,1),")")</f>
        <v>(40)</v>
      </c>
      <c r="D483" s="302">
        <f>SUM(D481:D482)</f>
        <v>1.2700508183506978</v>
      </c>
      <c r="E483" s="299" t="str">
        <f>CONCATENATE("(",ROUND((D483/$H483)*100,1),")")</f>
        <v>(23.4)</v>
      </c>
      <c r="F483" s="302">
        <f>SUM(F481:F482)</f>
        <v>1.9869221832533519</v>
      </c>
      <c r="G483" s="299" t="str">
        <f>CONCATENATE("(",ROUND((F483/$H483)*100,1),")")</f>
        <v>(36.6)</v>
      </c>
      <c r="H483" s="302">
        <f>SUM(H481:H482)</f>
        <v>5.4309999999999992</v>
      </c>
      <c r="I483" s="299" t="str">
        <f>CONCATENATE("(",ROUND((H483/$H483)*100,1),")")</f>
        <v>(100)</v>
      </c>
      <c r="K483" s="302">
        <f t="shared" si="361"/>
        <v>-0.54828042943126709</v>
      </c>
      <c r="L483" s="302">
        <f t="shared" si="362"/>
        <v>-0.40162479965720599</v>
      </c>
      <c r="M483" s="302">
        <f t="shared" si="363"/>
        <v>-0.58709477091152662</v>
      </c>
      <c r="N483" s="302">
        <f t="shared" si="364"/>
        <v>-1.5369999999999997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Tees Valley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1.4571995239899481E-2</v>
      </c>
      <c r="C8" s="300">
        <v>7.9968266561184619E-3</v>
      </c>
      <c r="D8" s="300">
        <v>0</v>
      </c>
      <c r="E8" s="300">
        <f>SUM(B8:D8)</f>
        <v>2.2568821896017943E-2</v>
      </c>
      <c r="F8" s="300"/>
      <c r="G8" s="300">
        <v>0.19548885349911974</v>
      </c>
      <c r="H8" s="300">
        <v>6.9984076433066951E-3</v>
      </c>
      <c r="I8" s="300">
        <v>8.0403927815041132E-2</v>
      </c>
      <c r="J8" s="300">
        <f>SUM(G8:I8)</f>
        <v>0.28289118895746757</v>
      </c>
      <c r="K8" s="300"/>
      <c r="L8" s="300">
        <v>1.6373142542722451E-2</v>
      </c>
      <c r="M8" s="300">
        <v>8.7323426895975637E-3</v>
      </c>
      <c r="N8" s="300">
        <v>0.24045129333732679</v>
      </c>
      <c r="O8" s="300">
        <f>SUM(L8:N8)</f>
        <v>0.26555677856964682</v>
      </c>
      <c r="P8" s="300"/>
      <c r="Q8" s="300">
        <v>1.6806806098051165E-2</v>
      </c>
      <c r="R8" s="300">
        <v>8.7146401990869961E-3</v>
      </c>
      <c r="S8" s="300">
        <v>0.25210209146570361</v>
      </c>
      <c r="T8" s="300">
        <f>SUM(Q8:S8)</f>
        <v>0.27762353776284177</v>
      </c>
      <c r="U8" s="300"/>
      <c r="V8" s="300">
        <v>1.7224137931905706E-2</v>
      </c>
      <c r="W8" s="300">
        <v>8.3793103453037275E-3</v>
      </c>
      <c r="X8" s="300">
        <v>0.26612068966100372</v>
      </c>
      <c r="Y8" s="300">
        <f>SUM(V8:X8)</f>
        <v>0.29172413793821317</v>
      </c>
    </row>
    <row r="9" spans="1:25" x14ac:dyDescent="0.2">
      <c r="A9" s="260" t="s">
        <v>364</v>
      </c>
      <c r="B9" s="300">
        <v>0.61824355414512289</v>
      </c>
      <c r="C9" s="300">
        <v>0.15371677905605655</v>
      </c>
      <c r="D9" s="300">
        <v>0.54947084490280118</v>
      </c>
      <c r="E9" s="300">
        <f t="shared" ref="E9:E10" si="0">SUM(B9:D9)</f>
        <v>1.3214311781039805</v>
      </c>
      <c r="F9" s="300"/>
      <c r="G9" s="300">
        <v>0.31399522292992277</v>
      </c>
      <c r="H9" s="300">
        <v>4.1990445859912059E-3</v>
      </c>
      <c r="I9" s="300">
        <v>0.27791454352661871</v>
      </c>
      <c r="J9" s="300">
        <f t="shared" ref="J9:J10" si="1">SUM(G9:I9)</f>
        <v>0.59610881104253266</v>
      </c>
      <c r="K9" s="300"/>
      <c r="L9" s="300">
        <v>0.21955604476662594</v>
      </c>
      <c r="M9" s="300">
        <v>4.8339754174444739E-3</v>
      </c>
      <c r="N9" s="300">
        <v>0.36005320124628365</v>
      </c>
      <c r="O9" s="300">
        <f t="shared" ref="O9:O10" si="2">SUM(L9:N9)</f>
        <v>0.5844432214303541</v>
      </c>
      <c r="P9" s="300"/>
      <c r="Q9" s="300">
        <v>0.23436157391347845</v>
      </c>
      <c r="R9" s="300">
        <v>5.1354129742332546E-3</v>
      </c>
      <c r="S9" s="300">
        <v>0.36087947534944759</v>
      </c>
      <c r="T9" s="300">
        <f t="shared" ref="T9:T10" si="3">SUM(Q9:S9)</f>
        <v>0.60037646223715924</v>
      </c>
      <c r="U9" s="300"/>
      <c r="V9" s="300">
        <v>0.26053448276282976</v>
      </c>
      <c r="W9" s="300">
        <v>5.275862069087681E-3</v>
      </c>
      <c r="X9" s="300">
        <v>0.34246551722987034</v>
      </c>
      <c r="Y9" s="300">
        <f t="shared" ref="Y9:Y10" si="4">SUM(V9:X9)</f>
        <v>0.60827586206178785</v>
      </c>
    </row>
    <row r="10" spans="1:25" x14ac:dyDescent="0.2">
      <c r="A10" s="264" t="s">
        <v>363</v>
      </c>
      <c r="B10" s="301">
        <f>SUM(B8:B9)</f>
        <v>0.63281554938502238</v>
      </c>
      <c r="C10" s="301">
        <f t="shared" ref="C10:D10" si="5">SUM(C8:C9)</f>
        <v>0.161713605712175</v>
      </c>
      <c r="D10" s="301">
        <f t="shared" si="5"/>
        <v>0.54947084490280118</v>
      </c>
      <c r="E10" s="301">
        <f t="shared" si="0"/>
        <v>1.3439999999999985</v>
      </c>
      <c r="F10" s="301"/>
      <c r="G10" s="301">
        <f>SUM(G8:G9)</f>
        <v>0.50948407642904248</v>
      </c>
      <c r="H10" s="301">
        <f t="shared" ref="H10" si="6">SUM(H8:H9)</f>
        <v>1.11974522292979E-2</v>
      </c>
      <c r="I10" s="301">
        <f t="shared" ref="I10" si="7">SUM(I8:I9)</f>
        <v>0.35831847134165984</v>
      </c>
      <c r="J10" s="301">
        <f t="shared" si="1"/>
        <v>0.87900000000000023</v>
      </c>
      <c r="K10" s="301"/>
      <c r="L10" s="301">
        <f>SUM(L8:L9)</f>
        <v>0.23592918730934839</v>
      </c>
      <c r="M10" s="301">
        <f t="shared" ref="M10" si="8">SUM(M8:M9)</f>
        <v>1.3566318107042038E-2</v>
      </c>
      <c r="N10" s="301">
        <f t="shared" ref="N10" si="9">SUM(N8:N9)</f>
        <v>0.60050449458361044</v>
      </c>
      <c r="O10" s="301">
        <f t="shared" si="2"/>
        <v>0.85000000000000087</v>
      </c>
      <c r="P10" s="301"/>
      <c r="Q10" s="301">
        <f>SUM(Q8:Q9)</f>
        <v>0.25116838001152963</v>
      </c>
      <c r="R10" s="301">
        <f t="shared" ref="R10" si="10">SUM(R8:R9)</f>
        <v>1.3850053173320252E-2</v>
      </c>
      <c r="S10" s="301">
        <f t="shared" ref="S10" si="11">SUM(S8:S9)</f>
        <v>0.61298156681515126</v>
      </c>
      <c r="T10" s="301">
        <f t="shared" si="3"/>
        <v>0.87800000000000122</v>
      </c>
      <c r="U10" s="301"/>
      <c r="V10" s="301">
        <f>SUM(V8:V9)</f>
        <v>0.27775862069473545</v>
      </c>
      <c r="W10" s="301">
        <f t="shared" ref="W10" si="12">SUM(W8:W9)</f>
        <v>1.3655172414391408E-2</v>
      </c>
      <c r="X10" s="301">
        <f t="shared" ref="X10" si="13">SUM(X8:X9)</f>
        <v>0.60858620689087406</v>
      </c>
      <c r="Y10" s="301">
        <f t="shared" si="4"/>
        <v>0.90000000000000091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6.6776625824142608E-2</v>
      </c>
      <c r="C17" s="300">
        <v>2.4039585297110189E-2</v>
      </c>
      <c r="D17" s="300">
        <v>6.677662582482794E-4</v>
      </c>
      <c r="E17" s="300">
        <f>SUM(B17:D17)</f>
        <v>9.1483977379501077E-2</v>
      </c>
      <c r="F17" s="300"/>
      <c r="G17" s="300">
        <v>7.4897260273388139E-2</v>
      </c>
      <c r="H17" s="300">
        <v>1.2982191780853474E-2</v>
      </c>
      <c r="I17" s="300">
        <v>4.9931506850311265E-4</v>
      </c>
      <c r="J17" s="300">
        <f>SUM(G17:I17)</f>
        <v>8.8378767122744714E-2</v>
      </c>
      <c r="K17" s="300"/>
      <c r="L17" s="300">
        <v>9.9664826062295597E-2</v>
      </c>
      <c r="M17" s="300">
        <v>3.6059635560648617E-2</v>
      </c>
      <c r="N17" s="300">
        <v>0</v>
      </c>
      <c r="O17" s="300">
        <f>SUM(L17:N17)</f>
        <v>0.13572446162294421</v>
      </c>
      <c r="P17" s="300"/>
      <c r="Q17" s="300">
        <v>8.7499999999627168E-2</v>
      </c>
      <c r="R17" s="300">
        <v>3.2000000000893966E-2</v>
      </c>
      <c r="S17" s="300">
        <v>0</v>
      </c>
      <c r="T17" s="300">
        <f>SUM(Q17:S17)</f>
        <v>0.11950000000052113</v>
      </c>
      <c r="U17" s="300"/>
      <c r="V17" s="300">
        <v>7.339484978671601E-2</v>
      </c>
      <c r="W17" s="300">
        <v>2.895851216108225E-2</v>
      </c>
      <c r="X17" s="300">
        <v>0</v>
      </c>
      <c r="Y17" s="300">
        <f>SUM(V17:X17)</f>
        <v>0.10235336194779826</v>
      </c>
    </row>
    <row r="18" spans="1:25" x14ac:dyDescent="0.2">
      <c r="A18" s="260" t="s">
        <v>364</v>
      </c>
      <c r="B18" s="300">
        <v>1.3208416588127765</v>
      </c>
      <c r="C18" s="300">
        <v>4.6743638077236162E-3</v>
      </c>
      <c r="D18" s="300">
        <v>0</v>
      </c>
      <c r="E18" s="300">
        <f t="shared" ref="E18:E19" si="14">SUM(B18:D18)</f>
        <v>1.3255160226205001</v>
      </c>
      <c r="F18" s="300"/>
      <c r="G18" s="300">
        <v>0.6356280821923237</v>
      </c>
      <c r="H18" s="300">
        <v>4.9931506849305151E-3</v>
      </c>
      <c r="I18" s="300">
        <v>0</v>
      </c>
      <c r="J18" s="300">
        <f t="shared" ref="J18:J19" si="15">SUM(G18:I18)</f>
        <v>0.64062123287725425</v>
      </c>
      <c r="K18" s="300"/>
      <c r="L18" s="300">
        <v>0.73171010491486277</v>
      </c>
      <c r="M18" s="300">
        <v>3.9565433462193926E-2</v>
      </c>
      <c r="N18" s="300">
        <v>0</v>
      </c>
      <c r="O18" s="300">
        <f t="shared" ref="O18:O19" si="16">SUM(L18:N18)</f>
        <v>0.77127553837705665</v>
      </c>
      <c r="P18" s="300"/>
      <c r="Q18" s="300">
        <v>0.64399999999933466</v>
      </c>
      <c r="R18" s="300">
        <v>3.6500000000144764E-2</v>
      </c>
      <c r="S18" s="300">
        <v>0</v>
      </c>
      <c r="T18" s="300">
        <f t="shared" ref="T18:T19" si="17">SUM(Q18:S18)</f>
        <v>0.68049999999947941</v>
      </c>
      <c r="U18" s="300"/>
      <c r="V18" s="300">
        <v>0.56169527896769844</v>
      </c>
      <c r="W18" s="300">
        <v>3.3951359084504119E-2</v>
      </c>
      <c r="X18" s="300">
        <v>0</v>
      </c>
      <c r="Y18" s="300">
        <f t="shared" ref="Y18:Y19" si="18">SUM(V18:X18)</f>
        <v>0.59564663805220253</v>
      </c>
    </row>
    <row r="19" spans="1:25" x14ac:dyDescent="0.2">
      <c r="A19" s="264" t="s">
        <v>363</v>
      </c>
      <c r="B19" s="301">
        <f>SUM(B17:B18)</f>
        <v>1.3876182846369192</v>
      </c>
      <c r="C19" s="301">
        <f t="shared" ref="C19" si="19">SUM(C17:C18)</f>
        <v>2.8713949104833804E-2</v>
      </c>
      <c r="D19" s="301">
        <f t="shared" ref="D19" si="20">SUM(D17:D18)</f>
        <v>6.677662582482794E-4</v>
      </c>
      <c r="E19" s="301">
        <f t="shared" si="14"/>
        <v>1.4170000000000014</v>
      </c>
      <c r="F19" s="301"/>
      <c r="G19" s="301">
        <f>SUM(G17:G18)</f>
        <v>0.71052534246571186</v>
      </c>
      <c r="H19" s="301">
        <f t="shared" ref="H19" si="21">SUM(H17:H18)</f>
        <v>1.797534246578399E-2</v>
      </c>
      <c r="I19" s="301">
        <f t="shared" ref="I19" si="22">SUM(I17:I18)</f>
        <v>4.9931506850311265E-4</v>
      </c>
      <c r="J19" s="301">
        <f t="shared" si="15"/>
        <v>0.72899999999999898</v>
      </c>
      <c r="K19" s="301"/>
      <c r="L19" s="301">
        <f>SUM(L17:L18)</f>
        <v>0.83137493097715831</v>
      </c>
      <c r="M19" s="301">
        <f t="shared" ref="M19" si="23">SUM(M17:M18)</f>
        <v>7.562506902284255E-2</v>
      </c>
      <c r="N19" s="301">
        <f t="shared" ref="N19" si="24">SUM(N17:N18)</f>
        <v>0</v>
      </c>
      <c r="O19" s="301">
        <f t="shared" si="16"/>
        <v>0.90700000000000092</v>
      </c>
      <c r="P19" s="301"/>
      <c r="Q19" s="301">
        <f>SUM(Q17:Q18)</f>
        <v>0.73149999999896187</v>
      </c>
      <c r="R19" s="301">
        <f t="shared" ref="R19" si="25">SUM(R17:R18)</f>
        <v>6.850000000103873E-2</v>
      </c>
      <c r="S19" s="301">
        <f t="shared" ref="S19" si="26">SUM(S17:S18)</f>
        <v>0</v>
      </c>
      <c r="T19" s="301">
        <f t="shared" si="17"/>
        <v>0.8000000000000006</v>
      </c>
      <c r="U19" s="301"/>
      <c r="V19" s="301">
        <f>SUM(V17:V18)</f>
        <v>0.6350901287544144</v>
      </c>
      <c r="W19" s="301">
        <f t="shared" ref="W19" si="27">SUM(W17:W18)</f>
        <v>6.2909871245586363E-2</v>
      </c>
      <c r="X19" s="301">
        <f t="shared" ref="X19" si="28">SUM(X17:X18)</f>
        <v>0</v>
      </c>
      <c r="Y19" s="301">
        <f t="shared" si="18"/>
        <v>0.69800000000000073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0.88508731715049305</v>
      </c>
      <c r="C26" s="300">
        <v>0.34114323939378466</v>
      </c>
      <c r="D26" s="300">
        <v>3.7702104888400256E-2</v>
      </c>
      <c r="E26" s="300">
        <f>SUM(B26:D26)</f>
        <v>1.263932661432678</v>
      </c>
      <c r="F26" s="300"/>
      <c r="G26" s="300">
        <v>1.2458562226365388</v>
      </c>
      <c r="H26" s="300">
        <v>0.52094218688632976</v>
      </c>
      <c r="I26" s="300">
        <v>0</v>
      </c>
      <c r="J26" s="300">
        <f>SUM(G26:I26)</f>
        <v>1.7667984095228686</v>
      </c>
      <c r="K26" s="300"/>
      <c r="L26" s="300">
        <v>1.1304880469662781</v>
      </c>
      <c r="M26" s="300">
        <v>0.38229216643915298</v>
      </c>
      <c r="N26" s="300">
        <v>3.3407229712298751E-2</v>
      </c>
      <c r="O26" s="300">
        <f>SUM(L26:N26)</f>
        <v>1.5461874431177298</v>
      </c>
      <c r="P26" s="300"/>
      <c r="Q26" s="300">
        <v>1.1781102272175261</v>
      </c>
      <c r="R26" s="300">
        <v>0.38334331175729713</v>
      </c>
      <c r="S26" s="300">
        <v>3.4705978840280115E-2</v>
      </c>
      <c r="T26" s="300">
        <f>SUM(Q26:S26)</f>
        <v>1.5961595178151033</v>
      </c>
      <c r="U26" s="300"/>
      <c r="V26" s="300">
        <v>1.2025861282723509</v>
      </c>
      <c r="W26" s="300">
        <v>0.36400236547751241</v>
      </c>
      <c r="X26" s="300">
        <v>3.477131029777742E-2</v>
      </c>
      <c r="Y26" s="300">
        <f>SUM(V26:X26)</f>
        <v>1.6013598040476407</v>
      </c>
    </row>
    <row r="27" spans="1:25" x14ac:dyDescent="0.2">
      <c r="A27" s="260" t="s">
        <v>364</v>
      </c>
      <c r="B27" s="300">
        <v>1.9830090973976477</v>
      </c>
      <c r="C27" s="300">
        <v>0.14381528719191841</v>
      </c>
      <c r="D27" s="300">
        <v>1.8242953977753842E-2</v>
      </c>
      <c r="E27" s="300">
        <f t="shared" ref="E27:E28" si="29">SUM(B27:D27)</f>
        <v>2.14506733856732</v>
      </c>
      <c r="F27" s="300"/>
      <c r="G27" s="300">
        <v>2.0694045328215105</v>
      </c>
      <c r="H27" s="300">
        <v>0.17237057654223156</v>
      </c>
      <c r="I27" s="300">
        <v>5.4264811133899298E-3</v>
      </c>
      <c r="J27" s="300">
        <f t="shared" ref="J27:J28" si="30">SUM(G27:I27)</f>
        <v>2.2472015904771321</v>
      </c>
      <c r="K27" s="300"/>
      <c r="L27" s="300">
        <v>2.1446811150759952</v>
      </c>
      <c r="M27" s="300">
        <v>0.11913144180627637</v>
      </c>
      <c r="N27" s="300">
        <v>0</v>
      </c>
      <c r="O27" s="300">
        <f t="shared" ref="O27:O28" si="31">SUM(L27:N27)</f>
        <v>2.2638125568822716</v>
      </c>
      <c r="P27" s="300"/>
      <c r="Q27" s="300">
        <v>2.1312626096354097</v>
      </c>
      <c r="R27" s="300">
        <v>0.11957787254948826</v>
      </c>
      <c r="S27" s="300">
        <v>0</v>
      </c>
      <c r="T27" s="300">
        <f t="shared" ref="T27:T28" si="32">SUM(Q27:S27)</f>
        <v>2.250840482184898</v>
      </c>
      <c r="U27" s="300"/>
      <c r="V27" s="300">
        <v>1.992302103529848</v>
      </c>
      <c r="W27" s="300">
        <v>0.11433809242251362</v>
      </c>
      <c r="X27" s="300">
        <v>0</v>
      </c>
      <c r="Y27" s="300">
        <f t="shared" ref="Y27:Y28" si="33">SUM(V27:X27)</f>
        <v>2.1066401959523615</v>
      </c>
    </row>
    <row r="28" spans="1:25" x14ac:dyDescent="0.2">
      <c r="A28" s="264" t="s">
        <v>363</v>
      </c>
      <c r="B28" s="301">
        <f>SUM(B26:B27)</f>
        <v>2.8680964145481407</v>
      </c>
      <c r="C28" s="301">
        <f t="shared" ref="C28" si="34">SUM(C26:C27)</f>
        <v>0.48495852658570304</v>
      </c>
      <c r="D28" s="301">
        <f t="shared" ref="D28" si="35">SUM(D26:D27)</f>
        <v>5.5945058866154099E-2</v>
      </c>
      <c r="E28" s="301">
        <f t="shared" si="29"/>
        <v>3.408999999999998</v>
      </c>
      <c r="F28" s="301"/>
      <c r="G28" s="301">
        <f>SUM(G26:G27)</f>
        <v>3.3152607554580493</v>
      </c>
      <c r="H28" s="301">
        <f t="shared" ref="H28" si="36">SUM(H26:H27)</f>
        <v>0.6933127634285613</v>
      </c>
      <c r="I28" s="301">
        <f t="shared" ref="I28" si="37">SUM(I26:I27)</f>
        <v>5.4264811133899298E-3</v>
      </c>
      <c r="J28" s="301">
        <f t="shared" si="30"/>
        <v>4.0140000000000002</v>
      </c>
      <c r="K28" s="301"/>
      <c r="L28" s="301">
        <f>SUM(L26:L27)</f>
        <v>3.2751691620422734</v>
      </c>
      <c r="M28" s="301">
        <f t="shared" ref="M28" si="38">SUM(M26:M27)</f>
        <v>0.50142360824542931</v>
      </c>
      <c r="N28" s="301">
        <f t="shared" ref="N28" si="39">SUM(N26:N27)</f>
        <v>3.3407229712298751E-2</v>
      </c>
      <c r="O28" s="301">
        <f t="shared" si="31"/>
        <v>3.8100000000000018</v>
      </c>
      <c r="P28" s="301"/>
      <c r="Q28" s="301">
        <f>SUM(Q26:Q27)</f>
        <v>3.309372836852936</v>
      </c>
      <c r="R28" s="301">
        <f t="shared" ref="R28" si="40">SUM(R26:R27)</f>
        <v>0.50292118430678534</v>
      </c>
      <c r="S28" s="301">
        <f t="shared" ref="S28" si="41">SUM(S26:S27)</f>
        <v>3.4705978840280115E-2</v>
      </c>
      <c r="T28" s="301">
        <f t="shared" si="32"/>
        <v>3.8470000000000018</v>
      </c>
      <c r="U28" s="301"/>
      <c r="V28" s="301">
        <f>SUM(V26:V27)</f>
        <v>3.1948882318021989</v>
      </c>
      <c r="W28" s="301">
        <f t="shared" ref="W28" si="42">SUM(W26:W27)</f>
        <v>0.47834045790002605</v>
      </c>
      <c r="X28" s="301">
        <f t="shared" ref="X28" si="43">SUM(X26:X27)</f>
        <v>3.477131029777742E-2</v>
      </c>
      <c r="Y28" s="301">
        <f t="shared" si="33"/>
        <v>3.7080000000000024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0.53603672721695128</v>
      </c>
      <c r="C35" s="300">
        <v>3.7449141217225687E-2</v>
      </c>
      <c r="D35" s="300">
        <v>1.6007672128180928E-2</v>
      </c>
      <c r="E35" s="300">
        <f>SUM(B35:D35)</f>
        <v>0.58949354056235781</v>
      </c>
      <c r="F35" s="300"/>
      <c r="G35" s="300">
        <v>0.46006305042295115</v>
      </c>
      <c r="H35" s="300">
        <v>6.8950692769516764E-2</v>
      </c>
      <c r="I35" s="300">
        <v>3.9176529983115266E-4</v>
      </c>
      <c r="J35" s="300">
        <f>SUM(G35:I35)</f>
        <v>0.52940550849229917</v>
      </c>
      <c r="K35" s="300"/>
      <c r="L35" s="300">
        <v>0.4673557553917998</v>
      </c>
      <c r="M35" s="300">
        <v>4.9775179856254612E-2</v>
      </c>
      <c r="N35" s="300">
        <v>2.3626618704795613E-2</v>
      </c>
      <c r="O35" s="300">
        <f>SUM(L35:N35)</f>
        <v>0.54075755395285008</v>
      </c>
      <c r="P35" s="300"/>
      <c r="Q35" s="300">
        <v>0.48973301197493441</v>
      </c>
      <c r="R35" s="300">
        <v>5.460529678441111E-2</v>
      </c>
      <c r="S35" s="300">
        <v>2.4400917644383832E-2</v>
      </c>
      <c r="T35" s="300">
        <f>SUM(Q35:S35)</f>
        <v>0.56873922640372931</v>
      </c>
      <c r="U35" s="300"/>
      <c r="V35" s="300">
        <v>0.45244528588750249</v>
      </c>
      <c r="W35" s="300">
        <v>5.3259876310771635E-2</v>
      </c>
      <c r="X35" s="300">
        <v>2.3465985106514466E-2</v>
      </c>
      <c r="Y35" s="300">
        <f>SUM(V35:X35)</f>
        <v>0.52917114730478854</v>
      </c>
    </row>
    <row r="36" spans="1:25" x14ac:dyDescent="0.2">
      <c r="A36" s="260" t="s">
        <v>364</v>
      </c>
      <c r="B36" s="300">
        <v>2.3059859426824856</v>
      </c>
      <c r="C36" s="300">
        <v>2.8343859822951043E-2</v>
      </c>
      <c r="D36" s="300">
        <v>4.3176656932199201E-2</v>
      </c>
      <c r="E36" s="300">
        <f t="shared" ref="E36:E37" si="44">SUM(B36:D36)</f>
        <v>2.3775064594376358</v>
      </c>
      <c r="F36" s="300"/>
      <c r="G36" s="300">
        <v>1.7013061087164687</v>
      </c>
      <c r="H36" s="300">
        <v>3.0949458686339072E-2</v>
      </c>
      <c r="I36" s="300">
        <v>6.6338924104893462E-2</v>
      </c>
      <c r="J36" s="300">
        <f t="shared" ref="J36:J37" si="45">SUM(G36:I36)</f>
        <v>1.7985944915077012</v>
      </c>
      <c r="K36" s="300"/>
      <c r="L36" s="300">
        <v>1.6436428057592132</v>
      </c>
      <c r="M36" s="300">
        <v>2.9201438849090187E-2</v>
      </c>
      <c r="N36" s="300">
        <v>3.9820143884870905E-4</v>
      </c>
      <c r="O36" s="300">
        <f t="shared" ref="O36:O37" si="46">SUM(L36:N36)</f>
        <v>1.673242446047152</v>
      </c>
      <c r="P36" s="300"/>
      <c r="Q36" s="300">
        <v>1.6686270763030717</v>
      </c>
      <c r="R36" s="300">
        <v>3.3238006736814624E-2</v>
      </c>
      <c r="S36" s="300">
        <v>3.9569055638332301E-4</v>
      </c>
      <c r="T36" s="300">
        <f t="shared" ref="T36:T37" si="47">SUM(Q36:S36)</f>
        <v>1.7022607735962696</v>
      </c>
      <c r="U36" s="300"/>
      <c r="V36" s="300">
        <v>1.5241025495274956</v>
      </c>
      <c r="W36" s="300">
        <v>3.5330809036714532E-2</v>
      </c>
      <c r="X36" s="300">
        <v>3.9549413100030384E-4</v>
      </c>
      <c r="Y36" s="300">
        <f t="shared" ref="Y36:Y37" si="48">SUM(V36:X36)</f>
        <v>1.5598288526952104</v>
      </c>
    </row>
    <row r="37" spans="1:25" x14ac:dyDescent="0.2">
      <c r="A37" s="264" t="s">
        <v>363</v>
      </c>
      <c r="B37" s="301">
        <f>SUM(B35:B36)</f>
        <v>2.8420226698994369</v>
      </c>
      <c r="C37" s="301">
        <f t="shared" ref="C37" si="49">SUM(C35:C36)</f>
        <v>6.5793001040176727E-2</v>
      </c>
      <c r="D37" s="301">
        <f t="shared" ref="D37" si="50">SUM(D35:D36)</f>
        <v>5.9184329060380125E-2</v>
      </c>
      <c r="E37" s="301">
        <f t="shared" si="44"/>
        <v>2.9669999999999934</v>
      </c>
      <c r="F37" s="301"/>
      <c r="G37" s="301">
        <f>SUM(G35:G36)</f>
        <v>2.16136915913942</v>
      </c>
      <c r="H37" s="301">
        <f t="shared" ref="H37" si="51">SUM(H35:H36)</f>
        <v>9.9900151455855832E-2</v>
      </c>
      <c r="I37" s="301">
        <f t="shared" ref="I37" si="52">SUM(I35:I36)</f>
        <v>6.6730689404724611E-2</v>
      </c>
      <c r="J37" s="301">
        <f t="shared" si="45"/>
        <v>2.3280000000000003</v>
      </c>
      <c r="K37" s="301"/>
      <c r="L37" s="301">
        <f>SUM(L35:L36)</f>
        <v>2.1109985611510131</v>
      </c>
      <c r="M37" s="301">
        <f t="shared" ref="M37" si="53">SUM(M35:M36)</f>
        <v>7.8976618705344795E-2</v>
      </c>
      <c r="N37" s="301">
        <f t="shared" ref="N37" si="54">SUM(N35:N36)</f>
        <v>2.4024820143644321E-2</v>
      </c>
      <c r="O37" s="301">
        <f t="shared" si="46"/>
        <v>2.2140000000000022</v>
      </c>
      <c r="P37" s="301"/>
      <c r="Q37" s="301">
        <f>SUM(Q35:Q36)</f>
        <v>2.1583600882780063</v>
      </c>
      <c r="R37" s="301">
        <f t="shared" ref="R37" si="55">SUM(R35:R36)</f>
        <v>8.7843303521225741E-2</v>
      </c>
      <c r="S37" s="301">
        <f t="shared" ref="S37" si="56">SUM(S35:S36)</f>
        <v>2.4796608200767154E-2</v>
      </c>
      <c r="T37" s="301">
        <f t="shared" si="47"/>
        <v>2.2709999999999995</v>
      </c>
      <c r="U37" s="301"/>
      <c r="V37" s="301">
        <f>SUM(V35:V36)</f>
        <v>1.9765478354149981</v>
      </c>
      <c r="W37" s="301">
        <f t="shared" ref="W37" si="57">SUM(W35:W36)</f>
        <v>8.8590685347486167E-2</v>
      </c>
      <c r="X37" s="301">
        <f t="shared" ref="X37" si="58">SUM(X35:X36)</f>
        <v>2.386147923751477E-2</v>
      </c>
      <c r="Y37" s="301">
        <f t="shared" si="48"/>
        <v>2.0889999999999991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2.4419098894120412</v>
      </c>
      <c r="C44" s="300">
        <v>0.78266342611147111</v>
      </c>
      <c r="D44" s="300">
        <v>0.40054604842755648</v>
      </c>
      <c r="E44" s="300">
        <f>SUM(B44:D44)</f>
        <v>3.625119363951069</v>
      </c>
      <c r="F44" s="300"/>
      <c r="G44" s="300">
        <v>2.7546549305006867</v>
      </c>
      <c r="H44" s="300">
        <v>0.84060013159621438</v>
      </c>
      <c r="I44" s="300">
        <v>9.4849098065933387E-4</v>
      </c>
      <c r="J44" s="300">
        <f>SUM(G44:I44)</f>
        <v>3.5962035530775602</v>
      </c>
      <c r="K44" s="300"/>
      <c r="L44" s="300">
        <v>2.4534887807549097</v>
      </c>
      <c r="M44" s="300">
        <v>0.53492432920687571</v>
      </c>
      <c r="N44" s="300">
        <v>0.18092688974641144</v>
      </c>
      <c r="O44" s="300">
        <f>SUM(L44:N44)</f>
        <v>3.169339999708197</v>
      </c>
      <c r="P44" s="300"/>
      <c r="Q44" s="300">
        <v>2.2906279564388097</v>
      </c>
      <c r="R44" s="300">
        <v>0.4965150052978996</v>
      </c>
      <c r="S44" s="300">
        <v>0.15574750615680119</v>
      </c>
      <c r="T44" s="300">
        <f>SUM(Q44:S44)</f>
        <v>2.9428904678935104</v>
      </c>
      <c r="U44" s="300"/>
      <c r="V44" s="300">
        <v>2.0415304772758502</v>
      </c>
      <c r="W44" s="300">
        <v>0.43848862091373075</v>
      </c>
      <c r="X44" s="300">
        <v>0.13234540847540421</v>
      </c>
      <c r="Y44" s="300">
        <f>SUM(V44:X44)</f>
        <v>2.612364506664985</v>
      </c>
    </row>
    <row r="45" spans="1:25" x14ac:dyDescent="0.2">
      <c r="A45" s="260" t="s">
        <v>364</v>
      </c>
      <c r="B45" s="300">
        <v>15.326881220894316</v>
      </c>
      <c r="C45" s="300">
        <v>0.26754877403064659</v>
      </c>
      <c r="D45" s="300">
        <v>0.90145064112395734</v>
      </c>
      <c r="E45" s="300">
        <f t="shared" ref="E45:E46" si="59">SUM(B45:D45)</f>
        <v>16.49588063604892</v>
      </c>
      <c r="F45" s="300"/>
      <c r="G45" s="300">
        <v>14.645174986683973</v>
      </c>
      <c r="H45" s="300">
        <v>0.38982979304873777</v>
      </c>
      <c r="I45" s="300">
        <v>0.46879166718972715</v>
      </c>
      <c r="J45" s="300">
        <f t="shared" ref="J45:J46" si="60">SUM(G45:I45)</f>
        <v>15.503796446922438</v>
      </c>
      <c r="K45" s="300"/>
      <c r="L45" s="300">
        <v>13.640916997986027</v>
      </c>
      <c r="M45" s="300">
        <v>0.33481872700689397</v>
      </c>
      <c r="N45" s="300">
        <v>9.2427529884789978E-4</v>
      </c>
      <c r="O45" s="300">
        <f t="shared" ref="O45:O46" si="61">SUM(L45:N45)</f>
        <v>13.976660000291769</v>
      </c>
      <c r="P45" s="300"/>
      <c r="Q45" s="300">
        <v>12.629402152578136</v>
      </c>
      <c r="R45" s="300">
        <v>0.3088135631371951</v>
      </c>
      <c r="S45" s="300">
        <v>8.9381639113418642E-4</v>
      </c>
      <c r="T45" s="300">
        <f t="shared" ref="T45:T46" si="62">SUM(Q45:S45)</f>
        <v>12.939109532106464</v>
      </c>
      <c r="U45" s="300"/>
      <c r="V45" s="300">
        <v>10.919251841699378</v>
      </c>
      <c r="W45" s="300">
        <v>0.27052006006322621</v>
      </c>
      <c r="X45" s="300">
        <v>8.6359157243023335E-4</v>
      </c>
      <c r="Y45" s="300">
        <f t="shared" ref="Y45:Y46" si="63">SUM(V45:X45)</f>
        <v>11.190635493335035</v>
      </c>
    </row>
    <row r="46" spans="1:25" x14ac:dyDescent="0.2">
      <c r="A46" s="264" t="s">
        <v>363</v>
      </c>
      <c r="B46" s="301">
        <f>SUM(B44:B45)</f>
        <v>17.768791110306356</v>
      </c>
      <c r="C46" s="301">
        <f t="shared" ref="C46" si="64">SUM(C44:C45)</f>
        <v>1.0502122001421177</v>
      </c>
      <c r="D46" s="301">
        <f t="shared" ref="D46" si="65">SUM(D44:D45)</f>
        <v>1.3019966895515138</v>
      </c>
      <c r="E46" s="301">
        <f t="shared" si="59"/>
        <v>20.120999999999988</v>
      </c>
      <c r="F46" s="301"/>
      <c r="G46" s="301">
        <f>SUM(G44:G45)</f>
        <v>17.399829917184661</v>
      </c>
      <c r="H46" s="301">
        <f t="shared" ref="H46" si="66">SUM(H44:H45)</f>
        <v>1.2304299246449522</v>
      </c>
      <c r="I46" s="301">
        <f t="shared" ref="I46" si="67">SUM(I44:I45)</f>
        <v>0.4697401581703865</v>
      </c>
      <c r="J46" s="301">
        <f t="shared" si="60"/>
        <v>19.099999999999998</v>
      </c>
      <c r="K46" s="301"/>
      <c r="L46" s="301">
        <f>SUM(L44:L45)</f>
        <v>16.094405778740935</v>
      </c>
      <c r="M46" s="301">
        <f t="shared" ref="M46" si="68">SUM(M44:M45)</f>
        <v>0.86974305621376968</v>
      </c>
      <c r="N46" s="301">
        <f t="shared" ref="N46" si="69">SUM(N44:N45)</f>
        <v>0.18185116504525933</v>
      </c>
      <c r="O46" s="301">
        <f t="shared" si="61"/>
        <v>17.145999999999965</v>
      </c>
      <c r="P46" s="301"/>
      <c r="Q46" s="301">
        <f>SUM(Q44:Q45)</f>
        <v>14.920030109016945</v>
      </c>
      <c r="R46" s="301">
        <f t="shared" ref="R46" si="70">SUM(R44:R45)</f>
        <v>0.8053285684350947</v>
      </c>
      <c r="S46" s="301">
        <f t="shared" ref="S46" si="71">SUM(S44:S45)</f>
        <v>0.15664132254793539</v>
      </c>
      <c r="T46" s="301">
        <f t="shared" si="62"/>
        <v>15.881999999999975</v>
      </c>
      <c r="U46" s="301"/>
      <c r="V46" s="301">
        <f>SUM(V44:V45)</f>
        <v>12.960782318975228</v>
      </c>
      <c r="W46" s="301">
        <f t="shared" ref="W46" si="72">SUM(W44:W45)</f>
        <v>0.70900868097695691</v>
      </c>
      <c r="X46" s="301">
        <f t="shared" ref="X46" si="73">SUM(X44:X45)</f>
        <v>0.13320900004783445</v>
      </c>
      <c r="Y46" s="301">
        <f t="shared" si="63"/>
        <v>13.80300000000002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0.21602025072390216</v>
      </c>
      <c r="C53" s="300">
        <v>6.8163693347583904E-2</v>
      </c>
      <c r="D53" s="300">
        <v>2.022661523651429E-4</v>
      </c>
      <c r="E53" s="300">
        <f>SUM(B53:D53)</f>
        <v>0.28438621022385119</v>
      </c>
      <c r="F53" s="300"/>
      <c r="G53" s="300">
        <v>0.46335209981576159</v>
      </c>
      <c r="H53" s="300">
        <v>0.12056329884463438</v>
      </c>
      <c r="I53" s="300">
        <v>1.8350578210961667E-4</v>
      </c>
      <c r="J53" s="300">
        <f>SUM(G53:I53)</f>
        <v>0.58409890444250556</v>
      </c>
      <c r="K53" s="300"/>
      <c r="L53" s="300">
        <v>0.43851783097135449</v>
      </c>
      <c r="M53" s="300">
        <v>0.11333717635672053</v>
      </c>
      <c r="N53" s="300">
        <v>0</v>
      </c>
      <c r="O53" s="300">
        <f>SUM(L53:N53)</f>
        <v>0.55185500732807502</v>
      </c>
      <c r="P53" s="300"/>
      <c r="Q53" s="300">
        <v>0.4377899076223728</v>
      </c>
      <c r="R53" s="300">
        <v>0.11197566305970018</v>
      </c>
      <c r="S53" s="300">
        <v>0</v>
      </c>
      <c r="T53" s="300">
        <f>SUM(Q53:S53)</f>
        <v>0.54976557068207299</v>
      </c>
      <c r="U53" s="300"/>
      <c r="V53" s="300">
        <v>0.45588242176180399</v>
      </c>
      <c r="W53" s="300">
        <v>0.11443053524478405</v>
      </c>
      <c r="X53" s="300">
        <v>0</v>
      </c>
      <c r="Y53" s="300">
        <f>SUM(V53:X53)</f>
        <v>0.57031295700658802</v>
      </c>
    </row>
    <row r="54" spans="1:25" x14ac:dyDescent="0.2">
      <c r="A54" s="260" t="s">
        <v>364</v>
      </c>
      <c r="B54" s="300">
        <v>0.54652314368160471</v>
      </c>
      <c r="C54" s="300">
        <v>7.8883799421841701E-3</v>
      </c>
      <c r="D54" s="300">
        <v>2.0226615236161732E-4</v>
      </c>
      <c r="E54" s="300">
        <f t="shared" ref="E54:E55" si="74">SUM(B54:D54)</f>
        <v>0.5546137897761505</v>
      </c>
      <c r="F54" s="300"/>
      <c r="G54" s="300">
        <v>1.1981092513698717</v>
      </c>
      <c r="H54" s="300">
        <v>2.6791844187620241E-2</v>
      </c>
      <c r="I54" s="300">
        <v>0</v>
      </c>
      <c r="J54" s="300">
        <f t="shared" ref="J54:J55" si="75">SUM(G54:I54)</f>
        <v>1.2249010955574919</v>
      </c>
      <c r="K54" s="300"/>
      <c r="L54" s="300">
        <v>1.1751179286758995</v>
      </c>
      <c r="M54" s="300">
        <v>1.5929457743133466E-2</v>
      </c>
      <c r="N54" s="300">
        <v>0.13109760625289069</v>
      </c>
      <c r="O54" s="300">
        <f t="shared" ref="O54:O55" si="76">SUM(L54:N54)</f>
        <v>1.3221449926719235</v>
      </c>
      <c r="P54" s="300"/>
      <c r="Q54" s="300">
        <v>1.1550593026653304</v>
      </c>
      <c r="R54" s="300">
        <v>1.5996523293713798E-2</v>
      </c>
      <c r="S54" s="300">
        <v>0.13017860335888193</v>
      </c>
      <c r="T54" s="300">
        <f t="shared" ref="T54:T55" si="77">SUM(Q54:S54)</f>
        <v>1.3012344293179261</v>
      </c>
      <c r="U54" s="300"/>
      <c r="V54" s="300">
        <v>1.1652781515026982</v>
      </c>
      <c r="W54" s="300">
        <v>1.6925416788392055E-2</v>
      </c>
      <c r="X54" s="300">
        <v>0.13448347470232347</v>
      </c>
      <c r="Y54" s="300">
        <f t="shared" ref="Y54:Y55" si="78">SUM(V54:X54)</f>
        <v>1.3166870429934137</v>
      </c>
    </row>
    <row r="55" spans="1:25" x14ac:dyDescent="0.2">
      <c r="A55" s="264" t="s">
        <v>363</v>
      </c>
      <c r="B55" s="301">
        <f>SUM(B53:B54)</f>
        <v>0.76254339440550689</v>
      </c>
      <c r="C55" s="301">
        <f t="shared" ref="C55" si="79">SUM(C53:C54)</f>
        <v>7.6052073289768068E-2</v>
      </c>
      <c r="D55" s="301">
        <f t="shared" ref="D55" si="80">SUM(D53:D54)</f>
        <v>4.0453230472676019E-4</v>
      </c>
      <c r="E55" s="301">
        <f t="shared" si="74"/>
        <v>0.83900000000000174</v>
      </c>
      <c r="F55" s="301"/>
      <c r="G55" s="301">
        <f>SUM(G53:G54)</f>
        <v>1.6614613511856333</v>
      </c>
      <c r="H55" s="301">
        <f t="shared" ref="H55" si="81">SUM(H53:H54)</f>
        <v>0.14735514303225461</v>
      </c>
      <c r="I55" s="301">
        <f t="shared" ref="I55" si="82">SUM(I53:I54)</f>
        <v>1.8350578210961667E-4</v>
      </c>
      <c r="J55" s="301">
        <f t="shared" si="75"/>
        <v>1.8089999999999975</v>
      </c>
      <c r="K55" s="301"/>
      <c r="L55" s="301">
        <f>SUM(L53:L54)</f>
        <v>1.6136357596472539</v>
      </c>
      <c r="M55" s="301">
        <f t="shared" ref="M55" si="83">SUM(M53:M54)</f>
        <v>0.12926663409985401</v>
      </c>
      <c r="N55" s="301">
        <f t="shared" ref="N55" si="84">SUM(N53:N54)</f>
        <v>0.13109760625289069</v>
      </c>
      <c r="O55" s="301">
        <f t="shared" si="76"/>
        <v>1.8739999999999988</v>
      </c>
      <c r="P55" s="301"/>
      <c r="Q55" s="301">
        <f>SUM(Q53:Q54)</f>
        <v>1.5928492102877032</v>
      </c>
      <c r="R55" s="301">
        <f t="shared" ref="R55" si="85">SUM(R53:R54)</f>
        <v>0.12797218635341398</v>
      </c>
      <c r="S55" s="301">
        <f t="shared" ref="S55" si="86">SUM(S53:S54)</f>
        <v>0.13017860335888193</v>
      </c>
      <c r="T55" s="301">
        <f t="shared" si="77"/>
        <v>1.8509999999999991</v>
      </c>
      <c r="U55" s="301"/>
      <c r="V55" s="301">
        <f>SUM(V53:V54)</f>
        <v>1.6211605732645022</v>
      </c>
      <c r="W55" s="301">
        <f t="shared" ref="W55" si="87">SUM(W53:W54)</f>
        <v>0.1313559520331761</v>
      </c>
      <c r="X55" s="301">
        <f t="shared" ref="X55" si="88">SUM(X53:X54)</f>
        <v>0.13448347470232347</v>
      </c>
      <c r="Y55" s="301">
        <f t="shared" si="78"/>
        <v>1.8870000000000018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0.38751837613088652</v>
      </c>
      <c r="C62" s="300">
        <v>0.20651637705751991</v>
      </c>
      <c r="D62" s="300">
        <v>0</v>
      </c>
      <c r="E62" s="300">
        <f>SUM(B62:D62)</f>
        <v>0.59403475318840648</v>
      </c>
      <c r="F62" s="300"/>
      <c r="G62" s="300">
        <v>0.35689226077862007</v>
      </c>
      <c r="H62" s="300">
        <v>0.17690678089217488</v>
      </c>
      <c r="I62" s="300">
        <v>0</v>
      </c>
      <c r="J62" s="300">
        <f>SUM(G62:I62)</f>
        <v>0.53379904167079495</v>
      </c>
      <c r="K62" s="300"/>
      <c r="L62" s="300">
        <v>0.29762697784706782</v>
      </c>
      <c r="M62" s="300">
        <v>0.18709388185749012</v>
      </c>
      <c r="N62" s="300">
        <v>1.9694092826971068E-2</v>
      </c>
      <c r="O62" s="300">
        <f>SUM(L62:N62)</f>
        <v>0.50441495253152902</v>
      </c>
      <c r="P62" s="300"/>
      <c r="Q62" s="300">
        <v>0.31395772106761166</v>
      </c>
      <c r="R62" s="300">
        <v>0.1921343129695669</v>
      </c>
      <c r="S62" s="300">
        <v>1.9774941995385528E-2</v>
      </c>
      <c r="T62" s="300">
        <f>SUM(Q62:S62)</f>
        <v>0.52586697603256416</v>
      </c>
      <c r="U62" s="300"/>
      <c r="V62" s="300">
        <v>0.34194877590221179</v>
      </c>
      <c r="W62" s="300">
        <v>0.19896949152823273</v>
      </c>
      <c r="X62" s="300">
        <v>1.9704708098270511E-2</v>
      </c>
      <c r="Y62" s="300">
        <f>SUM(V62:X62)</f>
        <v>0.56062297552871498</v>
      </c>
    </row>
    <row r="63" spans="1:25" x14ac:dyDescent="0.2">
      <c r="A63" s="260" t="s">
        <v>364</v>
      </c>
      <c r="B63" s="300">
        <v>1.3192434261133665</v>
      </c>
      <c r="C63" s="300">
        <v>3.8721820698225634E-2</v>
      </c>
      <c r="D63" s="300">
        <v>0</v>
      </c>
      <c r="E63" s="300">
        <f t="shared" ref="E63:E64" si="89">SUM(B63:D63)</f>
        <v>1.3579652468115921</v>
      </c>
      <c r="F63" s="300"/>
      <c r="G63" s="300">
        <v>1.0628616233501935</v>
      </c>
      <c r="H63" s="300">
        <v>3.4339334979010622E-2</v>
      </c>
      <c r="I63" s="300">
        <v>0</v>
      </c>
      <c r="J63" s="300">
        <f t="shared" ref="J63:J64" si="90">SUM(G63:I63)</f>
        <v>1.0972009583292042</v>
      </c>
      <c r="K63" s="300"/>
      <c r="L63" s="300">
        <v>1.1338873945169308</v>
      </c>
      <c r="M63" s="300">
        <v>2.5356144514793302E-2</v>
      </c>
      <c r="N63" s="300">
        <v>0.20334150843674587</v>
      </c>
      <c r="O63" s="300">
        <f t="shared" ref="O63:O64" si="91">SUM(L63:N63)</f>
        <v>1.36258504746847</v>
      </c>
      <c r="P63" s="300"/>
      <c r="Q63" s="300">
        <v>1.1430404743455318</v>
      </c>
      <c r="R63" s="300">
        <v>2.6122454240848674E-2</v>
      </c>
      <c r="S63" s="300">
        <v>0.19897009538105462</v>
      </c>
      <c r="T63" s="300">
        <f t="shared" ref="T63:T64" si="92">SUM(Q63:S63)</f>
        <v>1.3681330239674352</v>
      </c>
      <c r="U63" s="300"/>
      <c r="V63" s="300">
        <v>1.1407103578075282</v>
      </c>
      <c r="W63" s="300">
        <v>2.6192843691117289E-2</v>
      </c>
      <c r="X63" s="300">
        <v>0.18647382297263673</v>
      </c>
      <c r="Y63" s="300">
        <f t="shared" ref="Y63:Y64" si="93">SUM(V63:X63)</f>
        <v>1.3533770244712822</v>
      </c>
    </row>
    <row r="64" spans="1:25" x14ac:dyDescent="0.2">
      <c r="A64" s="264" t="s">
        <v>363</v>
      </c>
      <c r="B64" s="301">
        <f>SUM(B62:B63)</f>
        <v>1.706761802244253</v>
      </c>
      <c r="C64" s="301">
        <f t="shared" ref="C64" si="94">SUM(C62:C63)</f>
        <v>0.24523819775574554</v>
      </c>
      <c r="D64" s="301">
        <f t="shared" ref="D64" si="95">SUM(D62:D63)</f>
        <v>0</v>
      </c>
      <c r="E64" s="301">
        <f t="shared" si="89"/>
        <v>1.9519999999999986</v>
      </c>
      <c r="F64" s="301"/>
      <c r="G64" s="301">
        <f>SUM(G62:G63)</f>
        <v>1.4197538841288135</v>
      </c>
      <c r="H64" s="301">
        <f t="shared" ref="H64" si="96">SUM(H62:H63)</f>
        <v>0.2112461158711855</v>
      </c>
      <c r="I64" s="301">
        <f t="shared" ref="I64" si="97">SUM(I62:I63)</f>
        <v>0</v>
      </c>
      <c r="J64" s="301">
        <f t="shared" si="90"/>
        <v>1.6309999999999991</v>
      </c>
      <c r="K64" s="301"/>
      <c r="L64" s="301">
        <f>SUM(L62:L63)</f>
        <v>1.4315143723639987</v>
      </c>
      <c r="M64" s="301">
        <f t="shared" ref="M64" si="98">SUM(M62:M63)</f>
        <v>0.21245002637228344</v>
      </c>
      <c r="N64" s="301">
        <f t="shared" ref="N64" si="99">SUM(N62:N63)</f>
        <v>0.22303560126371694</v>
      </c>
      <c r="O64" s="301">
        <f t="shared" si="91"/>
        <v>1.8669999999999991</v>
      </c>
      <c r="P64" s="301"/>
      <c r="Q64" s="301">
        <f>SUM(Q62:Q63)</f>
        <v>1.4569981954131435</v>
      </c>
      <c r="R64" s="301">
        <f t="shared" ref="R64" si="100">SUM(R62:R63)</f>
        <v>0.21825676721041556</v>
      </c>
      <c r="S64" s="301">
        <f t="shared" ref="S64" si="101">SUM(S62:S63)</f>
        <v>0.21874503737644013</v>
      </c>
      <c r="T64" s="301">
        <f t="shared" si="92"/>
        <v>1.8939999999999992</v>
      </c>
      <c r="U64" s="301"/>
      <c r="V64" s="301">
        <f>SUM(V62:V63)</f>
        <v>1.4826591337097399</v>
      </c>
      <c r="W64" s="301">
        <f t="shared" ref="W64" si="102">SUM(W62:W63)</f>
        <v>0.22516233521935003</v>
      </c>
      <c r="X64" s="301">
        <f t="shared" ref="X64" si="103">SUM(X62:X63)</f>
        <v>0.20617853107090725</v>
      </c>
      <c r="Y64" s="301">
        <f t="shared" si="93"/>
        <v>1.913999999999997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1.3449314683993434</v>
      </c>
      <c r="C71" s="300">
        <v>0.609289904624296</v>
      </c>
      <c r="D71" s="300">
        <v>0.72718287533027604</v>
      </c>
      <c r="E71" s="300">
        <f>SUM(B71:D71)</f>
        <v>2.6814042483539158</v>
      </c>
      <c r="F71" s="300"/>
      <c r="G71" s="300">
        <v>1.274798128633712</v>
      </c>
      <c r="H71" s="300">
        <v>0.70741543859032219</v>
      </c>
      <c r="I71" s="300">
        <v>0.18654362573064939</v>
      </c>
      <c r="J71" s="300">
        <f>SUM(G71:I71)</f>
        <v>2.1687571929546836</v>
      </c>
      <c r="K71" s="300"/>
      <c r="L71" s="300">
        <v>1.2686659533925035</v>
      </c>
      <c r="M71" s="300">
        <v>0.74447917992987811</v>
      </c>
      <c r="N71" s="300">
        <v>0.23443279740601231</v>
      </c>
      <c r="O71" s="300">
        <f>SUM(L71:N71)</f>
        <v>2.2475779307283941</v>
      </c>
      <c r="P71" s="300"/>
      <c r="Q71" s="300">
        <v>1.2287499440041509</v>
      </c>
      <c r="R71" s="300">
        <v>0.72590006733145263</v>
      </c>
      <c r="S71" s="300">
        <v>0.22823166630739017</v>
      </c>
      <c r="T71" s="300">
        <f>SUM(Q71:S71)</f>
        <v>2.1828816776429938</v>
      </c>
      <c r="U71" s="300"/>
      <c r="V71" s="300">
        <v>1.2430033607989828</v>
      </c>
      <c r="W71" s="300">
        <v>0.7422533946650588</v>
      </c>
      <c r="X71" s="300">
        <v>0.23731408334791493</v>
      </c>
      <c r="Y71" s="300">
        <f>SUM(V71:X71)</f>
        <v>2.2225708388119565</v>
      </c>
    </row>
    <row r="72" spans="1:25" x14ac:dyDescent="0.2">
      <c r="A72" s="260" t="s">
        <v>364</v>
      </c>
      <c r="B72" s="300">
        <v>10.736454688040762</v>
      </c>
      <c r="C72" s="300">
        <v>0.39729402457533314</v>
      </c>
      <c r="D72" s="300">
        <v>3.892847039029971</v>
      </c>
      <c r="E72" s="300">
        <f t="shared" ref="E72:E73" si="104">SUM(B72:D72)</f>
        <v>15.026595751646067</v>
      </c>
      <c r="F72" s="300"/>
      <c r="G72" s="300">
        <v>9.6232505262588539</v>
      </c>
      <c r="H72" s="300">
        <v>0.42484935672395152</v>
      </c>
      <c r="I72" s="300">
        <v>5.9561429240625179</v>
      </c>
      <c r="J72" s="300">
        <f t="shared" ref="J72:J73" si="105">SUM(G72:I72)</f>
        <v>16.004242807045323</v>
      </c>
      <c r="K72" s="300"/>
      <c r="L72" s="300">
        <v>9.4725734776502151</v>
      </c>
      <c r="M72" s="300">
        <v>0.45472520386863907</v>
      </c>
      <c r="N72" s="300">
        <v>4.9831233877527596</v>
      </c>
      <c r="O72" s="300">
        <f t="shared" ref="O72:O73" si="106">SUM(L72:N72)</f>
        <v>14.910422069271615</v>
      </c>
      <c r="P72" s="300"/>
      <c r="Q72" s="300">
        <v>9.0197154521978948</v>
      </c>
      <c r="R72" s="300">
        <v>0.44708732901821902</v>
      </c>
      <c r="S72" s="300">
        <v>4.8533155411408959</v>
      </c>
      <c r="T72" s="300">
        <f t="shared" ref="T72:T73" si="107">SUM(Q72:S72)</f>
        <v>14.320118322357009</v>
      </c>
      <c r="U72" s="300"/>
      <c r="V72" s="300">
        <v>8.7167951776999697</v>
      </c>
      <c r="W72" s="300">
        <v>0.46206013113367045</v>
      </c>
      <c r="X72" s="300">
        <v>4.9505738523543981</v>
      </c>
      <c r="Y72" s="300">
        <f t="shared" ref="Y72:Y73" si="108">SUM(V72:X72)</f>
        <v>14.129429161188039</v>
      </c>
    </row>
    <row r="73" spans="1:25" x14ac:dyDescent="0.2">
      <c r="A73" s="264" t="s">
        <v>363</v>
      </c>
      <c r="B73" s="301">
        <f>SUM(B71:B72)</f>
        <v>12.081386156440105</v>
      </c>
      <c r="C73" s="301">
        <f t="shared" ref="C73" si="109">SUM(C71:C72)</f>
        <v>1.0065839291996292</v>
      </c>
      <c r="D73" s="301">
        <f t="shared" ref="D73" si="110">SUM(D71:D72)</f>
        <v>4.6200299143602468</v>
      </c>
      <c r="E73" s="301">
        <f t="shared" si="104"/>
        <v>17.707999999999984</v>
      </c>
      <c r="F73" s="301"/>
      <c r="G73" s="301">
        <f>SUM(G71:G72)</f>
        <v>10.898048654892566</v>
      </c>
      <c r="H73" s="301">
        <f t="shared" ref="H73" si="111">SUM(H71:H72)</f>
        <v>1.1322647953142737</v>
      </c>
      <c r="I73" s="301">
        <f t="shared" ref="I73" si="112">SUM(I71:I72)</f>
        <v>6.1426865497931669</v>
      </c>
      <c r="J73" s="301">
        <f t="shared" si="105"/>
        <v>18.173000000000009</v>
      </c>
      <c r="K73" s="301"/>
      <c r="L73" s="301">
        <f>SUM(L71:L72)</f>
        <v>10.741239431042718</v>
      </c>
      <c r="M73" s="301">
        <f t="shared" ref="M73" si="113">SUM(M71:M72)</f>
        <v>1.1992043837985171</v>
      </c>
      <c r="N73" s="301">
        <f t="shared" ref="N73" si="114">SUM(N71:N72)</f>
        <v>5.217556185158772</v>
      </c>
      <c r="O73" s="301">
        <f t="shared" si="106"/>
        <v>17.158000000000008</v>
      </c>
      <c r="P73" s="301"/>
      <c r="Q73" s="301">
        <f>SUM(Q71:Q72)</f>
        <v>10.248465396202047</v>
      </c>
      <c r="R73" s="301">
        <f t="shared" ref="R73" si="115">SUM(R71:R72)</f>
        <v>1.1729873963496718</v>
      </c>
      <c r="S73" s="301">
        <f t="shared" ref="S73" si="116">SUM(S71:S72)</f>
        <v>5.0815472074482857</v>
      </c>
      <c r="T73" s="301">
        <f t="shared" si="107"/>
        <v>16.503000000000004</v>
      </c>
      <c r="U73" s="301"/>
      <c r="V73" s="301">
        <f>SUM(V71:V72)</f>
        <v>9.9597985384989531</v>
      </c>
      <c r="W73" s="301">
        <f t="shared" ref="W73" si="117">SUM(W71:W72)</f>
        <v>1.2043135257987292</v>
      </c>
      <c r="X73" s="301">
        <f t="shared" ref="X73" si="118">SUM(X71:X72)</f>
        <v>5.1878879357023129</v>
      </c>
      <c r="Y73" s="301">
        <f t="shared" si="108"/>
        <v>16.351999999999997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8.5488393370881628</v>
      </c>
      <c r="C80" s="300">
        <v>13.107115157376608</v>
      </c>
      <c r="D80" s="300">
        <v>1.2805406417763139</v>
      </c>
      <c r="E80" s="300">
        <f>SUM(B80:D80)</f>
        <v>22.936495136241085</v>
      </c>
      <c r="F80" s="300"/>
      <c r="G80" s="300">
        <v>7.3572679019776608</v>
      </c>
      <c r="H80" s="300">
        <v>11.55153985981422</v>
      </c>
      <c r="I80" s="300">
        <v>1.3786137689500551</v>
      </c>
      <c r="J80" s="300">
        <f>SUM(G80:I80)</f>
        <v>20.287421530741934</v>
      </c>
      <c r="K80" s="300"/>
      <c r="L80" s="300">
        <v>7.7192311959109814</v>
      </c>
      <c r="M80" s="300">
        <v>12.221263166838158</v>
      </c>
      <c r="N80" s="300">
        <v>0.9530777966599242</v>
      </c>
      <c r="O80" s="300">
        <f>SUM(L80:N80)</f>
        <v>20.893572159409061</v>
      </c>
      <c r="P80" s="300"/>
      <c r="Q80" s="300">
        <v>7.9184091199737727</v>
      </c>
      <c r="R80" s="300">
        <v>11.666534513239169</v>
      </c>
      <c r="S80" s="300">
        <v>0.97819616498872486</v>
      </c>
      <c r="T80" s="300">
        <f>SUM(Q80:S80)</f>
        <v>20.563139798201664</v>
      </c>
      <c r="U80" s="300"/>
      <c r="V80" s="300">
        <v>8.4675889331652776</v>
      </c>
      <c r="W80" s="300">
        <v>10.835964550442442</v>
      </c>
      <c r="X80" s="300">
        <v>1.0500743677058579</v>
      </c>
      <c r="Y80" s="300">
        <f>SUM(V80:X80)</f>
        <v>20.353627851313579</v>
      </c>
    </row>
    <row r="81" spans="1:25" x14ac:dyDescent="0.2">
      <c r="A81" s="260" t="s">
        <v>364</v>
      </c>
      <c r="B81" s="300">
        <v>12.141545176725666</v>
      </c>
      <c r="C81" s="300">
        <v>6.37923980737368</v>
      </c>
      <c r="D81" s="300">
        <v>3.1377198796595462</v>
      </c>
      <c r="E81" s="300">
        <f t="shared" ref="E81:E82" si="119">SUM(B81:D81)</f>
        <v>21.658504863758893</v>
      </c>
      <c r="F81" s="300"/>
      <c r="G81" s="300">
        <v>15.006189650070253</v>
      </c>
      <c r="H81" s="300">
        <v>4.8092920105213857</v>
      </c>
      <c r="I81" s="300">
        <v>2.4460968086664163</v>
      </c>
      <c r="J81" s="300">
        <f t="shared" ref="J81:J82" si="120">SUM(G81:I81)</f>
        <v>22.261578469258055</v>
      </c>
      <c r="K81" s="300"/>
      <c r="L81" s="300">
        <v>14.379542535294627</v>
      </c>
      <c r="M81" s="300">
        <v>5.3954487944662484</v>
      </c>
      <c r="N81" s="300">
        <v>1.8854365108300839</v>
      </c>
      <c r="O81" s="300">
        <f t="shared" ref="O81:O82" si="121">SUM(L81:N81)</f>
        <v>21.660427840590959</v>
      </c>
      <c r="P81" s="300"/>
      <c r="Q81" s="300">
        <v>14.566089120221445</v>
      </c>
      <c r="R81" s="300">
        <v>5.3556803077957991</v>
      </c>
      <c r="S81" s="300">
        <v>1.9030907737810698</v>
      </c>
      <c r="T81" s="300">
        <f t="shared" ref="T81:T82" si="122">SUM(Q81:S81)</f>
        <v>21.824860201798312</v>
      </c>
      <c r="U81" s="300"/>
      <c r="V81" s="300">
        <v>15.066873507068461</v>
      </c>
      <c r="W81" s="300">
        <v>5.3891271847576885</v>
      </c>
      <c r="X81" s="300">
        <v>1.9553714568602856</v>
      </c>
      <c r="Y81" s="300">
        <f t="shared" ref="Y81:Y82" si="123">SUM(V81:X81)</f>
        <v>22.411372148686432</v>
      </c>
    </row>
    <row r="82" spans="1:25" x14ac:dyDescent="0.2">
      <c r="A82" s="264" t="s">
        <v>363</v>
      </c>
      <c r="B82" s="301">
        <f>SUM(B80:B81)</f>
        <v>20.690384513813829</v>
      </c>
      <c r="C82" s="301">
        <f t="shared" ref="C82" si="124">SUM(C80:C81)</f>
        <v>19.486354964750287</v>
      </c>
      <c r="D82" s="301">
        <f t="shared" ref="D82" si="125">SUM(D80:D81)</f>
        <v>4.4182605214358599</v>
      </c>
      <c r="E82" s="301">
        <f t="shared" si="119"/>
        <v>44.594999999999978</v>
      </c>
      <c r="F82" s="301"/>
      <c r="G82" s="301">
        <f>SUM(G80:G81)</f>
        <v>22.363457552047912</v>
      </c>
      <c r="H82" s="301">
        <f t="shared" ref="H82" si="126">SUM(H80:H81)</f>
        <v>16.360831870335605</v>
      </c>
      <c r="I82" s="301">
        <f t="shared" ref="I82" si="127">SUM(I80:I81)</f>
        <v>3.8247105776164716</v>
      </c>
      <c r="J82" s="301">
        <f t="shared" si="120"/>
        <v>42.548999999999992</v>
      </c>
      <c r="K82" s="301"/>
      <c r="L82" s="301">
        <f>SUM(L80:L81)</f>
        <v>22.098773731205608</v>
      </c>
      <c r="M82" s="301">
        <f t="shared" ref="M82" si="128">SUM(M80:M81)</f>
        <v>17.616711961304407</v>
      </c>
      <c r="N82" s="301">
        <f t="shared" ref="N82" si="129">SUM(N80:N81)</f>
        <v>2.8385143074900081</v>
      </c>
      <c r="O82" s="301">
        <f t="shared" si="121"/>
        <v>42.554000000000023</v>
      </c>
      <c r="P82" s="301"/>
      <c r="Q82" s="301">
        <f>SUM(Q80:Q81)</f>
        <v>22.484498240195219</v>
      </c>
      <c r="R82" s="301">
        <f t="shared" ref="R82" si="130">SUM(R80:R81)</f>
        <v>17.022214821034968</v>
      </c>
      <c r="S82" s="301">
        <f t="shared" ref="S82" si="131">SUM(S80:S81)</f>
        <v>2.8812869387697946</v>
      </c>
      <c r="T82" s="301">
        <f t="shared" si="122"/>
        <v>42.387999999999984</v>
      </c>
      <c r="U82" s="301"/>
      <c r="V82" s="301">
        <f>SUM(V80:V81)</f>
        <v>23.534462440233739</v>
      </c>
      <c r="W82" s="301">
        <f t="shared" ref="W82" si="132">SUM(W80:W81)</f>
        <v>16.225091735200131</v>
      </c>
      <c r="X82" s="301">
        <f t="shared" ref="X82" si="133">SUM(X80:X81)</f>
        <v>3.0054458245661433</v>
      </c>
      <c r="Y82" s="301">
        <f t="shared" si="123"/>
        <v>42.765000000000015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1.6053740530087419</v>
      </c>
      <c r="C89" s="300">
        <v>1.2510651830938337</v>
      </c>
      <c r="D89" s="300">
        <v>0.16335385101234626</v>
      </c>
      <c r="E89" s="300">
        <f>SUM(B89:D89)</f>
        <v>3.0197930871149219</v>
      </c>
      <c r="F89" s="300"/>
      <c r="G89" s="300">
        <v>1.7905840602245922</v>
      </c>
      <c r="H89" s="300">
        <v>1.2973361401132386</v>
      </c>
      <c r="I89" s="300">
        <v>0.21700694129657722</v>
      </c>
      <c r="J89" s="300">
        <f>SUM(G89:I89)</f>
        <v>3.3049271416344079</v>
      </c>
      <c r="K89" s="300"/>
      <c r="L89" s="300">
        <v>2.0540669143453738</v>
      </c>
      <c r="M89" s="300">
        <v>1.391800615453068</v>
      </c>
      <c r="N89" s="300">
        <v>0.92064303600812747</v>
      </c>
      <c r="O89" s="300">
        <f>SUM(L89:N89)</f>
        <v>4.3665105658065695</v>
      </c>
      <c r="P89" s="300"/>
      <c r="Q89" s="300">
        <v>2.1705947104938619</v>
      </c>
      <c r="R89" s="300">
        <v>1.4872131892082723</v>
      </c>
      <c r="S89" s="300">
        <v>0.93480389623190729</v>
      </c>
      <c r="T89" s="300">
        <f>SUM(Q89:S89)</f>
        <v>4.5926117959340411</v>
      </c>
      <c r="U89" s="300"/>
      <c r="V89" s="300">
        <v>2.2570236590100152</v>
      </c>
      <c r="W89" s="300">
        <v>1.6010821945871339</v>
      </c>
      <c r="X89" s="300">
        <v>0.93023924127999547</v>
      </c>
      <c r="Y89" s="300">
        <f>SUM(V89:X89)</f>
        <v>4.7883450948771449</v>
      </c>
    </row>
    <row r="90" spans="1:25" x14ac:dyDescent="0.2">
      <c r="A90" s="260" t="s">
        <v>364</v>
      </c>
      <c r="B90" s="300">
        <v>8.3944164299135586</v>
      </c>
      <c r="C90" s="300">
        <v>1.1043283617533592</v>
      </c>
      <c r="D90" s="300">
        <v>1.7574621212181409</v>
      </c>
      <c r="E90" s="300">
        <f t="shared" ref="E90:E91" si="134">SUM(B90:D90)</f>
        <v>11.256206912885059</v>
      </c>
      <c r="F90" s="300"/>
      <c r="G90" s="300">
        <v>9.2933776199159883</v>
      </c>
      <c r="H90" s="300">
        <v>1.1810824215804367</v>
      </c>
      <c r="I90" s="300">
        <v>2.6896128168691416</v>
      </c>
      <c r="J90" s="300">
        <f t="shared" ref="J90:J91" si="135">SUM(G90:I90)</f>
        <v>13.164072858365566</v>
      </c>
      <c r="K90" s="300"/>
      <c r="L90" s="300">
        <v>9.2368276234576125</v>
      </c>
      <c r="M90" s="300">
        <v>1.3113041592325363</v>
      </c>
      <c r="N90" s="300">
        <v>2.2803576515032646</v>
      </c>
      <c r="O90" s="300">
        <f t="shared" ref="O90:O91" si="136">SUM(L90:N90)</f>
        <v>12.828489434193413</v>
      </c>
      <c r="P90" s="300"/>
      <c r="Q90" s="300">
        <v>9.2807530180695252</v>
      </c>
      <c r="R90" s="300">
        <v>1.3282743750353312</v>
      </c>
      <c r="S90" s="300">
        <v>2.366360810961083</v>
      </c>
      <c r="T90" s="300">
        <f t="shared" ref="T90:T91" si="137">SUM(Q90:S90)</f>
        <v>12.97538820406594</v>
      </c>
      <c r="U90" s="300"/>
      <c r="V90" s="300">
        <v>8.9585543542475072</v>
      </c>
      <c r="W90" s="300">
        <v>1.3601747909219071</v>
      </c>
      <c r="X90" s="300">
        <v>2.4819257599534317</v>
      </c>
      <c r="Y90" s="300">
        <f t="shared" ref="Y90:Y91" si="138">SUM(V90:X90)</f>
        <v>12.800654905122846</v>
      </c>
    </row>
    <row r="91" spans="1:25" x14ac:dyDescent="0.2">
      <c r="A91" s="264" t="s">
        <v>363</v>
      </c>
      <c r="B91" s="301">
        <f>SUM(B89:B90)</f>
        <v>9.9997904829223003</v>
      </c>
      <c r="C91" s="301">
        <f t="shared" ref="C91" si="139">SUM(C89:C90)</f>
        <v>2.355393544847193</v>
      </c>
      <c r="D91" s="301">
        <f t="shared" ref="D91" si="140">SUM(D89:D90)</f>
        <v>1.9208159722304872</v>
      </c>
      <c r="E91" s="301">
        <f t="shared" si="134"/>
        <v>14.27599999999998</v>
      </c>
      <c r="F91" s="301"/>
      <c r="G91" s="301">
        <f>SUM(G89:G90)</f>
        <v>11.083961680140581</v>
      </c>
      <c r="H91" s="301">
        <f t="shared" ref="H91" si="141">SUM(H89:H90)</f>
        <v>2.4784185616936751</v>
      </c>
      <c r="I91" s="301">
        <f t="shared" ref="I91" si="142">SUM(I89:I90)</f>
        <v>2.9066197581657187</v>
      </c>
      <c r="J91" s="301">
        <f t="shared" si="135"/>
        <v>16.468999999999973</v>
      </c>
      <c r="K91" s="301"/>
      <c r="L91" s="301">
        <f>SUM(L89:L90)</f>
        <v>11.290894537802986</v>
      </c>
      <c r="M91" s="301">
        <f t="shared" ref="M91" si="143">SUM(M89:M90)</f>
        <v>2.7031047746856043</v>
      </c>
      <c r="N91" s="301">
        <f t="shared" ref="N91" si="144">SUM(N89:N90)</f>
        <v>3.2010006875113923</v>
      </c>
      <c r="O91" s="301">
        <f t="shared" si="136"/>
        <v>17.194999999999983</v>
      </c>
      <c r="P91" s="301"/>
      <c r="Q91" s="301">
        <f>SUM(Q89:Q90)</f>
        <v>11.451347728563388</v>
      </c>
      <c r="R91" s="301">
        <f t="shared" ref="R91" si="145">SUM(R89:R90)</f>
        <v>2.8154875642436035</v>
      </c>
      <c r="S91" s="301">
        <f t="shared" ref="S91" si="146">SUM(S89:S90)</f>
        <v>3.3011647071929904</v>
      </c>
      <c r="T91" s="301">
        <f t="shared" si="137"/>
        <v>17.567999999999984</v>
      </c>
      <c r="U91" s="301"/>
      <c r="V91" s="301">
        <f>SUM(V89:V90)</f>
        <v>11.215578013257522</v>
      </c>
      <c r="W91" s="301">
        <f t="shared" ref="W91" si="147">SUM(W89:W90)</f>
        <v>2.9612569855090412</v>
      </c>
      <c r="X91" s="301">
        <f t="shared" ref="X91" si="148">SUM(X89:X90)</f>
        <v>3.412165001233427</v>
      </c>
      <c r="Y91" s="301">
        <f t="shared" si="138"/>
        <v>17.588999999999988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2.8325550281046299</v>
      </c>
      <c r="C98" s="300">
        <v>7.8643113919730085</v>
      </c>
      <c r="D98" s="300">
        <v>0.91778584392857498</v>
      </c>
      <c r="E98" s="300">
        <f>SUM(B98:D98)</f>
        <v>11.614652264006214</v>
      </c>
      <c r="F98" s="300"/>
      <c r="G98" s="300">
        <v>3.5174757594796082</v>
      </c>
      <c r="H98" s="300">
        <v>5.801976925730882</v>
      </c>
      <c r="I98" s="300">
        <v>1.0502809341771764</v>
      </c>
      <c r="J98" s="300">
        <f>SUM(G98:I98)</f>
        <v>10.369733619387667</v>
      </c>
      <c r="K98" s="300"/>
      <c r="L98" s="300">
        <v>3.998296860817153</v>
      </c>
      <c r="M98" s="300">
        <v>6.3161135082426849</v>
      </c>
      <c r="N98" s="300">
        <v>0.87854764670626317</v>
      </c>
      <c r="O98" s="300">
        <f>SUM(L98:N98)</f>
        <v>11.1929580157661</v>
      </c>
      <c r="P98" s="300"/>
      <c r="Q98" s="300">
        <v>4.0878934346555633</v>
      </c>
      <c r="R98" s="300">
        <v>6.4391329295675508</v>
      </c>
      <c r="S98" s="300">
        <v>0.8976128711382183</v>
      </c>
      <c r="T98" s="300">
        <f>SUM(Q98:S98)</f>
        <v>11.424639235361333</v>
      </c>
      <c r="U98" s="300"/>
      <c r="V98" s="300">
        <v>4.5476683850922095</v>
      </c>
      <c r="W98" s="300">
        <v>7.0531935186864212</v>
      </c>
      <c r="X98" s="300">
        <v>1.0045578018032446</v>
      </c>
      <c r="Y98" s="300">
        <f>SUM(V98:X98)</f>
        <v>12.605419705581875</v>
      </c>
    </row>
    <row r="99" spans="1:25" x14ac:dyDescent="0.2">
      <c r="A99" s="260" t="s">
        <v>364</v>
      </c>
      <c r="B99" s="300">
        <v>3.8768305876773392</v>
      </c>
      <c r="C99" s="300">
        <v>3.0325852761933856</v>
      </c>
      <c r="D99" s="300">
        <v>0.9259318721230626</v>
      </c>
      <c r="E99" s="300">
        <f t="shared" ref="E99:E100" si="149">SUM(B99:D99)</f>
        <v>7.8353477359937882</v>
      </c>
      <c r="F99" s="300"/>
      <c r="G99" s="300">
        <v>3.9513732002217461</v>
      </c>
      <c r="H99" s="300">
        <v>4.2368320428400947</v>
      </c>
      <c r="I99" s="300">
        <v>1.4700611375504884</v>
      </c>
      <c r="J99" s="300">
        <f t="shared" ref="J99:J100" si="150">SUM(G99:I99)</f>
        <v>9.6582663806123286</v>
      </c>
      <c r="K99" s="300"/>
      <c r="L99" s="300">
        <v>4.0269222753262008</v>
      </c>
      <c r="M99" s="300">
        <v>3.8579060414176691</v>
      </c>
      <c r="N99" s="300">
        <v>0.47421366749003763</v>
      </c>
      <c r="O99" s="300">
        <f t="shared" ref="O99:O100" si="151">SUM(L99:N99)</f>
        <v>8.3590419842339081</v>
      </c>
      <c r="P99" s="300"/>
      <c r="Q99" s="300">
        <v>4.139352946588577</v>
      </c>
      <c r="R99" s="300">
        <v>3.9381169685248074</v>
      </c>
      <c r="S99" s="300">
        <v>0.48489084952528416</v>
      </c>
      <c r="T99" s="300">
        <f t="shared" ref="T99:T100" si="152">SUM(Q99:S99)</f>
        <v>8.5623607646386688</v>
      </c>
      <c r="U99" s="300"/>
      <c r="V99" s="300">
        <v>4.6489399083072644</v>
      </c>
      <c r="W99" s="300">
        <v>4.3178675807262765</v>
      </c>
      <c r="X99" s="300">
        <v>0.54177280538459416</v>
      </c>
      <c r="Y99" s="300">
        <f t="shared" ref="Y99:Y100" si="153">SUM(V99:X99)</f>
        <v>9.5085802944181363</v>
      </c>
    </row>
    <row r="100" spans="1:25" x14ac:dyDescent="0.2">
      <c r="A100" s="264" t="s">
        <v>363</v>
      </c>
      <c r="B100" s="301">
        <f>SUM(B98:B99)</f>
        <v>6.7093856157819687</v>
      </c>
      <c r="C100" s="301">
        <f t="shared" ref="C100" si="154">SUM(C98:C99)</f>
        <v>10.896896668166395</v>
      </c>
      <c r="D100" s="301">
        <f t="shared" ref="D100" si="155">SUM(D98:D99)</f>
        <v>1.8437177160516376</v>
      </c>
      <c r="E100" s="301">
        <f t="shared" si="149"/>
        <v>19.450000000000003</v>
      </c>
      <c r="F100" s="301"/>
      <c r="G100" s="301">
        <f>SUM(G98:G99)</f>
        <v>7.4688489597013543</v>
      </c>
      <c r="H100" s="301">
        <f t="shared" ref="H100" si="156">SUM(H98:H99)</f>
        <v>10.038808968570976</v>
      </c>
      <c r="I100" s="301">
        <f t="shared" ref="I100" si="157">SUM(I98:I99)</f>
        <v>2.520342071727665</v>
      </c>
      <c r="J100" s="301">
        <f t="shared" si="150"/>
        <v>20.027999999999995</v>
      </c>
      <c r="K100" s="301"/>
      <c r="L100" s="301">
        <f>SUM(L98:L99)</f>
        <v>8.0252191361433542</v>
      </c>
      <c r="M100" s="301">
        <f t="shared" ref="M100" si="158">SUM(M98:M99)</f>
        <v>10.174019549660354</v>
      </c>
      <c r="N100" s="301">
        <f t="shared" ref="N100" si="159">SUM(N98:N99)</f>
        <v>1.3527613141963009</v>
      </c>
      <c r="O100" s="301">
        <f t="shared" si="151"/>
        <v>19.552000000000007</v>
      </c>
      <c r="P100" s="301"/>
      <c r="Q100" s="301">
        <f>SUM(Q98:Q99)</f>
        <v>8.2272463812441394</v>
      </c>
      <c r="R100" s="301">
        <f t="shared" ref="R100" si="160">SUM(R98:R99)</f>
        <v>10.377249898092359</v>
      </c>
      <c r="S100" s="301">
        <f t="shared" ref="S100" si="161">SUM(S98:S99)</f>
        <v>1.3825037206635025</v>
      </c>
      <c r="T100" s="301">
        <f t="shared" si="152"/>
        <v>19.987000000000002</v>
      </c>
      <c r="U100" s="301"/>
      <c r="V100" s="301">
        <f>SUM(V98:V99)</f>
        <v>9.1966082933994748</v>
      </c>
      <c r="W100" s="301">
        <f t="shared" ref="W100" si="162">SUM(W98:W99)</f>
        <v>11.371061099412698</v>
      </c>
      <c r="X100" s="301">
        <f t="shared" ref="X100" si="163">SUM(X98:X99)</f>
        <v>1.5463306071878389</v>
      </c>
      <c r="Y100" s="301">
        <f t="shared" si="153"/>
        <v>22.114000000000011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0.34510313098688972</v>
      </c>
      <c r="C107" s="300">
        <v>0.13557623003321642</v>
      </c>
      <c r="D107" s="300">
        <v>0.32585865814862869</v>
      </c>
      <c r="E107" s="300">
        <f>SUM(B107:D107)</f>
        <v>0.8065380191687348</v>
      </c>
      <c r="F107" s="300"/>
      <c r="G107" s="300">
        <v>0.2660839894997355</v>
      </c>
      <c r="H107" s="300">
        <v>0.17456955380584949</v>
      </c>
      <c r="I107" s="300">
        <v>0</v>
      </c>
      <c r="J107" s="300">
        <f>SUM(G107:I107)</f>
        <v>0.44065354330558498</v>
      </c>
      <c r="K107" s="300"/>
      <c r="L107" s="300">
        <v>0.21921922428282584</v>
      </c>
      <c r="M107" s="300">
        <v>0.10025857223192074</v>
      </c>
      <c r="N107" s="300">
        <v>0.61003485103826549</v>
      </c>
      <c r="O107" s="300">
        <f>SUM(L107:N107)</f>
        <v>0.92951264755301199</v>
      </c>
      <c r="P107" s="300"/>
      <c r="Q107" s="300">
        <v>0.21652733303128133</v>
      </c>
      <c r="R107" s="300">
        <v>0.10041285453097509</v>
      </c>
      <c r="S107" s="300">
        <v>0.59724325250216992</v>
      </c>
      <c r="T107" s="300">
        <f>SUM(Q107:S107)</f>
        <v>0.91418344006442631</v>
      </c>
      <c r="U107" s="300"/>
      <c r="V107" s="300">
        <v>0.22439340387570328</v>
      </c>
      <c r="W107" s="300">
        <v>0.10337224223399055</v>
      </c>
      <c r="X107" s="300">
        <v>0.58765083295633391</v>
      </c>
      <c r="Y107" s="300">
        <f>SUM(V107:X107)</f>
        <v>0.91541647906602774</v>
      </c>
    </row>
    <row r="108" spans="1:25" x14ac:dyDescent="0.2">
      <c r="A108" s="260" t="s">
        <v>364</v>
      </c>
      <c r="B108" s="300">
        <v>0.4744086900925088</v>
      </c>
      <c r="C108" s="300">
        <v>0.15525316294059885</v>
      </c>
      <c r="D108" s="300">
        <v>0.25580012779816047</v>
      </c>
      <c r="E108" s="300">
        <f t="shared" ref="E108:E109" si="164">SUM(B108:D108)</f>
        <v>0.88546198083126804</v>
      </c>
      <c r="F108" s="300"/>
      <c r="G108" s="300">
        <v>0.54908661417189475</v>
      </c>
      <c r="H108" s="300">
        <v>0.13842519685199803</v>
      </c>
      <c r="I108" s="300">
        <v>0.6298346456705225</v>
      </c>
      <c r="J108" s="300">
        <f t="shared" ref="J108:J109" si="165">SUM(G108:I108)</f>
        <v>1.3173464566944153</v>
      </c>
      <c r="K108" s="300"/>
      <c r="L108" s="300">
        <v>0.53754019111798834</v>
      </c>
      <c r="M108" s="300">
        <v>0.12975772906160479</v>
      </c>
      <c r="N108" s="300">
        <v>0.11818943226739537</v>
      </c>
      <c r="O108" s="300">
        <f t="shared" ref="O108:O109" si="166">SUM(L108:N108)</f>
        <v>0.78548735244698853</v>
      </c>
      <c r="P108" s="300"/>
      <c r="Q108" s="300">
        <v>0.52881518755943946</v>
      </c>
      <c r="R108" s="300">
        <v>0.13433611619457028</v>
      </c>
      <c r="S108" s="300">
        <v>0.11766525618156365</v>
      </c>
      <c r="T108" s="300">
        <f t="shared" ref="T108:T109" si="167">SUM(Q108:S108)</f>
        <v>0.78081655993557342</v>
      </c>
      <c r="U108" s="300"/>
      <c r="V108" s="300">
        <v>0.53819506978361953</v>
      </c>
      <c r="W108" s="300">
        <v>0.14739756866168754</v>
      </c>
      <c r="X108" s="300">
        <v>0.12199088248866162</v>
      </c>
      <c r="Y108" s="300">
        <f t="shared" ref="Y108:Y109" si="168">SUM(V108:X108)</f>
        <v>0.80758352093396868</v>
      </c>
    </row>
    <row r="109" spans="1:25" x14ac:dyDescent="0.2">
      <c r="A109" s="264" t="s">
        <v>363</v>
      </c>
      <c r="B109" s="301">
        <f>SUM(B107:B108)</f>
        <v>0.81951182107939857</v>
      </c>
      <c r="C109" s="301">
        <f t="shared" ref="C109" si="169">SUM(C107:C108)</f>
        <v>0.29082939297381527</v>
      </c>
      <c r="D109" s="301">
        <f t="shared" ref="D109" si="170">SUM(D107:D108)</f>
        <v>0.58165878594678921</v>
      </c>
      <c r="E109" s="301">
        <f t="shared" si="164"/>
        <v>1.6920000000000031</v>
      </c>
      <c r="F109" s="301"/>
      <c r="G109" s="301">
        <f>SUM(G107:G108)</f>
        <v>0.81517060367163019</v>
      </c>
      <c r="H109" s="301">
        <f t="shared" ref="H109" si="171">SUM(H107:H108)</f>
        <v>0.31299475065784754</v>
      </c>
      <c r="I109" s="301">
        <f t="shared" ref="I109" si="172">SUM(I107:I108)</f>
        <v>0.6298346456705225</v>
      </c>
      <c r="J109" s="301">
        <f t="shared" si="165"/>
        <v>1.7580000000000005</v>
      </c>
      <c r="K109" s="301"/>
      <c r="L109" s="301">
        <f>SUM(L107:L108)</f>
        <v>0.75675941540081415</v>
      </c>
      <c r="M109" s="301">
        <f t="shared" ref="M109" si="173">SUM(M107:M108)</f>
        <v>0.23001630129352552</v>
      </c>
      <c r="N109" s="301">
        <f t="shared" ref="N109" si="174">SUM(N107:N108)</f>
        <v>0.72822428330566091</v>
      </c>
      <c r="O109" s="301">
        <f t="shared" si="166"/>
        <v>1.7150000000000005</v>
      </c>
      <c r="P109" s="301"/>
      <c r="Q109" s="301">
        <f>SUM(Q107:Q108)</f>
        <v>0.74534252059072081</v>
      </c>
      <c r="R109" s="301">
        <f t="shared" ref="R109" si="175">SUM(R107:R108)</f>
        <v>0.23474897072554538</v>
      </c>
      <c r="S109" s="301">
        <f t="shared" ref="S109" si="176">SUM(S107:S108)</f>
        <v>0.71490850868373357</v>
      </c>
      <c r="T109" s="301">
        <f t="shared" si="167"/>
        <v>1.6949999999999998</v>
      </c>
      <c r="U109" s="301"/>
      <c r="V109" s="301">
        <f>SUM(V107:V108)</f>
        <v>0.76258847365932281</v>
      </c>
      <c r="W109" s="301">
        <f t="shared" ref="W109" si="177">SUM(W107:W108)</f>
        <v>0.25076981089567807</v>
      </c>
      <c r="X109" s="301">
        <f t="shared" ref="X109" si="178">SUM(X107:X108)</f>
        <v>0.70964171544499555</v>
      </c>
      <c r="Y109" s="301">
        <f t="shared" si="168"/>
        <v>1.7229999999999963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1.4311557170718523</v>
      </c>
      <c r="C116" s="300">
        <v>0.6099243042119139</v>
      </c>
      <c r="D116" s="300">
        <v>0.19819762453755041</v>
      </c>
      <c r="E116" s="300">
        <f>SUM(B116:D116)</f>
        <v>2.2392776458213168</v>
      </c>
      <c r="F116" s="300"/>
      <c r="G116" s="300">
        <v>0.85737843163817895</v>
      </c>
      <c r="H116" s="300">
        <v>0.41241631558188863</v>
      </c>
      <c r="I116" s="300">
        <v>0</v>
      </c>
      <c r="J116" s="300">
        <f>SUM(G116:I116)</f>
        <v>1.2697947472200677</v>
      </c>
      <c r="K116" s="300"/>
      <c r="L116" s="300">
        <v>0.87088518155230388</v>
      </c>
      <c r="M116" s="300">
        <v>0.16088714426205983</v>
      </c>
      <c r="N116" s="300">
        <v>0.18797252208119519</v>
      </c>
      <c r="O116" s="300">
        <f>SUM(L116:N116)</f>
        <v>1.2197448478955588</v>
      </c>
      <c r="P116" s="300"/>
      <c r="Q116" s="300">
        <v>0.94863718087365867</v>
      </c>
      <c r="R116" s="300">
        <v>0.16897159295130099</v>
      </c>
      <c r="S116" s="300">
        <v>0.20332973749837108</v>
      </c>
      <c r="T116" s="300">
        <f>SUM(Q116:S116)</f>
        <v>1.3209385113233307</v>
      </c>
      <c r="U116" s="300"/>
      <c r="V116" s="300">
        <v>1.0597061813829614</v>
      </c>
      <c r="W116" s="300">
        <v>0.17476336798363992</v>
      </c>
      <c r="X116" s="300">
        <v>0.21841141776838741</v>
      </c>
      <c r="Y116" s="300">
        <f>SUM(V116:X116)</f>
        <v>1.4528809671349887</v>
      </c>
    </row>
    <row r="117" spans="1:25" x14ac:dyDescent="0.2">
      <c r="A117" s="260" t="s">
        <v>364</v>
      </c>
      <c r="B117" s="300">
        <v>3.5060093245692205</v>
      </c>
      <c r="C117" s="300">
        <v>0.30662861195019742</v>
      </c>
      <c r="D117" s="300">
        <v>0.21508441765927921</v>
      </c>
      <c r="E117" s="300">
        <f t="shared" ref="E117:E118" si="179">SUM(B117:D117)</f>
        <v>4.0277223541786977</v>
      </c>
      <c r="F117" s="300"/>
      <c r="G117" s="300">
        <v>3.2706834397845959</v>
      </c>
      <c r="H117" s="300">
        <v>0.2017161592838084</v>
      </c>
      <c r="I117" s="300">
        <v>0.24680565371153465</v>
      </c>
      <c r="J117" s="300">
        <f t="shared" ref="J117:J118" si="180">SUM(G117:I117)</f>
        <v>3.7192052527799393</v>
      </c>
      <c r="K117" s="300"/>
      <c r="L117" s="300">
        <v>3.0608282629947992</v>
      </c>
      <c r="M117" s="300">
        <v>0.2239057899918096</v>
      </c>
      <c r="N117" s="300">
        <v>9.5521099117844829E-2</v>
      </c>
      <c r="O117" s="300">
        <f t="shared" ref="O117:O118" si="181">SUM(L117:N117)</f>
        <v>3.3802551521044535</v>
      </c>
      <c r="P117" s="300"/>
      <c r="Q117" s="300">
        <v>3.2347752607022051</v>
      </c>
      <c r="R117" s="300">
        <v>0.2403308162500645</v>
      </c>
      <c r="S117" s="300">
        <v>0.10395541172439667</v>
      </c>
      <c r="T117" s="300">
        <f t="shared" ref="T117:T118" si="182">SUM(Q117:S117)</f>
        <v>3.5790614886766665</v>
      </c>
      <c r="U117" s="300"/>
      <c r="V117" s="300">
        <v>3.4267998305482017</v>
      </c>
      <c r="W117" s="300">
        <v>0.25932076639449897</v>
      </c>
      <c r="X117" s="300">
        <v>0.11399843592231257</v>
      </c>
      <c r="Y117" s="300">
        <f t="shared" ref="Y117:Y118" si="183">SUM(V117:X117)</f>
        <v>3.800119032865013</v>
      </c>
    </row>
    <row r="118" spans="1:25" x14ac:dyDescent="0.2">
      <c r="A118" s="264" t="s">
        <v>363</v>
      </c>
      <c r="B118" s="301">
        <f>SUM(B116:B117)</f>
        <v>4.9371650416410731</v>
      </c>
      <c r="C118" s="301">
        <f t="shared" ref="C118" si="184">SUM(C116:C117)</f>
        <v>0.91655291616211132</v>
      </c>
      <c r="D118" s="301">
        <f t="shared" ref="D118" si="185">SUM(D116:D117)</f>
        <v>0.41328204219682962</v>
      </c>
      <c r="E118" s="301">
        <f t="shared" si="179"/>
        <v>6.2670000000000137</v>
      </c>
      <c r="F118" s="301"/>
      <c r="G118" s="301">
        <f>SUM(G116:G117)</f>
        <v>4.1280618714227746</v>
      </c>
      <c r="H118" s="301">
        <f t="shared" ref="H118" si="186">SUM(H116:H117)</f>
        <v>0.614132474865697</v>
      </c>
      <c r="I118" s="301">
        <f t="shared" ref="I118" si="187">SUM(I116:I117)</f>
        <v>0.24680565371153465</v>
      </c>
      <c r="J118" s="301">
        <f t="shared" si="180"/>
        <v>4.9890000000000061</v>
      </c>
      <c r="K118" s="301"/>
      <c r="L118" s="301">
        <f>SUM(L116:L117)</f>
        <v>3.9317134445471029</v>
      </c>
      <c r="M118" s="301">
        <f t="shared" ref="M118" si="188">SUM(M116:M117)</f>
        <v>0.3847929342538694</v>
      </c>
      <c r="N118" s="301">
        <f t="shared" ref="N118" si="189">SUM(N116:N117)</f>
        <v>0.28349362119904004</v>
      </c>
      <c r="O118" s="301">
        <f t="shared" si="181"/>
        <v>4.6000000000000121</v>
      </c>
      <c r="P118" s="301"/>
      <c r="Q118" s="301">
        <f>SUM(Q116:Q117)</f>
        <v>4.1834124415758636</v>
      </c>
      <c r="R118" s="301">
        <f t="shared" ref="R118" si="190">SUM(R116:R117)</f>
        <v>0.40930240920136551</v>
      </c>
      <c r="S118" s="301">
        <f t="shared" ref="S118" si="191">SUM(S116:S117)</f>
        <v>0.30728514922276773</v>
      </c>
      <c r="T118" s="301">
        <f t="shared" si="182"/>
        <v>4.8999999999999968</v>
      </c>
      <c r="U118" s="301"/>
      <c r="V118" s="301">
        <f>SUM(V116:V117)</f>
        <v>4.4865060119311631</v>
      </c>
      <c r="W118" s="301">
        <f t="shared" ref="W118" si="192">SUM(W116:W117)</f>
        <v>0.43408413437813886</v>
      </c>
      <c r="X118" s="301">
        <f t="shared" ref="X118" si="193">SUM(X116:X117)</f>
        <v>0.33240985369069997</v>
      </c>
      <c r="Y118" s="301">
        <f t="shared" si="183"/>
        <v>5.2530000000000019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2.3489019832521145</v>
      </c>
      <c r="C125" s="300">
        <v>0.9770143299417462</v>
      </c>
      <c r="D125" s="300">
        <v>0</v>
      </c>
      <c r="E125" s="300">
        <f>SUM(B125:D125)</f>
        <v>3.3259163131938605</v>
      </c>
      <c r="F125" s="300"/>
      <c r="G125" s="300">
        <v>2.7391704586559369</v>
      </c>
      <c r="H125" s="300">
        <v>0.98294909999721802</v>
      </c>
      <c r="I125" s="300">
        <v>0</v>
      </c>
      <c r="J125" s="300">
        <f>SUM(G125:I125)</f>
        <v>3.722119558653155</v>
      </c>
      <c r="K125" s="300"/>
      <c r="L125" s="300">
        <v>2.5897316872371028</v>
      </c>
      <c r="M125" s="300">
        <v>0.95256790124260216</v>
      </c>
      <c r="N125" s="300">
        <v>0</v>
      </c>
      <c r="O125" s="300">
        <f>SUM(L125:N125)</f>
        <v>3.5422995884797048</v>
      </c>
      <c r="P125" s="300"/>
      <c r="Q125" s="300">
        <v>2.6693243752433666</v>
      </c>
      <c r="R125" s="300">
        <v>0.9713611704094246</v>
      </c>
      <c r="S125" s="300">
        <v>0</v>
      </c>
      <c r="T125" s="300">
        <f>SUM(Q125:S125)</f>
        <v>3.6406855456527913</v>
      </c>
      <c r="U125" s="300"/>
      <c r="V125" s="300">
        <v>2.6735266104437625</v>
      </c>
      <c r="W125" s="300">
        <v>0.96382571642972215</v>
      </c>
      <c r="X125" s="300">
        <v>0</v>
      </c>
      <c r="Y125" s="300">
        <f>SUM(V125:X125)</f>
        <v>3.6373523268734846</v>
      </c>
    </row>
    <row r="126" spans="1:25" x14ac:dyDescent="0.2">
      <c r="A126" s="260" t="s">
        <v>364</v>
      </c>
      <c r="B126" s="300">
        <v>2.5926933394361571</v>
      </c>
      <c r="C126" s="300">
        <v>8.7690932019297632E-2</v>
      </c>
      <c r="D126" s="300">
        <v>0.90569941535067622</v>
      </c>
      <c r="E126" s="300">
        <f t="shared" ref="E126:E127" si="194">SUM(B126:D126)</f>
        <v>3.586083686806131</v>
      </c>
      <c r="F126" s="300"/>
      <c r="G126" s="300">
        <v>3.0652079893670492</v>
      </c>
      <c r="H126" s="300">
        <v>0.11550718801691362</v>
      </c>
      <c r="I126" s="300">
        <v>0.16216526396288491</v>
      </c>
      <c r="J126" s="300">
        <f t="shared" ref="J126:J127" si="195">SUM(G126:I126)</f>
        <v>3.3428804413468476</v>
      </c>
      <c r="K126" s="300"/>
      <c r="L126" s="300">
        <v>2.7605958847688261</v>
      </c>
      <c r="M126" s="300">
        <v>0.14153251028874292</v>
      </c>
      <c r="N126" s="300">
        <v>0.12957201646271144</v>
      </c>
      <c r="O126" s="300">
        <f t="shared" ref="O126:O127" si="196">SUM(L126:N126)</f>
        <v>3.0317004115202808</v>
      </c>
      <c r="P126" s="300"/>
      <c r="Q126" s="300">
        <v>2.8572288919477566</v>
      </c>
      <c r="R126" s="300">
        <v>0.1523703796708081</v>
      </c>
      <c r="S126" s="300">
        <v>0.14071518272863542</v>
      </c>
      <c r="T126" s="300">
        <f t="shared" ref="T126:T127" si="197">SUM(Q126:S126)</f>
        <v>3.1503144543472001</v>
      </c>
      <c r="U126" s="300"/>
      <c r="V126" s="300">
        <v>2.8715339627044001</v>
      </c>
      <c r="W126" s="300">
        <v>0.16381903249729685</v>
      </c>
      <c r="X126" s="300">
        <v>0.14729467792481404</v>
      </c>
      <c r="Y126" s="300">
        <f t="shared" ref="Y126:Y127" si="198">SUM(V126:X126)</f>
        <v>3.1826476731265112</v>
      </c>
    </row>
    <row r="127" spans="1:25" x14ac:dyDescent="0.2">
      <c r="A127" s="264" t="s">
        <v>363</v>
      </c>
      <c r="B127" s="301">
        <f>SUM(B125:B126)</f>
        <v>4.9415953226882721</v>
      </c>
      <c r="C127" s="301">
        <f t="shared" ref="C127" si="199">SUM(C125:C126)</f>
        <v>1.0647052619610438</v>
      </c>
      <c r="D127" s="301">
        <f t="shared" ref="D127" si="200">SUM(D125:D126)</f>
        <v>0.90569941535067622</v>
      </c>
      <c r="E127" s="301">
        <f t="shared" si="194"/>
        <v>6.9119999999999919</v>
      </c>
      <c r="F127" s="301"/>
      <c r="G127" s="301">
        <f>SUM(G125:G126)</f>
        <v>5.8043784480229856</v>
      </c>
      <c r="H127" s="301">
        <f t="shared" ref="H127" si="201">SUM(H125:H126)</f>
        <v>1.0984562880141318</v>
      </c>
      <c r="I127" s="301">
        <f t="shared" ref="I127" si="202">SUM(I125:I126)</f>
        <v>0.16216526396288491</v>
      </c>
      <c r="J127" s="301">
        <f t="shared" si="195"/>
        <v>7.0650000000000031</v>
      </c>
      <c r="K127" s="301"/>
      <c r="L127" s="301">
        <f>SUM(L125:L126)</f>
        <v>5.3503275720059289</v>
      </c>
      <c r="M127" s="301">
        <f t="shared" ref="M127" si="203">SUM(M125:M126)</f>
        <v>1.0941004115313451</v>
      </c>
      <c r="N127" s="301">
        <f t="shared" ref="N127" si="204">SUM(N125:N126)</f>
        <v>0.12957201646271144</v>
      </c>
      <c r="O127" s="301">
        <f t="shared" si="196"/>
        <v>6.5739999999999856</v>
      </c>
      <c r="P127" s="301"/>
      <c r="Q127" s="301">
        <f>SUM(Q125:Q126)</f>
        <v>5.5265532671911233</v>
      </c>
      <c r="R127" s="301">
        <f t="shared" ref="R127" si="205">SUM(R125:R126)</f>
        <v>1.1237315500802327</v>
      </c>
      <c r="S127" s="301">
        <f t="shared" ref="S127" si="206">SUM(S125:S126)</f>
        <v>0.14071518272863542</v>
      </c>
      <c r="T127" s="301">
        <f t="shared" si="197"/>
        <v>6.7909999999999906</v>
      </c>
      <c r="U127" s="301"/>
      <c r="V127" s="301">
        <f>SUM(V125:V126)</f>
        <v>5.545060573148163</v>
      </c>
      <c r="W127" s="301">
        <f t="shared" ref="W127" si="207">SUM(W125:W126)</f>
        <v>1.1276447489270189</v>
      </c>
      <c r="X127" s="301">
        <f t="shared" ref="X127" si="208">SUM(X125:X126)</f>
        <v>0.14729467792481404</v>
      </c>
      <c r="Y127" s="301">
        <f t="shared" si="198"/>
        <v>6.8199999999999958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1.0215229982897249</v>
      </c>
      <c r="C134" s="300">
        <v>0.64695741057346345</v>
      </c>
      <c r="D134" s="300">
        <v>0.11719931857056314</v>
      </c>
      <c r="E134" s="300">
        <f>SUM(B134:D134)</f>
        <v>1.7856797274337515</v>
      </c>
      <c r="F134" s="300"/>
      <c r="G134" s="300">
        <v>1.6192758519239911</v>
      </c>
      <c r="H134" s="300">
        <v>0.69436398355371398</v>
      </c>
      <c r="I134" s="300">
        <v>0.23032119076097338</v>
      </c>
      <c r="J134" s="300">
        <f>SUM(G134:I134)</f>
        <v>2.5439610262386783</v>
      </c>
      <c r="K134" s="300"/>
      <c r="L134" s="300">
        <v>1.2926508021902106</v>
      </c>
      <c r="M134" s="300">
        <v>0.67079702811194708</v>
      </c>
      <c r="N134" s="300">
        <v>0.3435176052519357</v>
      </c>
      <c r="O134" s="300">
        <f>SUM(L134:N134)</f>
        <v>2.3069654355540932</v>
      </c>
      <c r="P134" s="300"/>
      <c r="Q134" s="300">
        <v>1.3286090055188156</v>
      </c>
      <c r="R134" s="300">
        <v>0.63662514848643403</v>
      </c>
      <c r="S134" s="300">
        <v>0.34587755101453238</v>
      </c>
      <c r="T134" s="300">
        <f>SUM(Q134:S134)</f>
        <v>2.311111705019782</v>
      </c>
      <c r="U134" s="300"/>
      <c r="V134" s="300">
        <v>1.5900826532204324</v>
      </c>
      <c r="W134" s="300">
        <v>0.65135099307906141</v>
      </c>
      <c r="X134" s="300">
        <v>0.38927428409516079</v>
      </c>
      <c r="Y134" s="300">
        <f>SUM(V134:X134)</f>
        <v>2.6307079303946543</v>
      </c>
    </row>
    <row r="135" spans="1:25" x14ac:dyDescent="0.2">
      <c r="A135" s="260" t="s">
        <v>364</v>
      </c>
      <c r="B135" s="300">
        <v>1.6603236797221435</v>
      </c>
      <c r="C135" s="300">
        <v>7.126405451450242E-2</v>
      </c>
      <c r="D135" s="300">
        <v>0.26273253832960425</v>
      </c>
      <c r="E135" s="300">
        <f t="shared" ref="E135:E136" si="209">SUM(B135:D135)</f>
        <v>1.9943202725662501</v>
      </c>
      <c r="F135" s="300"/>
      <c r="G135" s="300">
        <v>1.449935370151918</v>
      </c>
      <c r="H135" s="300">
        <v>0.29424892283698595</v>
      </c>
      <c r="I135" s="300">
        <v>0.34185468077242387</v>
      </c>
      <c r="J135" s="300">
        <f t="shared" ref="J135:J136" si="210">SUM(G135:I135)</f>
        <v>2.0860389737613279</v>
      </c>
      <c r="K135" s="300"/>
      <c r="L135" s="300">
        <v>1.6043781630252847</v>
      </c>
      <c r="M135" s="300">
        <v>0.33642769462617722</v>
      </c>
      <c r="N135" s="300">
        <v>2.2870679444407218E-4</v>
      </c>
      <c r="O135" s="300">
        <f t="shared" ref="O135:O136" si="211">SUM(L135:N135)</f>
        <v>1.9410345644459059</v>
      </c>
      <c r="P135" s="300"/>
      <c r="Q135" s="300">
        <v>1.5909909836750811</v>
      </c>
      <c r="R135" s="300">
        <v>0.33466855631108816</v>
      </c>
      <c r="S135" s="300">
        <v>2.287549940526208E-4</v>
      </c>
      <c r="T135" s="300">
        <f t="shared" ref="T135:T136" si="212">SUM(Q135:S135)</f>
        <v>1.9258882949802218</v>
      </c>
      <c r="U135" s="300"/>
      <c r="V135" s="300">
        <v>1.7773771288122191</v>
      </c>
      <c r="W135" s="300">
        <v>0.38068901259574933</v>
      </c>
      <c r="X135" s="300">
        <v>2.2592819737917444E-4</v>
      </c>
      <c r="Y135" s="300">
        <f t="shared" ref="Y135:Y136" si="213">SUM(V135:X135)</f>
        <v>2.1582920696053476</v>
      </c>
    </row>
    <row r="136" spans="1:25" x14ac:dyDescent="0.2">
      <c r="A136" s="264" t="s">
        <v>363</v>
      </c>
      <c r="B136" s="301">
        <f>SUM(B134:B135)</f>
        <v>2.6818466780118682</v>
      </c>
      <c r="C136" s="301">
        <f t="shared" ref="C136" si="214">SUM(C134:C135)</f>
        <v>0.71822146508796592</v>
      </c>
      <c r="D136" s="301">
        <f t="shared" ref="D136" si="215">SUM(D134:D135)</f>
        <v>0.3799318569001674</v>
      </c>
      <c r="E136" s="301">
        <f t="shared" si="209"/>
        <v>3.7800000000000016</v>
      </c>
      <c r="F136" s="301"/>
      <c r="G136" s="301">
        <f>SUM(G134:G135)</f>
        <v>3.0692112220759089</v>
      </c>
      <c r="H136" s="301">
        <f t="shared" ref="H136" si="216">SUM(H134:H135)</f>
        <v>0.98861290639069987</v>
      </c>
      <c r="I136" s="301">
        <f t="shared" ref="I136" si="217">SUM(I134:I135)</f>
        <v>0.57217587153339722</v>
      </c>
      <c r="J136" s="301">
        <f t="shared" si="210"/>
        <v>4.6300000000000061</v>
      </c>
      <c r="K136" s="301"/>
      <c r="L136" s="301">
        <f>SUM(L134:L135)</f>
        <v>2.8970289652154952</v>
      </c>
      <c r="M136" s="301">
        <f t="shared" ref="M136" si="218">SUM(M134:M135)</f>
        <v>1.0072247227381244</v>
      </c>
      <c r="N136" s="301">
        <f t="shared" ref="N136" si="219">SUM(N134:N135)</f>
        <v>0.34374631204637979</v>
      </c>
      <c r="O136" s="301">
        <f t="shared" si="211"/>
        <v>4.2479999999999993</v>
      </c>
      <c r="P136" s="301"/>
      <c r="Q136" s="301">
        <f>SUM(Q134:Q135)</f>
        <v>2.9195999891938964</v>
      </c>
      <c r="R136" s="301">
        <f t="shared" ref="R136" si="220">SUM(R134:R135)</f>
        <v>0.97129370479752219</v>
      </c>
      <c r="S136" s="301">
        <f t="shared" ref="S136" si="221">SUM(S134:S135)</f>
        <v>0.346106306008585</v>
      </c>
      <c r="T136" s="301">
        <f t="shared" si="212"/>
        <v>4.2370000000000037</v>
      </c>
      <c r="U136" s="301"/>
      <c r="V136" s="301">
        <f>SUM(V134:V135)</f>
        <v>3.3674597820326513</v>
      </c>
      <c r="W136" s="301">
        <f t="shared" ref="W136" si="222">SUM(W134:W135)</f>
        <v>1.0320400056748107</v>
      </c>
      <c r="X136" s="301">
        <f t="shared" ref="X136" si="223">SUM(X134:X135)</f>
        <v>0.38950021229253995</v>
      </c>
      <c r="Y136" s="301">
        <f t="shared" si="213"/>
        <v>4.7890000000000024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5.1318671594871343</v>
      </c>
      <c r="C143" s="300">
        <v>2.7590984916715771</v>
      </c>
      <c r="D143" s="300">
        <v>1.4631347073018659</v>
      </c>
      <c r="E143" s="300">
        <f>SUM(B143:D143)</f>
        <v>9.3541003584605775</v>
      </c>
      <c r="F143" s="300"/>
      <c r="G143" s="300">
        <v>4.1232422296560243</v>
      </c>
      <c r="H143" s="300">
        <v>2.5691457893736236</v>
      </c>
      <c r="I143" s="300">
        <v>1.5439101571913374</v>
      </c>
      <c r="J143" s="300">
        <f>SUM(G143:I143)</f>
        <v>8.2362981762209859</v>
      </c>
      <c r="K143" s="300"/>
      <c r="L143" s="300">
        <v>4.987245158850282</v>
      </c>
      <c r="M143" s="300">
        <v>2.4670887370308461</v>
      </c>
      <c r="N143" s="300">
        <v>0.45917512551577366</v>
      </c>
      <c r="O143" s="300">
        <f>SUM(L143:N143)</f>
        <v>7.9135090213969015</v>
      </c>
      <c r="P143" s="300"/>
      <c r="Q143" s="300">
        <v>5.1315329455528849</v>
      </c>
      <c r="R143" s="300">
        <v>2.5579015257937967</v>
      </c>
      <c r="S143" s="300">
        <v>0.50694412588311522</v>
      </c>
      <c r="T143" s="300">
        <f>SUM(Q143:S143)</f>
        <v>8.1963785972297956</v>
      </c>
      <c r="U143" s="300"/>
      <c r="V143" s="300">
        <v>5.432009910159123</v>
      </c>
      <c r="W143" s="300">
        <v>2.7083349460908872</v>
      </c>
      <c r="X143" s="300">
        <v>0.58894711581001435</v>
      </c>
      <c r="Y143" s="300">
        <f>SUM(V143:X143)</f>
        <v>8.7292919720600253</v>
      </c>
    </row>
    <row r="144" spans="1:25" x14ac:dyDescent="0.2">
      <c r="A144" s="260" t="s">
        <v>364</v>
      </c>
      <c r="B144" s="300">
        <v>12.237098342209691</v>
      </c>
      <c r="C144" s="300">
        <v>0.84737290920913499</v>
      </c>
      <c r="D144" s="300">
        <v>2.5754283901206128</v>
      </c>
      <c r="E144" s="300">
        <f t="shared" ref="E144:E145" si="224">SUM(B144:D144)</f>
        <v>15.65989964153944</v>
      </c>
      <c r="F144" s="300"/>
      <c r="G144" s="300">
        <v>7.5700601981580231</v>
      </c>
      <c r="H144" s="300">
        <v>0.68908828876678374</v>
      </c>
      <c r="I144" s="300">
        <v>2.2825533368542148</v>
      </c>
      <c r="J144" s="300">
        <f t="shared" ref="J144:J145" si="225">SUM(G144:I144)</f>
        <v>10.541701823779022</v>
      </c>
      <c r="K144" s="300"/>
      <c r="L144" s="300">
        <v>8.3936319171311968</v>
      </c>
      <c r="M144" s="300">
        <v>1.2395493960005197</v>
      </c>
      <c r="N144" s="300">
        <v>2.3143096654713911</v>
      </c>
      <c r="O144" s="300">
        <f t="shared" ref="O144:O145" si="226">SUM(L144:N144)</f>
        <v>11.947490978603108</v>
      </c>
      <c r="P144" s="300"/>
      <c r="Q144" s="300">
        <v>8.2932416284822885</v>
      </c>
      <c r="R144" s="300">
        <v>1.2763291139110426</v>
      </c>
      <c r="S144" s="300">
        <v>2.4000506603768663</v>
      </c>
      <c r="T144" s="300">
        <f t="shared" ref="T144:T145" si="227">SUM(Q144:S144)</f>
        <v>11.969621402770198</v>
      </c>
      <c r="U144" s="300"/>
      <c r="V144" s="300">
        <v>8.4378316318658637</v>
      </c>
      <c r="W144" s="300">
        <v>1.3732055309597166</v>
      </c>
      <c r="X144" s="300">
        <v>2.5776708651144404</v>
      </c>
      <c r="Y144" s="300">
        <f t="shared" ref="Y144:Y145" si="228">SUM(V144:X144)</f>
        <v>12.388708027940021</v>
      </c>
    </row>
    <row r="145" spans="1:25" x14ac:dyDescent="0.2">
      <c r="A145" s="264" t="s">
        <v>363</v>
      </c>
      <c r="B145" s="301">
        <f>SUM(B143:B144)</f>
        <v>17.368965501696827</v>
      </c>
      <c r="C145" s="301">
        <f t="shared" ref="C145" si="229">SUM(C143:C144)</f>
        <v>3.6064714008807122</v>
      </c>
      <c r="D145" s="301">
        <f t="shared" ref="D145" si="230">SUM(D143:D144)</f>
        <v>4.0385630974224789</v>
      </c>
      <c r="E145" s="301">
        <f t="shared" si="224"/>
        <v>25.014000000000017</v>
      </c>
      <c r="F145" s="301"/>
      <c r="G145" s="301">
        <f>SUM(G143:G144)</f>
        <v>11.693302427814046</v>
      </c>
      <c r="H145" s="301">
        <f t="shared" ref="H145" si="231">SUM(H143:H144)</f>
        <v>3.2582340781404073</v>
      </c>
      <c r="I145" s="301">
        <f t="shared" ref="I145" si="232">SUM(I143:I144)</f>
        <v>3.8264634940455524</v>
      </c>
      <c r="J145" s="301">
        <f t="shared" si="225"/>
        <v>18.778000000000006</v>
      </c>
      <c r="K145" s="301"/>
      <c r="L145" s="301">
        <f>SUM(L143:L144)</f>
        <v>13.380877075981479</v>
      </c>
      <c r="M145" s="301">
        <f t="shared" ref="M145" si="233">SUM(M143:M144)</f>
        <v>3.7066381330313658</v>
      </c>
      <c r="N145" s="301">
        <f t="shared" ref="N145" si="234">SUM(N143:N144)</f>
        <v>2.7734847909871645</v>
      </c>
      <c r="O145" s="301">
        <f t="shared" si="226"/>
        <v>19.861000000000011</v>
      </c>
      <c r="P145" s="301"/>
      <c r="Q145" s="301">
        <f>SUM(Q143:Q144)</f>
        <v>13.424774574035172</v>
      </c>
      <c r="R145" s="301">
        <f t="shared" ref="R145" si="235">SUM(R143:R144)</f>
        <v>3.8342306397048391</v>
      </c>
      <c r="S145" s="301">
        <f t="shared" ref="S145" si="236">SUM(S143:S144)</f>
        <v>2.9069947862599816</v>
      </c>
      <c r="T145" s="301">
        <f t="shared" si="227"/>
        <v>20.165999999999993</v>
      </c>
      <c r="U145" s="301"/>
      <c r="V145" s="301">
        <f>SUM(V143:V144)</f>
        <v>13.869841542024986</v>
      </c>
      <c r="W145" s="301">
        <f t="shared" ref="W145" si="237">SUM(W143:W144)</f>
        <v>4.0815404770506039</v>
      </c>
      <c r="X145" s="301">
        <f t="shared" ref="X145" si="238">SUM(X143:X144)</f>
        <v>3.166617980924455</v>
      </c>
      <c r="Y145" s="301">
        <f t="shared" si="228"/>
        <v>21.118000000000045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4.3057076354033272</v>
      </c>
      <c r="C152" s="300">
        <v>3.8750459670793425</v>
      </c>
      <c r="D152" s="300">
        <v>0.89495812670577102</v>
      </c>
      <c r="E152" s="300">
        <f>SUM(B152:D152)</f>
        <v>9.0757117291884395</v>
      </c>
      <c r="F152" s="300"/>
      <c r="G152" s="300">
        <v>4.2494153993820865</v>
      </c>
      <c r="H152" s="300">
        <v>3.9454582716504429</v>
      </c>
      <c r="I152" s="300">
        <v>0.4984497936657904</v>
      </c>
      <c r="J152" s="300">
        <f>SUM(G152:I152)</f>
        <v>8.6933234646983184</v>
      </c>
      <c r="K152" s="300"/>
      <c r="L152" s="300">
        <v>4.5250176893563605</v>
      </c>
      <c r="M152" s="300">
        <v>4.0762037710122838</v>
      </c>
      <c r="N152" s="300">
        <v>0.5662230373599042</v>
      </c>
      <c r="O152" s="300">
        <f>SUM(L152:N152)</f>
        <v>9.1674444977285496</v>
      </c>
      <c r="P152" s="300"/>
      <c r="Q152" s="300">
        <v>4.6731720931295895</v>
      </c>
      <c r="R152" s="300">
        <v>4.0578939535476932</v>
      </c>
      <c r="S152" s="300">
        <v>0.56466976743736741</v>
      </c>
      <c r="T152" s="300">
        <f>SUM(Q152:S152)</f>
        <v>9.29573581411465</v>
      </c>
      <c r="U152" s="300"/>
      <c r="V152" s="300">
        <v>4.9079567552397725</v>
      </c>
      <c r="W152" s="300">
        <v>4.026125629337189</v>
      </c>
      <c r="X152" s="300">
        <v>0.58550630900805956</v>
      </c>
      <c r="Y152" s="300">
        <f>SUM(V152:X152)</f>
        <v>9.5195886935850194</v>
      </c>
    </row>
    <row r="153" spans="1:25" x14ac:dyDescent="0.2">
      <c r="A153" s="260" t="s">
        <v>364</v>
      </c>
      <c r="B153" s="300">
        <v>7.4044262889384127</v>
      </c>
      <c r="C153" s="300">
        <v>2.3801159118803459</v>
      </c>
      <c r="D153" s="300">
        <v>0.56974606999282851</v>
      </c>
      <c r="E153" s="300">
        <f t="shared" ref="E153:E154" si="239">SUM(B153:D153)</f>
        <v>10.354288270811587</v>
      </c>
      <c r="F153" s="300"/>
      <c r="G153" s="300">
        <v>9.1645941551371255</v>
      </c>
      <c r="H153" s="300">
        <v>2.4423790539951904</v>
      </c>
      <c r="I153" s="300">
        <v>1.9347033261692952</v>
      </c>
      <c r="J153" s="300">
        <f t="shared" ref="J153:J154" si="240">SUM(G153:I153)</f>
        <v>13.541676535301612</v>
      </c>
      <c r="K153" s="300"/>
      <c r="L153" s="300">
        <v>9.0894226260138478</v>
      </c>
      <c r="M153" s="300">
        <v>2.5245469317837013</v>
      </c>
      <c r="N153" s="300">
        <v>1.1725859444738782</v>
      </c>
      <c r="O153" s="300">
        <f t="shared" ref="O153:O154" si="241">SUM(L153:N153)</f>
        <v>12.786555502271428</v>
      </c>
      <c r="P153" s="300"/>
      <c r="Q153" s="300">
        <v>9.221194418457225</v>
      </c>
      <c r="R153" s="300">
        <v>2.5558474418472787</v>
      </c>
      <c r="S153" s="300">
        <v>1.1712223255808245</v>
      </c>
      <c r="T153" s="300">
        <f t="shared" ref="T153:T154" si="242">SUM(Q153:S153)</f>
        <v>12.948264185885328</v>
      </c>
      <c r="U153" s="300"/>
      <c r="V153" s="300">
        <v>9.47278760008356</v>
      </c>
      <c r="W153" s="300">
        <v>2.6018944644898787</v>
      </c>
      <c r="X153" s="300">
        <v>1.2067292418414952</v>
      </c>
      <c r="Y153" s="300">
        <f t="shared" ref="Y153:Y154" si="243">SUM(V153:X153)</f>
        <v>13.281411306414935</v>
      </c>
    </row>
    <row r="154" spans="1:25" x14ac:dyDescent="0.2">
      <c r="A154" s="264" t="s">
        <v>363</v>
      </c>
      <c r="B154" s="301">
        <f>SUM(B152:B153)</f>
        <v>11.71013392434174</v>
      </c>
      <c r="C154" s="301">
        <f t="shared" ref="C154" si="244">SUM(C152:C153)</f>
        <v>6.2551618789596883</v>
      </c>
      <c r="D154" s="301">
        <f t="shared" ref="D154" si="245">SUM(D152:D153)</f>
        <v>1.4647041966985994</v>
      </c>
      <c r="E154" s="301">
        <f t="shared" si="239"/>
        <v>19.430000000000028</v>
      </c>
      <c r="F154" s="301"/>
      <c r="G154" s="301">
        <f>SUM(G152:G153)</f>
        <v>13.414009554519211</v>
      </c>
      <c r="H154" s="301">
        <f t="shared" ref="H154" si="246">SUM(H152:H153)</f>
        <v>6.3878373256456333</v>
      </c>
      <c r="I154" s="301">
        <f t="shared" ref="I154" si="247">SUM(I152:I153)</f>
        <v>2.4331531198350858</v>
      </c>
      <c r="J154" s="301">
        <f t="shared" si="240"/>
        <v>22.234999999999932</v>
      </c>
      <c r="K154" s="301"/>
      <c r="L154" s="301">
        <f>SUM(L152:L153)</f>
        <v>13.614440315370208</v>
      </c>
      <c r="M154" s="301">
        <f t="shared" ref="M154" si="248">SUM(M152:M153)</f>
        <v>6.6007507027959846</v>
      </c>
      <c r="N154" s="301">
        <f t="shared" ref="N154" si="249">SUM(N152:N153)</f>
        <v>1.7388089818337824</v>
      </c>
      <c r="O154" s="301">
        <f t="shared" si="241"/>
        <v>21.953999999999976</v>
      </c>
      <c r="P154" s="301"/>
      <c r="Q154" s="301">
        <f>SUM(Q152:Q153)</f>
        <v>13.894366511586814</v>
      </c>
      <c r="R154" s="301">
        <f t="shared" ref="R154" si="250">SUM(R152:R153)</f>
        <v>6.613741395394972</v>
      </c>
      <c r="S154" s="301">
        <f t="shared" ref="S154" si="251">SUM(S152:S153)</f>
        <v>1.735892093018192</v>
      </c>
      <c r="T154" s="301">
        <f t="shared" si="242"/>
        <v>22.243999999999978</v>
      </c>
      <c r="U154" s="301"/>
      <c r="V154" s="301">
        <f>SUM(V152:V153)</f>
        <v>14.380744355323333</v>
      </c>
      <c r="W154" s="301">
        <f t="shared" ref="W154" si="252">SUM(W152:W153)</f>
        <v>6.6280200938270681</v>
      </c>
      <c r="X154" s="301">
        <f t="shared" ref="X154" si="253">SUM(X152:X153)</f>
        <v>1.7922355508495547</v>
      </c>
      <c r="Y154" s="301">
        <f t="shared" si="243"/>
        <v>22.800999999999956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4.2124953600664652</v>
      </c>
      <c r="C161" s="300">
        <v>3.9705851937612868</v>
      </c>
      <c r="D161" s="300">
        <v>0.14126893770634558</v>
      </c>
      <c r="E161" s="300">
        <f>SUM(B161:D161)</f>
        <v>8.3243494915340968</v>
      </c>
      <c r="F161" s="300"/>
      <c r="G161" s="300">
        <v>4.9359697416528112</v>
      </c>
      <c r="H161" s="300">
        <v>4.1694842504884502</v>
      </c>
      <c r="I161" s="300">
        <v>4.4732155890386746E-2</v>
      </c>
      <c r="J161" s="300">
        <f>SUM(G161:I161)</f>
        <v>9.1501861480316471</v>
      </c>
      <c r="K161" s="300"/>
      <c r="L161" s="300">
        <v>4.8364679112551761</v>
      </c>
      <c r="M161" s="300">
        <v>4.0898486636814848</v>
      </c>
      <c r="N161" s="300">
        <v>0.56162015549800293</v>
      </c>
      <c r="O161" s="300">
        <f>SUM(L161:N161)</f>
        <v>9.4879367304346633</v>
      </c>
      <c r="P161" s="300"/>
      <c r="Q161" s="300">
        <v>4.6974160993820977</v>
      </c>
      <c r="R161" s="300">
        <v>3.9803821056353059</v>
      </c>
      <c r="S161" s="300">
        <v>0.54593605630210829</v>
      </c>
      <c r="T161" s="300">
        <f>SUM(Q161:S161)</f>
        <v>9.2237342613195121</v>
      </c>
      <c r="U161" s="300"/>
      <c r="V161" s="300">
        <v>4.7498994086591413</v>
      </c>
      <c r="W161" s="300">
        <v>4.0266395343525589</v>
      </c>
      <c r="X161" s="300">
        <v>0.55668829767227945</v>
      </c>
      <c r="Y161" s="300">
        <f>SUM(V161:X161)</f>
        <v>9.3332272406839802</v>
      </c>
    </row>
    <row r="162" spans="1:25" x14ac:dyDescent="0.2">
      <c r="A162" s="260" t="s">
        <v>364</v>
      </c>
      <c r="B162" s="300">
        <v>4.5997991046282163</v>
      </c>
      <c r="C162" s="300">
        <v>0.7409916688880277</v>
      </c>
      <c r="D162" s="300">
        <v>0.24685973494968169</v>
      </c>
      <c r="E162" s="300">
        <f t="shared" ref="E162:E163" si="254">SUM(B162:D162)</f>
        <v>5.5876505084659254</v>
      </c>
      <c r="F162" s="300"/>
      <c r="G162" s="300">
        <v>5.2687769814440566</v>
      </c>
      <c r="H162" s="300">
        <v>0.80271853743448407</v>
      </c>
      <c r="I162" s="300">
        <v>0.10131833308979579</v>
      </c>
      <c r="J162" s="300">
        <f t="shared" ref="J162:J163" si="255">SUM(G162:I162)</f>
        <v>6.1728138519683364</v>
      </c>
      <c r="K162" s="300"/>
      <c r="L162" s="300">
        <v>5.2830707314061627</v>
      </c>
      <c r="M162" s="300">
        <v>0.79099253815917359</v>
      </c>
      <c r="N162" s="300">
        <v>0</v>
      </c>
      <c r="O162" s="300">
        <f t="shared" ref="O162:O163" si="256">SUM(L162:N162)</f>
        <v>6.074063269565336</v>
      </c>
      <c r="P162" s="300"/>
      <c r="Q162" s="300">
        <v>5.0275628236840966</v>
      </c>
      <c r="R162" s="300">
        <v>0.80970291499641844</v>
      </c>
      <c r="S162" s="300">
        <v>0</v>
      </c>
      <c r="T162" s="300">
        <f t="shared" ref="T162:T163" si="257">SUM(Q162:S162)</f>
        <v>5.8372657386805153</v>
      </c>
      <c r="U162" s="300"/>
      <c r="V162" s="300">
        <v>4.8766764701642975</v>
      </c>
      <c r="W162" s="300">
        <v>0.90309628915172291</v>
      </c>
      <c r="X162" s="300">
        <v>0</v>
      </c>
      <c r="Y162" s="300">
        <f t="shared" ref="Y162:Y163" si="258">SUM(V162:X162)</f>
        <v>5.7797727593160202</v>
      </c>
    </row>
    <row r="163" spans="1:25" x14ac:dyDescent="0.2">
      <c r="A163" s="264" t="s">
        <v>363</v>
      </c>
      <c r="B163" s="301">
        <f>SUM(B161:B162)</f>
        <v>8.8122944646946806</v>
      </c>
      <c r="C163" s="301">
        <f t="shared" ref="C163" si="259">SUM(C161:C162)</f>
        <v>4.7115768626493146</v>
      </c>
      <c r="D163" s="301">
        <f t="shared" ref="D163" si="260">SUM(D161:D162)</f>
        <v>0.38812867265602724</v>
      </c>
      <c r="E163" s="301">
        <f t="shared" si="254"/>
        <v>13.912000000000022</v>
      </c>
      <c r="F163" s="301"/>
      <c r="G163" s="301">
        <f>SUM(G161:G162)</f>
        <v>10.204746723096868</v>
      </c>
      <c r="H163" s="301">
        <f t="shared" ref="H163" si="261">SUM(H161:H162)</f>
        <v>4.9722027879229342</v>
      </c>
      <c r="I163" s="301">
        <f t="shared" ref="I163" si="262">SUM(I161:I162)</f>
        <v>0.14605048898018252</v>
      </c>
      <c r="J163" s="301">
        <f t="shared" si="255"/>
        <v>15.322999999999986</v>
      </c>
      <c r="K163" s="301"/>
      <c r="L163" s="301">
        <f>SUM(L161:L162)</f>
        <v>10.11953864266134</v>
      </c>
      <c r="M163" s="301">
        <f t="shared" ref="M163" si="263">SUM(M161:M162)</f>
        <v>4.8808412018406582</v>
      </c>
      <c r="N163" s="301">
        <f t="shared" ref="N163" si="264">SUM(N161:N162)</f>
        <v>0.56162015549800293</v>
      </c>
      <c r="O163" s="301">
        <f t="shared" si="256"/>
        <v>15.562000000000001</v>
      </c>
      <c r="P163" s="301"/>
      <c r="Q163" s="301">
        <f>SUM(Q161:Q162)</f>
        <v>9.7249789230661943</v>
      </c>
      <c r="R163" s="301">
        <f t="shared" ref="R163" si="265">SUM(R161:R162)</f>
        <v>4.7900850206317243</v>
      </c>
      <c r="S163" s="301">
        <f t="shared" ref="S163" si="266">SUM(S161:S162)</f>
        <v>0.54593605630210829</v>
      </c>
      <c r="T163" s="301">
        <f t="shared" si="257"/>
        <v>15.061000000000027</v>
      </c>
      <c r="U163" s="301"/>
      <c r="V163" s="301">
        <f>SUM(V161:V162)</f>
        <v>9.6265758788234379</v>
      </c>
      <c r="W163" s="301">
        <f t="shared" ref="W163" si="267">SUM(W161:W162)</f>
        <v>4.9297358235042816</v>
      </c>
      <c r="X163" s="301">
        <f t="shared" ref="X163" si="268">SUM(X161:X162)</f>
        <v>0.55668829767227945</v>
      </c>
      <c r="Y163" s="301">
        <f t="shared" si="258"/>
        <v>15.112999999999998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8.5790714373424137</v>
      </c>
      <c r="C170" s="300">
        <v>8.1844279030973652</v>
      </c>
      <c r="D170" s="300">
        <v>1.4645544333535561</v>
      </c>
      <c r="E170" s="300">
        <f>SUM(B170:D170)</f>
        <v>18.228053773793334</v>
      </c>
      <c r="F170" s="300"/>
      <c r="G170" s="300">
        <v>8.212044382759526</v>
      </c>
      <c r="H170" s="300">
        <v>7.5475321227506686</v>
      </c>
      <c r="I170" s="300">
        <v>1.7354029433275642</v>
      </c>
      <c r="J170" s="300">
        <f>SUM(G170:I170)</f>
        <v>17.494979448837761</v>
      </c>
      <c r="K170" s="300"/>
      <c r="L170" s="300">
        <v>8.9885877232630591</v>
      </c>
      <c r="M170" s="300">
        <v>7.3617619404948664</v>
      </c>
      <c r="N170" s="300">
        <v>0.83968228080813501</v>
      </c>
      <c r="O170" s="300">
        <f>SUM(L170:N170)</f>
        <v>17.190031944566059</v>
      </c>
      <c r="P170" s="300"/>
      <c r="Q170" s="300">
        <v>9.8316736704514351</v>
      </c>
      <c r="R170" s="300">
        <v>7.7074883665653475</v>
      </c>
      <c r="S170" s="300">
        <v>0.90867926916904673</v>
      </c>
      <c r="T170" s="300">
        <f>SUM(Q170:S170)</f>
        <v>18.447841306185829</v>
      </c>
      <c r="U170" s="300"/>
      <c r="V170" s="300">
        <v>10.660404863365043</v>
      </c>
      <c r="W170" s="300">
        <v>7.6397792047055226</v>
      </c>
      <c r="X170" s="300">
        <v>0.94277622492589919</v>
      </c>
      <c r="Y170" s="300">
        <f>SUM(V170:X170)</f>
        <v>19.242960292996464</v>
      </c>
    </row>
    <row r="171" spans="1:25" x14ac:dyDescent="0.2">
      <c r="A171" s="260" t="s">
        <v>364</v>
      </c>
      <c r="B171" s="300">
        <v>7.6231802394342454</v>
      </c>
      <c r="C171" s="300">
        <v>1.5395262918958557</v>
      </c>
      <c r="D171" s="300">
        <v>0.83223969487660654</v>
      </c>
      <c r="E171" s="300">
        <f t="shared" ref="E171" si="269">SUM(B171:D171)</f>
        <v>9.994946226206709</v>
      </c>
      <c r="F171" s="300"/>
      <c r="G171" s="300">
        <v>5.4059860637648596</v>
      </c>
      <c r="H171" s="300">
        <v>1.5266839722594077</v>
      </c>
      <c r="I171" s="300">
        <v>0.89935051513794162</v>
      </c>
      <c r="J171" s="300">
        <f t="shared" ref="J171:J172" si="270">SUM(G171:I171)</f>
        <v>7.8320205511622083</v>
      </c>
      <c r="K171" s="300"/>
      <c r="L171" s="300">
        <v>5.0997798413716957</v>
      </c>
      <c r="M171" s="300">
        <v>1.195960879873514</v>
      </c>
      <c r="N171" s="300">
        <v>0.96422733418876228</v>
      </c>
      <c r="O171" s="300">
        <f t="shared" ref="O171:O172" si="271">SUM(L171:N171)</f>
        <v>7.2599680554339718</v>
      </c>
      <c r="P171" s="300"/>
      <c r="Q171" s="300">
        <v>5.3855178088443161</v>
      </c>
      <c r="R171" s="300">
        <v>1.2969331386280067</v>
      </c>
      <c r="S171" s="300">
        <v>1.0517077463418301</v>
      </c>
      <c r="T171" s="300">
        <f t="shared" ref="T171:T172" si="272">SUM(Q171:S171)</f>
        <v>7.7341586938141536</v>
      </c>
      <c r="U171" s="300"/>
      <c r="V171" s="300">
        <v>5.4397311949322704</v>
      </c>
      <c r="W171" s="300">
        <v>1.3730762501286504</v>
      </c>
      <c r="X171" s="300">
        <v>1.1232322619426269</v>
      </c>
      <c r="Y171" s="300">
        <f t="shared" ref="Y171:Y172" si="273">SUM(V171:X171)</f>
        <v>7.9360397070035482</v>
      </c>
    </row>
    <row r="172" spans="1:25" x14ac:dyDescent="0.2">
      <c r="A172" s="264" t="s">
        <v>363</v>
      </c>
      <c r="B172" s="301">
        <f>SUM(B170:B171)</f>
        <v>16.202251676776658</v>
      </c>
      <c r="C172" s="301">
        <f t="shared" ref="C172" si="274">SUM(C170:C171)</f>
        <v>9.7239541949932207</v>
      </c>
      <c r="D172" s="301">
        <f t="shared" ref="D172" si="275">SUM(D170:D171)</f>
        <v>2.2967941282301627</v>
      </c>
      <c r="E172" s="301">
        <f>SUM(B172:D172)</f>
        <v>28.223000000000042</v>
      </c>
      <c r="F172" s="301"/>
      <c r="G172" s="301">
        <f>SUM(G170:G171)</f>
        <v>13.618030446524386</v>
      </c>
      <c r="H172" s="301">
        <f t="shared" ref="H172" si="276">SUM(H170:H171)</f>
        <v>9.0742160950100761</v>
      </c>
      <c r="I172" s="301">
        <f t="shared" ref="I172" si="277">SUM(I170:I171)</f>
        <v>2.6347534584655059</v>
      </c>
      <c r="J172" s="301">
        <f t="shared" si="270"/>
        <v>25.32699999999997</v>
      </c>
      <c r="K172" s="301"/>
      <c r="L172" s="301">
        <f>SUM(L170:L171)</f>
        <v>14.088367564634755</v>
      </c>
      <c r="M172" s="301">
        <f t="shared" ref="M172" si="278">SUM(M170:M171)</f>
        <v>8.5577228203683795</v>
      </c>
      <c r="N172" s="301">
        <f t="shared" ref="N172" si="279">SUM(N170:N171)</f>
        <v>1.8039096149968974</v>
      </c>
      <c r="O172" s="301">
        <f t="shared" si="271"/>
        <v>24.450000000000031</v>
      </c>
      <c r="P172" s="301"/>
      <c r="Q172" s="301">
        <f>SUM(Q170:Q171)</f>
        <v>15.217191479295751</v>
      </c>
      <c r="R172" s="301">
        <f t="shared" ref="R172" si="280">SUM(R170:R171)</f>
        <v>9.0044215051933545</v>
      </c>
      <c r="S172" s="301">
        <f t="shared" ref="S172" si="281">SUM(S170:S171)</f>
        <v>1.9603870155108769</v>
      </c>
      <c r="T172" s="301">
        <f t="shared" si="272"/>
        <v>26.181999999999981</v>
      </c>
      <c r="U172" s="301"/>
      <c r="V172" s="301">
        <f>SUM(V170:V171)</f>
        <v>16.100136058297313</v>
      </c>
      <c r="W172" s="301">
        <f t="shared" ref="W172" si="282">SUM(W170:W171)</f>
        <v>9.0128554548341739</v>
      </c>
      <c r="X172" s="301">
        <f t="shared" ref="X172" si="283">SUM(X170:X171)</f>
        <v>2.066008486868526</v>
      </c>
      <c r="Y172" s="301">
        <f t="shared" si="273"/>
        <v>27.179000000000013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23.145257343351002</v>
      </c>
      <c r="C179" s="300">
        <v>18.418701876627331</v>
      </c>
      <c r="D179" s="300">
        <v>2.228542381694874</v>
      </c>
      <c r="E179" s="300">
        <f>SUM(B179:D179)</f>
        <v>43.792501601673202</v>
      </c>
      <c r="F179" s="300"/>
      <c r="G179" s="300">
        <v>19.961333129631118</v>
      </c>
      <c r="H179" s="300">
        <v>16.566155213352648</v>
      </c>
      <c r="I179" s="300">
        <v>2.8521697366172929</v>
      </c>
      <c r="J179" s="300">
        <f>SUM(G179:I179)</f>
        <v>39.379658079601057</v>
      </c>
      <c r="K179" s="300"/>
      <c r="L179" s="300">
        <v>21.532824984602875</v>
      </c>
      <c r="M179" s="300">
        <v>19.318734721946175</v>
      </c>
      <c r="N179" s="300">
        <v>1.8203509797301014</v>
      </c>
      <c r="O179" s="300">
        <f>SUM(L179:N179)</f>
        <v>42.671910686279155</v>
      </c>
      <c r="P179" s="300"/>
      <c r="Q179" s="300">
        <v>23.7441775136218</v>
      </c>
      <c r="R179" s="300">
        <v>20.144322586341755</v>
      </c>
      <c r="S179" s="300">
        <v>2.0614673713456018</v>
      </c>
      <c r="T179" s="300">
        <f>SUM(Q179:S179)</f>
        <v>45.949967471309151</v>
      </c>
      <c r="U179" s="300"/>
      <c r="V179" s="300">
        <v>26.893756182804829</v>
      </c>
      <c r="W179" s="300">
        <v>20.384497047724864</v>
      </c>
      <c r="X179" s="300">
        <v>2.3984756000527918</v>
      </c>
      <c r="Y179" s="300">
        <f>SUM(V179:X179)</f>
        <v>49.676728830582483</v>
      </c>
    </row>
    <row r="180" spans="1:25" x14ac:dyDescent="0.2">
      <c r="A180" s="260" t="s">
        <v>364</v>
      </c>
      <c r="B180" s="300">
        <v>7.0306845208402349</v>
      </c>
      <c r="C180" s="300">
        <v>1.876460222640256</v>
      </c>
      <c r="D180" s="300">
        <v>1.2453536548463184</v>
      </c>
      <c r="E180" s="300">
        <f t="shared" ref="E180:E181" si="284">SUM(B180:D180)</f>
        <v>10.152498398326809</v>
      </c>
      <c r="F180" s="300"/>
      <c r="G180" s="300">
        <v>6.7873268816537555</v>
      </c>
      <c r="H180" s="300">
        <v>2.2155394575874436</v>
      </c>
      <c r="I180" s="300">
        <v>0.2304755811576871</v>
      </c>
      <c r="J180" s="300">
        <f t="shared" ref="J180:J181" si="285">SUM(G180:I180)</f>
        <v>9.2333419203988871</v>
      </c>
      <c r="K180" s="300"/>
      <c r="L180" s="300">
        <v>7.2303841803284934</v>
      </c>
      <c r="M180" s="300">
        <v>2.5740012404812411</v>
      </c>
      <c r="N180" s="300">
        <v>0.72370389291116444</v>
      </c>
      <c r="O180" s="300">
        <f t="shared" ref="O180:O181" si="286">SUM(L180:N180)</f>
        <v>10.528089313720898</v>
      </c>
      <c r="P180" s="300"/>
      <c r="Q180" s="300">
        <v>7.8027241187604348</v>
      </c>
      <c r="R180" s="300">
        <v>2.8125707210986497</v>
      </c>
      <c r="S180" s="300">
        <v>0.74773768883173652</v>
      </c>
      <c r="T180" s="300">
        <f t="shared" ref="T180:T181" si="287">SUM(Q180:S180)</f>
        <v>11.363032528690821</v>
      </c>
      <c r="U180" s="300"/>
      <c r="V180" s="300">
        <v>8.5151540585415244</v>
      </c>
      <c r="W180" s="300">
        <v>3.1075532332142721</v>
      </c>
      <c r="X180" s="300">
        <v>0.74556387766171039</v>
      </c>
      <c r="Y180" s="300">
        <f t="shared" ref="Y180:Y181" si="288">SUM(V180:X180)</f>
        <v>12.368271169417508</v>
      </c>
    </row>
    <row r="181" spans="1:25" x14ac:dyDescent="0.2">
      <c r="A181" s="264" t="s">
        <v>363</v>
      </c>
      <c r="B181" s="301">
        <f>SUM(B179:B180)</f>
        <v>30.175941864191238</v>
      </c>
      <c r="C181" s="301">
        <f t="shared" ref="C181" si="289">SUM(C179:C180)</f>
        <v>20.295162099267586</v>
      </c>
      <c r="D181" s="301">
        <f t="shared" ref="D181" si="290">SUM(D179:D180)</f>
        <v>3.4738960365411922</v>
      </c>
      <c r="E181" s="301">
        <f t="shared" si="284"/>
        <v>53.945000000000014</v>
      </c>
      <c r="F181" s="301"/>
      <c r="G181" s="301">
        <f>SUM(G179:G180)</f>
        <v>26.748660011284873</v>
      </c>
      <c r="H181" s="301">
        <f t="shared" ref="H181" si="291">SUM(H179:H180)</f>
        <v>18.781694670940091</v>
      </c>
      <c r="I181" s="301">
        <f t="shared" ref="I181" si="292">SUM(I179:I180)</f>
        <v>3.08264531777498</v>
      </c>
      <c r="J181" s="301">
        <f t="shared" si="285"/>
        <v>48.61299999999995</v>
      </c>
      <c r="K181" s="301"/>
      <c r="L181" s="301">
        <f>SUM(L179:L180)</f>
        <v>28.763209164931368</v>
      </c>
      <c r="M181" s="301">
        <f t="shared" ref="M181" si="293">SUM(M179:M180)</f>
        <v>21.892735962427416</v>
      </c>
      <c r="N181" s="301">
        <f t="shared" ref="N181" si="294">SUM(N179:N180)</f>
        <v>2.544054872641266</v>
      </c>
      <c r="O181" s="301">
        <f t="shared" si="286"/>
        <v>53.200000000000053</v>
      </c>
      <c r="P181" s="301"/>
      <c r="Q181" s="301">
        <f>SUM(Q179:Q180)</f>
        <v>31.546901632382234</v>
      </c>
      <c r="R181" s="301">
        <f t="shared" ref="R181" si="295">SUM(R179:R180)</f>
        <v>22.956893307440403</v>
      </c>
      <c r="S181" s="301">
        <f t="shared" ref="S181" si="296">SUM(S179:S180)</f>
        <v>2.8092050601773382</v>
      </c>
      <c r="T181" s="301">
        <f t="shared" si="287"/>
        <v>57.312999999999981</v>
      </c>
      <c r="U181" s="301"/>
      <c r="V181" s="301">
        <f>SUM(V179:V180)</f>
        <v>35.408910241346355</v>
      </c>
      <c r="W181" s="301">
        <f t="shared" ref="W181" si="297">SUM(W179:W180)</f>
        <v>23.492050280939136</v>
      </c>
      <c r="X181" s="301">
        <f t="shared" ref="X181" si="298">SUM(X179:X180)</f>
        <v>3.144039477714502</v>
      </c>
      <c r="Y181" s="301">
        <f t="shared" si="288"/>
        <v>62.044999999999987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1.3000832659183794</v>
      </c>
      <c r="C188" s="300">
        <v>1.7460704765346535</v>
      </c>
      <c r="D188" s="300">
        <v>1.0781893551393762</v>
      </c>
      <c r="E188" s="300">
        <f>SUM(B188:D188)</f>
        <v>4.1243430975924085</v>
      </c>
      <c r="F188" s="300"/>
      <c r="G188" s="300">
        <v>1.3800230775736761</v>
      </c>
      <c r="H188" s="300">
        <v>1.5629806825620507</v>
      </c>
      <c r="I188" s="300">
        <v>1.1134277103543369</v>
      </c>
      <c r="J188" s="300">
        <f>SUM(G188:I188)</f>
        <v>4.0564314704900637</v>
      </c>
      <c r="K188" s="300"/>
      <c r="L188" s="300">
        <v>1.1083860110697339</v>
      </c>
      <c r="M188" s="300">
        <v>2.1975375577461458</v>
      </c>
      <c r="N188" s="300">
        <v>0.31472392374912844</v>
      </c>
      <c r="O188" s="300">
        <f>SUM(L188:N188)</f>
        <v>3.6206474925650083</v>
      </c>
      <c r="P188" s="300"/>
      <c r="Q188" s="300">
        <v>1.1328612666939661</v>
      </c>
      <c r="R188" s="300">
        <v>2.3188936901666102</v>
      </c>
      <c r="S188" s="300">
        <v>0.3044595002979662</v>
      </c>
      <c r="T188" s="300">
        <f>SUM(Q188:S188)</f>
        <v>3.7562144571585425</v>
      </c>
      <c r="U188" s="300"/>
      <c r="V188" s="300">
        <v>1.1547976593658158</v>
      </c>
      <c r="W188" s="300">
        <v>2.5168977054022106</v>
      </c>
      <c r="X188" s="300">
        <v>0.35558285698285297</v>
      </c>
      <c r="Y188" s="300">
        <f>SUM(V188:X188)</f>
        <v>4.0272782217508789</v>
      </c>
    </row>
    <row r="189" spans="1:25" x14ac:dyDescent="0.2">
      <c r="A189" s="260" t="s">
        <v>364</v>
      </c>
      <c r="B189" s="300">
        <v>1.4276478269899819</v>
      </c>
      <c r="C189" s="300">
        <v>1.4276478270073156</v>
      </c>
      <c r="D189" s="300">
        <v>1.1793612484102936</v>
      </c>
      <c r="E189" s="300">
        <f t="shared" ref="E189:E190" si="299">SUM(B189:D189)</f>
        <v>4.0346569024075913</v>
      </c>
      <c r="F189" s="300"/>
      <c r="G189" s="300">
        <v>1.6981792244219389</v>
      </c>
      <c r="H189" s="300">
        <v>1.0485609231069954</v>
      </c>
      <c r="I189" s="300">
        <v>1.4748283819809953</v>
      </c>
      <c r="J189" s="300">
        <f t="shared" ref="J189:J190" si="300">SUM(G189:I189)</f>
        <v>4.2215685295099297</v>
      </c>
      <c r="K189" s="300"/>
      <c r="L189" s="300">
        <v>1.3884878988996583</v>
      </c>
      <c r="M189" s="300">
        <v>1.4820154820467484</v>
      </c>
      <c r="N189" s="300">
        <v>1.3668491264885896</v>
      </c>
      <c r="O189" s="300">
        <f t="shared" ref="O189:O190" si="301">SUM(L189:N189)</f>
        <v>4.2373525074349967</v>
      </c>
      <c r="P189" s="300"/>
      <c r="Q189" s="300">
        <v>1.4727682048237787</v>
      </c>
      <c r="R189" s="300">
        <v>1.6169858628741918</v>
      </c>
      <c r="S189" s="300">
        <v>1.3460314751434874</v>
      </c>
      <c r="T189" s="300">
        <f t="shared" ref="T189:T190" si="302">SUM(Q189:S189)</f>
        <v>4.4357855428414581</v>
      </c>
      <c r="U189" s="300"/>
      <c r="V189" s="300">
        <v>1.6003647495101978</v>
      </c>
      <c r="W189" s="300">
        <v>1.8200036843113032</v>
      </c>
      <c r="X189" s="300">
        <v>1.481353344427631</v>
      </c>
      <c r="Y189" s="300">
        <f t="shared" ref="Y189:Y190" si="303">SUM(V189:X189)</f>
        <v>4.901721778249132</v>
      </c>
    </row>
    <row r="190" spans="1:25" x14ac:dyDescent="0.2">
      <c r="A190" s="264" t="s">
        <v>363</v>
      </c>
      <c r="B190" s="301">
        <f>SUM(B188:B189)</f>
        <v>2.7277310929083614</v>
      </c>
      <c r="C190" s="301">
        <f t="shared" ref="C190" si="304">SUM(C188:C189)</f>
        <v>3.1737183035419694</v>
      </c>
      <c r="D190" s="301">
        <f t="shared" ref="D190" si="305">SUM(D188:D189)</f>
        <v>2.25755060354967</v>
      </c>
      <c r="E190" s="301">
        <f t="shared" si="299"/>
        <v>8.1590000000000007</v>
      </c>
      <c r="F190" s="301"/>
      <c r="G190" s="301">
        <f>SUM(G188:G189)</f>
        <v>3.0782023019956153</v>
      </c>
      <c r="H190" s="301">
        <f t="shared" ref="H190" si="306">SUM(H188:H189)</f>
        <v>2.6115416056690464</v>
      </c>
      <c r="I190" s="301">
        <f t="shared" ref="I190" si="307">SUM(I188:I189)</f>
        <v>2.5882560923353322</v>
      </c>
      <c r="J190" s="301">
        <f t="shared" si="300"/>
        <v>8.2779999999999934</v>
      </c>
      <c r="K190" s="301"/>
      <c r="L190" s="301">
        <f>SUM(L188:L189)</f>
        <v>2.4968739099693922</v>
      </c>
      <c r="M190" s="301">
        <f t="shared" ref="M190" si="308">SUM(M188:M189)</f>
        <v>3.6795530397928942</v>
      </c>
      <c r="N190" s="301">
        <f t="shared" ref="N190" si="309">SUM(N188:N189)</f>
        <v>1.681573050237718</v>
      </c>
      <c r="O190" s="301">
        <f t="shared" si="301"/>
        <v>7.8580000000000041</v>
      </c>
      <c r="P190" s="301"/>
      <c r="Q190" s="301">
        <f>SUM(Q188:Q189)</f>
        <v>2.6056294715177448</v>
      </c>
      <c r="R190" s="301">
        <f t="shared" ref="R190" si="310">SUM(R188:R189)</f>
        <v>3.9358795530408019</v>
      </c>
      <c r="S190" s="301">
        <f t="shared" ref="S190" si="311">SUM(S188:S189)</f>
        <v>1.6504909754414536</v>
      </c>
      <c r="T190" s="301">
        <f t="shared" si="302"/>
        <v>8.1920000000000002</v>
      </c>
      <c r="U190" s="301"/>
      <c r="V190" s="301">
        <f>SUM(V188:V189)</f>
        <v>2.7551624088760134</v>
      </c>
      <c r="W190" s="301">
        <f t="shared" ref="W190" si="312">SUM(W188:W189)</f>
        <v>4.336901389713514</v>
      </c>
      <c r="X190" s="301">
        <f t="shared" ref="X190" si="313">SUM(X188:X189)</f>
        <v>1.836936201410484</v>
      </c>
      <c r="Y190" s="301">
        <f t="shared" si="303"/>
        <v>8.9290000000000109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1.7457675396620629</v>
      </c>
      <c r="C197" s="300">
        <v>1.3302180379576194</v>
      </c>
      <c r="D197" s="300">
        <v>1.6166526115579254</v>
      </c>
      <c r="E197" s="300">
        <f>SUM(B197:D197)</f>
        <v>4.6926381891776074</v>
      </c>
      <c r="F197" s="300"/>
      <c r="G197" s="300">
        <v>1.1283555362651965</v>
      </c>
      <c r="H197" s="300">
        <v>1.5443023731261174</v>
      </c>
      <c r="I197" s="300">
        <v>2.0605020137892245</v>
      </c>
      <c r="J197" s="300">
        <f>SUM(G197:I197)</f>
        <v>4.7331599231805388</v>
      </c>
      <c r="K197" s="300"/>
      <c r="L197" s="300">
        <v>1.0508383425226655</v>
      </c>
      <c r="M197" s="300">
        <v>1.0285328116734482</v>
      </c>
      <c r="N197" s="300">
        <v>2.5740169541648785</v>
      </c>
      <c r="O197" s="300">
        <f>SUM(L197:N197)</f>
        <v>4.6533881083609927</v>
      </c>
      <c r="P197" s="300"/>
      <c r="Q197" s="300">
        <v>0.8484088567852951</v>
      </c>
      <c r="R197" s="300">
        <v>0.84478919349252957</v>
      </c>
      <c r="S197" s="300">
        <v>2.1512865488781987</v>
      </c>
      <c r="T197" s="300">
        <f>SUM(Q197:S197)</f>
        <v>3.8444845991560235</v>
      </c>
      <c r="U197" s="300"/>
      <c r="V197" s="300">
        <v>0.75992729797780101</v>
      </c>
      <c r="W197" s="300">
        <v>0.76726863217746899</v>
      </c>
      <c r="X197" s="300">
        <v>1.9869221832533519</v>
      </c>
      <c r="Y197" s="300">
        <f>SUM(V197:X197)</f>
        <v>3.5141181134086219</v>
      </c>
    </row>
    <row r="198" spans="1:25" x14ac:dyDescent="0.2">
      <c r="A198" s="260" t="s">
        <v>364</v>
      </c>
      <c r="B198" s="300">
        <v>1.4718683959990904</v>
      </c>
      <c r="C198" s="300">
        <v>0.55615524062710697</v>
      </c>
      <c r="D198" s="300">
        <v>1.6233381741962014</v>
      </c>
      <c r="E198" s="300">
        <f t="shared" ref="E198:E199" si="314">SUM(B198:D198)</f>
        <v>3.6513618108223986</v>
      </c>
      <c r="F198" s="300"/>
      <c r="G198" s="300">
        <v>1.1684566577730242</v>
      </c>
      <c r="H198" s="300">
        <v>0.30525955759401707</v>
      </c>
      <c r="I198" s="300">
        <v>0.39712386145242817</v>
      </c>
      <c r="J198" s="300">
        <f t="shared" ref="J198:J199" si="315">SUM(G198:I198)</f>
        <v>1.8708400768194695</v>
      </c>
      <c r="K198" s="300"/>
      <c r="L198" s="300">
        <v>1.6714690853045511</v>
      </c>
      <c r="M198" s="300">
        <v>0.64314280633445553</v>
      </c>
      <c r="N198" s="300">
        <v>0</v>
      </c>
      <c r="O198" s="300">
        <f t="shared" ref="O198:O199" si="316">SUM(L198:N198)</f>
        <v>2.3146118916390064</v>
      </c>
      <c r="P198" s="300"/>
      <c r="Q198" s="300">
        <v>1.4384139731111747</v>
      </c>
      <c r="R198" s="300">
        <v>0.53410142773280278</v>
      </c>
      <c r="S198" s="300">
        <v>0</v>
      </c>
      <c r="T198" s="300">
        <f t="shared" ref="T198:T199" si="317">SUM(Q198:S198)</f>
        <v>1.9725154008439776</v>
      </c>
      <c r="U198" s="300"/>
      <c r="V198" s="300">
        <v>1.4140997004181484</v>
      </c>
      <c r="W198" s="300">
        <v>0.50278218617322878</v>
      </c>
      <c r="X198" s="300">
        <v>0</v>
      </c>
      <c r="Y198" s="300">
        <f t="shared" ref="Y198:Y199" si="318">SUM(V198:X198)</f>
        <v>1.9168818865913773</v>
      </c>
    </row>
    <row r="199" spans="1:25" x14ac:dyDescent="0.2">
      <c r="A199" s="264" t="s">
        <v>363</v>
      </c>
      <c r="B199" s="301">
        <f>SUM(B197:B198)</f>
        <v>3.2176359356611535</v>
      </c>
      <c r="C199" s="301">
        <f t="shared" ref="C199" si="319">SUM(C197:C198)</f>
        <v>1.8863732785847263</v>
      </c>
      <c r="D199" s="301">
        <f t="shared" ref="D199" si="320">SUM(D197:D198)</f>
        <v>3.2399907857541268</v>
      </c>
      <c r="E199" s="301">
        <f t="shared" si="314"/>
        <v>8.3440000000000065</v>
      </c>
      <c r="F199" s="301"/>
      <c r="G199" s="301">
        <f>SUM(G197:G198)</f>
        <v>2.2968121940382207</v>
      </c>
      <c r="H199" s="301">
        <f t="shared" ref="H199" si="321">SUM(H197:H198)</f>
        <v>1.8495619307201345</v>
      </c>
      <c r="I199" s="301">
        <f t="shared" ref="I199" si="322">SUM(I197:I198)</f>
        <v>2.4576258752416527</v>
      </c>
      <c r="J199" s="301">
        <f t="shared" si="315"/>
        <v>6.6040000000000081</v>
      </c>
      <c r="K199" s="301"/>
      <c r="L199" s="301">
        <f>SUM(L197:L198)</f>
        <v>2.7223074278272166</v>
      </c>
      <c r="M199" s="301">
        <f t="shared" ref="M199" si="323">SUM(M197:M198)</f>
        <v>1.6716756180079038</v>
      </c>
      <c r="N199" s="301">
        <f t="shared" ref="N199" si="324">SUM(N197:N198)</f>
        <v>2.5740169541648785</v>
      </c>
      <c r="O199" s="301">
        <f t="shared" si="316"/>
        <v>6.9679999999999982</v>
      </c>
      <c r="P199" s="301"/>
      <c r="Q199" s="301">
        <f>SUM(Q197:Q198)</f>
        <v>2.2868228298964697</v>
      </c>
      <c r="R199" s="301">
        <f t="shared" ref="R199" si="325">SUM(R197:R198)</f>
        <v>1.3788906212253322</v>
      </c>
      <c r="S199" s="301">
        <f t="shared" ref="S199" si="326">SUM(S197:S198)</f>
        <v>2.1512865488781987</v>
      </c>
      <c r="T199" s="301">
        <f t="shared" si="317"/>
        <v>5.8170000000000002</v>
      </c>
      <c r="U199" s="301"/>
      <c r="V199" s="301">
        <f>SUM(V197:V198)</f>
        <v>2.1740269983959495</v>
      </c>
      <c r="W199" s="301">
        <f t="shared" ref="W199" si="327">SUM(W197:W198)</f>
        <v>1.2700508183506978</v>
      </c>
      <c r="X199" s="301">
        <f t="shared" ref="X199" si="328">SUM(X197:X198)</f>
        <v>1.9869221832533519</v>
      </c>
      <c r="Y199" s="301">
        <f t="shared" si="318"/>
        <v>5.4309999999999992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Tees Valley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-0.77836176551454583</v>
      </c>
      <c r="N7">
        <f>'Ind T4'!C122</f>
        <v>0.28856850151626201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-0.27774582370764245</v>
      </c>
      <c r="N9">
        <f>'Ind T4'!C120</f>
        <v>1.0306182051736057</v>
      </c>
    </row>
    <row r="10" spans="1:16" x14ac:dyDescent="0.2">
      <c r="L10" s="13" t="str">
        <f>'Ind T4'!A80</f>
        <v>Education</v>
      </c>
      <c r="M10">
        <f>'Ind T4'!B119</f>
        <v>-2.8293433569908988</v>
      </c>
      <c r="N10">
        <f>'Ind T4'!C119</f>
        <v>0.70792334956897296</v>
      </c>
    </row>
    <row r="11" spans="1:16" x14ac:dyDescent="0.2">
      <c r="L11" s="13" t="str">
        <f>'Ind T4'!A79</f>
        <v>Public admin. and defence</v>
      </c>
      <c r="M11">
        <f>'Ind T4'!B118</f>
        <v>2.2669181194019838</v>
      </c>
      <c r="N11">
        <f>'Ind T4'!C118</f>
        <v>-0.19498794839963862</v>
      </c>
    </row>
    <row r="12" spans="1:16" x14ac:dyDescent="0.2">
      <c r="L12" s="1" t="str">
        <f>CONCATENATE("[",'Ind T4'!A78,"]")</f>
        <v>[Non-marketed services]</v>
      </c>
      <c r="M12">
        <f>'Ind T4'!B117</f>
        <v>-0.60426113449438823</v>
      </c>
      <c r="N12">
        <f>'Ind T4'!C117</f>
        <v>0.75449592583438641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-3.5401084482182488</v>
      </c>
      <c r="N14" s="13">
        <f>'Ind T4'!C115</f>
        <v>-1.6476418219910194</v>
      </c>
    </row>
    <row r="15" spans="1:16" x14ac:dyDescent="0.2">
      <c r="L15" s="13" t="str">
        <f>'Ind T4'!A75</f>
        <v>Arts and entertainment</v>
      </c>
      <c r="M15" s="13">
        <f>'Ind T4'!B114</f>
        <v>-0.7489709549131085</v>
      </c>
      <c r="N15" s="13">
        <f>'Ind T4'!C114</f>
        <v>0.8554535050797174</v>
      </c>
    </row>
    <row r="16" spans="1:16" x14ac:dyDescent="0.2">
      <c r="L16" s="13" t="str">
        <f>'Ind T4'!A74</f>
        <v>Support services</v>
      </c>
      <c r="M16" s="13">
        <f>'Ind T4'!B113</f>
        <v>2.4726982296186195</v>
      </c>
      <c r="N16" s="13">
        <f>'Ind T4'!C113</f>
        <v>0.25268564260472193</v>
      </c>
    </row>
    <row r="17" spans="12:14" x14ac:dyDescent="0.2">
      <c r="L17" s="13" t="str">
        <f>'Ind T4'!A73</f>
        <v>Professional services</v>
      </c>
      <c r="M17" s="13">
        <f>'Ind T4'!B112</f>
        <v>-4.5087467462606501</v>
      </c>
      <c r="N17" s="13">
        <f>'Ind T4'!C112</f>
        <v>0.40995634856177965</v>
      </c>
    </row>
    <row r="18" spans="12:14" x14ac:dyDescent="0.2">
      <c r="L18" s="13" t="str">
        <f>'Ind T4'!A72</f>
        <v>Real estate</v>
      </c>
      <c r="M18" s="13">
        <f>'Ind T4'!B111</f>
        <v>2.3619478841039099</v>
      </c>
      <c r="N18" s="13">
        <f>'Ind T4'!C111</f>
        <v>0.80235735439564415</v>
      </c>
    </row>
    <row r="19" spans="12:14" x14ac:dyDescent="0.2">
      <c r="L19" t="str">
        <f>'Ind T4'!A71</f>
        <v>Finance and insurance</v>
      </c>
      <c r="M19">
        <f>'Ind T4'!B110</f>
        <v>-0.99772053820423867</v>
      </c>
      <c r="N19">
        <f>'Ind T4'!C110</f>
        <v>0.24521346839654345</v>
      </c>
    </row>
    <row r="20" spans="12:14" x14ac:dyDescent="0.2">
      <c r="L20" t="str">
        <f>'Ind T4'!A70</f>
        <v>Information technology</v>
      </c>
      <c r="M20">
        <f>'Ind T4'!B109</f>
        <v>-5.9974516096090946</v>
      </c>
      <c r="N20">
        <f>'Ind T4'!C109</f>
        <v>0.88888088047744951</v>
      </c>
    </row>
    <row r="21" spans="12:14" x14ac:dyDescent="0.2">
      <c r="L21" t="str">
        <f>'Ind T4'!A69</f>
        <v>Media</v>
      </c>
      <c r="M21">
        <f>'Ind T4'!B108</f>
        <v>0.270401315337776</v>
      </c>
      <c r="N21">
        <f>'Ind T4'!C108</f>
        <v>3.1030659699360363E-2</v>
      </c>
    </row>
    <row r="22" spans="12:14" x14ac:dyDescent="0.2">
      <c r="L22" s="1" t="str">
        <f>CONCATENATE("[",'Ind T4'!A68,"]")</f>
        <v>[Business and other services]</v>
      </c>
      <c r="M22">
        <f>'Ind T4'!B107</f>
        <v>-1.5070955597662694</v>
      </c>
      <c r="N22">
        <f>'Ind T4'!C107</f>
        <v>0.27355375916759961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0.10466499411014851</v>
      </c>
      <c r="N24">
        <f>'Ind T4'!C105</f>
        <v>0.82426725738458106</v>
      </c>
    </row>
    <row r="25" spans="12:14" x14ac:dyDescent="0.2">
      <c r="L25" s="13" t="str">
        <f>'Ind T4'!A65</f>
        <v>Transport and storage</v>
      </c>
      <c r="M25">
        <f>'Ind T4'!B104</f>
        <v>3.7908642278633442</v>
      </c>
      <c r="N25">
        <f>'Ind T4'!C104</f>
        <v>0.15114786518661827</v>
      </c>
    </row>
    <row r="26" spans="12:14" x14ac:dyDescent="0.2">
      <c r="L26" s="13" t="str">
        <f>'Ind T4'!A64</f>
        <v>Wholesale and retail trade</v>
      </c>
      <c r="M26">
        <f>'Ind T4'!B103</f>
        <v>-0.93258197725523129</v>
      </c>
      <c r="N26">
        <f>'Ind T4'!C103</f>
        <v>3.2979793013132586E-2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0.24900896622734869</v>
      </c>
      <c r="N27">
        <f>'Ind T4'!C102</f>
        <v>0.26140507151592995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-0.62905268130160064</v>
      </c>
      <c r="N29">
        <f>'Ind T4'!C100</f>
        <v>-0.32024826200276468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-3.1493250471645307</v>
      </c>
      <c r="N31">
        <f>'Ind T4'!C98</f>
        <v>-1.4354573133539716</v>
      </c>
    </row>
    <row r="32" spans="12:14" x14ac:dyDescent="0.2">
      <c r="L32" s="13" t="str">
        <f>'Ind T4'!A58</f>
        <v>Engineering</v>
      </c>
      <c r="M32">
        <f>'Ind T4'!B97</f>
        <v>-5.6869012971081929</v>
      </c>
      <c r="N32">
        <f>'Ind T4'!C97</f>
        <v>-0.38668611439502953</v>
      </c>
    </row>
    <row r="33" spans="12:14" x14ac:dyDescent="0.2">
      <c r="L33" s="13" t="str">
        <f>'Ind T4'!A57</f>
        <v>Food drink and tobacco</v>
      </c>
      <c r="M33">
        <f>'Ind T4'!B96</f>
        <v>2.2491237480185333</v>
      </c>
      <c r="N33">
        <f>'Ind T4'!C96</f>
        <v>-0.18074673223061888</v>
      </c>
    </row>
    <row r="34" spans="12:14" x14ac:dyDescent="0.2">
      <c r="L34" s="1" t="str">
        <f>CONCATENATE("[",'Ind T4'!A56,"]")</f>
        <v>[Manufacturing]</v>
      </c>
      <c r="M34">
        <f>'Ind T4'!B95</f>
        <v>-2.6477786373497847</v>
      </c>
      <c r="N34">
        <f>'Ind T4'!C95</f>
        <v>-1.1093262378181312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-0.88647985919309003</v>
      </c>
      <c r="N36">
        <f>'Ind T4'!C93</f>
        <v>0.16588696358841304</v>
      </c>
    </row>
    <row r="37" spans="12:14" x14ac:dyDescent="0.2">
      <c r="L37" s="13" t="str">
        <f>'Ind T4'!A53</f>
        <v>Electricity and gas</v>
      </c>
      <c r="M37">
        <f>'Ind T4'!B92</f>
        <v>17.436074326873886</v>
      </c>
      <c r="N37">
        <f>'Ind T4'!C92</f>
        <v>4.6097838924175072E-2</v>
      </c>
    </row>
    <row r="38" spans="12:14" x14ac:dyDescent="0.2">
      <c r="L38" s="13" t="str">
        <f>'Ind T4'!A52</f>
        <v>Mining and quarrying</v>
      </c>
      <c r="M38">
        <f>'Ind T4'!B91</f>
        <v>-8.5365692854101667</v>
      </c>
      <c r="N38">
        <f>'Ind T4'!C91</f>
        <v>-1.7309987007917749</v>
      </c>
    </row>
    <row r="39" spans="12:14" x14ac:dyDescent="0.2">
      <c r="L39" s="45" t="str">
        <f>'Ind T4'!A51</f>
        <v>Agriculture</v>
      </c>
      <c r="M39">
        <f>'Ind T4'!B90</f>
        <v>-8.7560807698599312</v>
      </c>
      <c r="N39">
        <f>'Ind T4'!C90</f>
        <v>0.38178303405229652</v>
      </c>
    </row>
    <row r="40" spans="12:14" x14ac:dyDescent="0.2">
      <c r="L40" s="1" t="str">
        <f>CONCATENATE("[",'Ind T4'!A50,"]")</f>
        <v>[Primary sector and utilities]</v>
      </c>
      <c r="M40">
        <f>'Ind T4'!B89</f>
        <v>-0.19528573801685933</v>
      </c>
      <c r="N40">
        <f>'Ind T4'!C89</f>
        <v>-0.12106424808530081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Tees Valley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6.8420000000000094</v>
      </c>
      <c r="N5" s="11">
        <f t="shared" ref="N5:AL5" si="1">SUM(N6:N9)</f>
        <v>8.4829999999999988</v>
      </c>
      <c r="O5" s="11">
        <f t="shared" si="1"/>
        <v>6.5890000000000004</v>
      </c>
      <c r="P5" s="11">
        <f t="shared" si="1"/>
        <v>7.1959999999999935</v>
      </c>
      <c r="Q5" s="11">
        <f t="shared" si="1"/>
        <v>7.1840000000000046</v>
      </c>
      <c r="R5" s="11">
        <f t="shared" si="1"/>
        <v>5.5520000000000049</v>
      </c>
      <c r="S5" s="11">
        <f t="shared" si="1"/>
        <v>4.578000000000003</v>
      </c>
      <c r="T5" s="11">
        <f t="shared" si="1"/>
        <v>6.3160000000000034</v>
      </c>
      <c r="U5" s="11">
        <f t="shared" si="1"/>
        <v>6.2659999999999982</v>
      </c>
      <c r="V5" s="11">
        <f t="shared" si="1"/>
        <v>5.0479999999999956</v>
      </c>
      <c r="W5" s="11">
        <f t="shared" si="1"/>
        <v>5.4979999999999993</v>
      </c>
      <c r="X5" s="11">
        <f t="shared" si="1"/>
        <v>5.4329999999999972</v>
      </c>
      <c r="Y5" s="11">
        <f t="shared" si="1"/>
        <v>5.3919999999999959</v>
      </c>
      <c r="Z5" s="11">
        <f t="shared" si="1"/>
        <v>5.377000000000006</v>
      </c>
      <c r="AA5" s="11">
        <f t="shared" si="1"/>
        <v>5.4109999999999916</v>
      </c>
      <c r="AB5" s="11">
        <f t="shared" si="1"/>
        <v>5.4229999999999965</v>
      </c>
      <c r="AC5" s="11">
        <f t="shared" si="1"/>
        <v>5.4320000000000022</v>
      </c>
      <c r="AD5" s="11">
        <f t="shared" si="1"/>
        <v>5.4319999999999986</v>
      </c>
      <c r="AE5" s="11">
        <f t="shared" si="1"/>
        <v>5.4290000000000012</v>
      </c>
      <c r="AF5" s="11">
        <f t="shared" si="1"/>
        <v>5.4240000000000057</v>
      </c>
      <c r="AG5" s="11">
        <f t="shared" si="1"/>
        <v>5.4210000000000038</v>
      </c>
      <c r="AH5" s="11">
        <f t="shared" si="1"/>
        <v>5.4140000000000041</v>
      </c>
      <c r="AI5" s="11">
        <f t="shared" si="1"/>
        <v>5.4109999999999969</v>
      </c>
      <c r="AJ5" s="11">
        <f t="shared" si="1"/>
        <v>5.4049999999999985</v>
      </c>
      <c r="AK5" s="11">
        <f t="shared" si="1"/>
        <v>5.4009999999999954</v>
      </c>
      <c r="AL5" s="11">
        <f t="shared" si="1"/>
        <v>5.3989999999999974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1.8780000000000017</v>
      </c>
      <c r="N6" s="11">
        <v>3.3340000000000001</v>
      </c>
      <c r="O6" s="11">
        <v>1.1790000000000032</v>
      </c>
      <c r="P6" s="11">
        <v>1.8130000000000033</v>
      </c>
      <c r="Q6" s="11">
        <v>2.5110000000000019</v>
      </c>
      <c r="R6" s="11">
        <v>1.3440000000000003</v>
      </c>
      <c r="S6" s="11">
        <v>0.66899999999999915</v>
      </c>
      <c r="T6" s="11">
        <v>1.3479999999999985</v>
      </c>
      <c r="U6" s="11">
        <v>1.6129999999999955</v>
      </c>
      <c r="V6" s="11">
        <v>0.87899999999999923</v>
      </c>
      <c r="W6" s="11">
        <v>0.85000000000000087</v>
      </c>
      <c r="X6" s="11">
        <v>0.85599999999999998</v>
      </c>
      <c r="Y6" s="11">
        <v>0.86199999999999932</v>
      </c>
      <c r="Z6" s="11">
        <v>0.87000000000000166</v>
      </c>
      <c r="AA6" s="11">
        <v>0.87600000000000011</v>
      </c>
      <c r="AB6" s="11">
        <v>0.878</v>
      </c>
      <c r="AC6" s="11">
        <v>0.87999999999999934</v>
      </c>
      <c r="AD6" s="11">
        <v>0.88200000000000067</v>
      </c>
      <c r="AE6" s="11">
        <v>0.88399999999999967</v>
      </c>
      <c r="AF6" s="11">
        <v>0.88500000000000012</v>
      </c>
      <c r="AG6" s="11">
        <v>0.88799999999999835</v>
      </c>
      <c r="AH6" s="11">
        <v>0.89000000000000101</v>
      </c>
      <c r="AI6" s="11">
        <v>0.89300000000000002</v>
      </c>
      <c r="AJ6" s="11">
        <v>0.89500000000000057</v>
      </c>
      <c r="AK6" s="172">
        <v>0.89700000000000102</v>
      </c>
      <c r="AL6" s="11">
        <v>0.90000000000000091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1.0990000000000018</v>
      </c>
      <c r="N7" s="11">
        <v>1.3779999999999963</v>
      </c>
      <c r="O7" s="11">
        <v>1.5059999999999976</v>
      </c>
      <c r="P7" s="11">
        <v>1.4699999999999949</v>
      </c>
      <c r="Q7" s="11">
        <v>1.4510000000000061</v>
      </c>
      <c r="R7" s="11">
        <v>1.4170000000000038</v>
      </c>
      <c r="S7" s="11">
        <v>1.2920000000000005</v>
      </c>
      <c r="T7" s="11">
        <v>0.96200000000000407</v>
      </c>
      <c r="U7" s="11">
        <v>0.95800000000000329</v>
      </c>
      <c r="V7" s="11">
        <v>0.7290000000000002</v>
      </c>
      <c r="W7" s="11">
        <v>0.90700000000000025</v>
      </c>
      <c r="X7" s="11">
        <v>0.88200000000000034</v>
      </c>
      <c r="Y7" s="11">
        <v>0.87399999999999889</v>
      </c>
      <c r="Z7" s="11">
        <v>0.84900000000000131</v>
      </c>
      <c r="AA7" s="11">
        <v>0.81999999999999784</v>
      </c>
      <c r="AB7" s="11">
        <v>0.80000000000000093</v>
      </c>
      <c r="AC7" s="11">
        <v>0.78700000000000025</v>
      </c>
      <c r="AD7" s="11">
        <v>0.77299999999999769</v>
      </c>
      <c r="AE7" s="11">
        <v>0.76100000000000068</v>
      </c>
      <c r="AF7" s="11">
        <v>0.75100000000000011</v>
      </c>
      <c r="AG7" s="11">
        <v>0.74200000000000044</v>
      </c>
      <c r="AH7" s="11">
        <v>0.73099999999999987</v>
      </c>
      <c r="AI7" s="11">
        <v>0.72199999999999942</v>
      </c>
      <c r="AJ7" s="11">
        <v>0.71299999999999997</v>
      </c>
      <c r="AK7" s="172">
        <v>0.70499999999999929</v>
      </c>
      <c r="AL7" s="11">
        <v>0.69800000000000029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2.7450000000000054</v>
      </c>
      <c r="N8" s="11">
        <v>1.9860000000000038</v>
      </c>
      <c r="O8" s="11">
        <v>1.9339999999999984</v>
      </c>
      <c r="P8" s="11">
        <v>2.113999999999995</v>
      </c>
      <c r="Q8" s="11">
        <v>1.4349999999999969</v>
      </c>
      <c r="R8" s="11">
        <v>0.8390000000000013</v>
      </c>
      <c r="S8" s="11">
        <v>1.1970000000000005</v>
      </c>
      <c r="T8" s="11">
        <v>1.0919999999999992</v>
      </c>
      <c r="U8" s="11">
        <v>1.0799999999999981</v>
      </c>
      <c r="V8" s="11">
        <v>1.8089999999999968</v>
      </c>
      <c r="W8" s="11">
        <v>1.8740000000000003</v>
      </c>
      <c r="X8" s="11">
        <v>1.874999999999998</v>
      </c>
      <c r="Y8" s="11">
        <v>1.8530000000000006</v>
      </c>
      <c r="Z8" s="11">
        <v>1.8479999999999992</v>
      </c>
      <c r="AA8" s="11">
        <v>1.8499999999999979</v>
      </c>
      <c r="AB8" s="11">
        <v>1.850999999999998</v>
      </c>
      <c r="AC8" s="11">
        <v>1.8520000000000012</v>
      </c>
      <c r="AD8" s="11">
        <v>1.8530000000000022</v>
      </c>
      <c r="AE8" s="11">
        <v>1.8549999999999995</v>
      </c>
      <c r="AF8" s="11">
        <v>1.8580000000000017</v>
      </c>
      <c r="AG8" s="11">
        <v>1.8620000000000021</v>
      </c>
      <c r="AH8" s="11">
        <v>1.8660000000000008</v>
      </c>
      <c r="AI8" s="11">
        <v>1.8709999999999967</v>
      </c>
      <c r="AJ8" s="11">
        <v>1.875999999999999</v>
      </c>
      <c r="AK8" s="172">
        <v>1.8809999999999976</v>
      </c>
      <c r="AL8" s="11">
        <v>1.8870000000000005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1.1200000000000008</v>
      </c>
      <c r="N9" s="11">
        <v>1.7849999999999988</v>
      </c>
      <c r="O9" s="11">
        <v>1.9700000000000017</v>
      </c>
      <c r="P9" s="11">
        <v>1.7990000000000006</v>
      </c>
      <c r="Q9" s="11">
        <v>1.7869999999999999</v>
      </c>
      <c r="R9" s="11">
        <v>1.9519999999999991</v>
      </c>
      <c r="S9" s="11">
        <v>1.420000000000003</v>
      </c>
      <c r="T9" s="11">
        <v>2.9140000000000015</v>
      </c>
      <c r="U9" s="11">
        <v>2.6150000000000015</v>
      </c>
      <c r="V9" s="11">
        <v>1.6309999999999993</v>
      </c>
      <c r="W9" s="11">
        <v>1.8669999999999987</v>
      </c>
      <c r="X9" s="11">
        <v>1.8199999999999983</v>
      </c>
      <c r="Y9" s="11">
        <v>1.8029999999999973</v>
      </c>
      <c r="Z9" s="11">
        <v>1.8100000000000043</v>
      </c>
      <c r="AA9" s="11">
        <v>1.864999999999996</v>
      </c>
      <c r="AB9" s="11">
        <v>1.8939999999999975</v>
      </c>
      <c r="AC9" s="11">
        <v>1.9130000000000009</v>
      </c>
      <c r="AD9" s="11">
        <v>1.9239999999999973</v>
      </c>
      <c r="AE9" s="11">
        <v>1.9290000000000014</v>
      </c>
      <c r="AF9" s="11">
        <v>1.9300000000000042</v>
      </c>
      <c r="AG9" s="11">
        <v>1.9290000000000027</v>
      </c>
      <c r="AH9" s="11">
        <v>1.927000000000002</v>
      </c>
      <c r="AI9" s="11">
        <v>1.9250000000000009</v>
      </c>
      <c r="AJ9" s="11">
        <v>1.9209999999999987</v>
      </c>
      <c r="AK9" s="172">
        <v>1.9179999999999975</v>
      </c>
      <c r="AL9" s="11">
        <v>1.9139999999999953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28.668000000000031</v>
      </c>
      <c r="N11" s="11">
        <f t="shared" si="2"/>
        <v>25.187000000000051</v>
      </c>
      <c r="O11" s="11">
        <f t="shared" si="2"/>
        <v>25.94200000000005</v>
      </c>
      <c r="P11" s="11">
        <f t="shared" si="2"/>
        <v>25.27000000000001</v>
      </c>
      <c r="Q11" s="11">
        <f t="shared" si="2"/>
        <v>25.426999999999904</v>
      </c>
      <c r="R11" s="11">
        <f t="shared" ref="R11" si="3">SUM(R12:R14)</f>
        <v>26.496999999999925</v>
      </c>
      <c r="S11" s="11">
        <f t="shared" ref="S11" si="4">SUM(S12:S14)</f>
        <v>26.294999999999987</v>
      </c>
      <c r="T11" s="11">
        <f t="shared" ref="T11" si="5">SUM(T12:T14)</f>
        <v>27.345000000000006</v>
      </c>
      <c r="U11" s="11">
        <f t="shared" ref="U11" si="6">SUM(U12:U14)</f>
        <v>26.525999999999868</v>
      </c>
      <c r="V11" s="11">
        <f t="shared" ref="V11" si="7">SUM(V12:V14)</f>
        <v>25.441999999999972</v>
      </c>
      <c r="W11" s="11">
        <f t="shared" ref="W11" si="8">SUM(W12:W14)</f>
        <v>23.16999999999997</v>
      </c>
      <c r="X11" s="11">
        <f t="shared" ref="X11" si="9">SUM(X12:X14)</f>
        <v>23.375000000000025</v>
      </c>
      <c r="Y11" s="11">
        <f t="shared" ref="Y11" si="10">SUM(Y12:Y14)</f>
        <v>22.99799999999999</v>
      </c>
      <c r="Z11" s="11">
        <f t="shared" ref="Z11" si="11">SUM(Z12:Z14)</f>
        <v>22.657999999999952</v>
      </c>
      <c r="AA11" s="11">
        <f t="shared" ref="AA11" si="12">SUM(AA12:AA14)</f>
        <v>22.354000000000035</v>
      </c>
      <c r="AB11" s="11">
        <f t="shared" ref="AB11" si="13">SUM(AB12:AB14)</f>
        <v>21.999999999999922</v>
      </c>
      <c r="AC11" s="11">
        <f t="shared" ref="AC11" si="14">SUM(AC12:AC14)</f>
        <v>21.717999999999968</v>
      </c>
      <c r="AD11" s="11">
        <f>SUM(AD12:AD14)</f>
        <v>21.434999999999992</v>
      </c>
      <c r="AE11" s="11">
        <f t="shared" ref="AE11" si="15">SUM(AE12:AE14)</f>
        <v>21.161000000000012</v>
      </c>
      <c r="AF11" s="11">
        <f t="shared" ref="AF11" si="16">SUM(AF12:AF14)</f>
        <v>20.900000000000023</v>
      </c>
      <c r="AG11" s="11">
        <f t="shared" ref="AG11:AL11" si="17">SUM(AG12:AG14)</f>
        <v>20.668000000000042</v>
      </c>
      <c r="AH11" s="11">
        <f t="shared" si="17"/>
        <v>20.436999999999969</v>
      </c>
      <c r="AI11" s="11">
        <f t="shared" si="17"/>
        <v>20.214999999999979</v>
      </c>
      <c r="AJ11" s="11">
        <f t="shared" si="17"/>
        <v>20.001999999999999</v>
      </c>
      <c r="AK11" s="11">
        <f t="shared" si="17"/>
        <v>19.796000000000028</v>
      </c>
      <c r="AL11" s="11">
        <f t="shared" si="17"/>
        <v>19.600000000000016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3.7210000000000081</v>
      </c>
      <c r="N12" s="11">
        <v>3.0999999999999979</v>
      </c>
      <c r="O12" s="11">
        <v>3.4460000000000099</v>
      </c>
      <c r="P12" s="11">
        <v>2.9399999999999986</v>
      </c>
      <c r="Q12" s="11">
        <v>2.601999999999995</v>
      </c>
      <c r="R12" s="11">
        <v>3.4089999999999923</v>
      </c>
      <c r="S12" s="11">
        <v>3.9890000000000012</v>
      </c>
      <c r="T12" s="11">
        <v>3.9009999999999847</v>
      </c>
      <c r="U12" s="11">
        <v>4.7749999999999826</v>
      </c>
      <c r="V12" s="11">
        <v>4.0139999999999967</v>
      </c>
      <c r="W12" s="11">
        <v>3.8100000000000049</v>
      </c>
      <c r="X12" s="11">
        <v>3.8169999999999908</v>
      </c>
      <c r="Y12" s="11">
        <v>3.8270000000000097</v>
      </c>
      <c r="Z12" s="11">
        <v>3.8639999999999963</v>
      </c>
      <c r="AA12" s="11">
        <v>3.8660000000000059</v>
      </c>
      <c r="AB12" s="11">
        <v>3.8470000000000004</v>
      </c>
      <c r="AC12" s="11">
        <v>3.8390000000000044</v>
      </c>
      <c r="AD12" s="11">
        <v>3.827999999999995</v>
      </c>
      <c r="AE12" s="11">
        <v>3.8139999999999992</v>
      </c>
      <c r="AF12" s="11">
        <v>3.798999999999995</v>
      </c>
      <c r="AG12" s="11">
        <v>3.7850000000000033</v>
      </c>
      <c r="AH12" s="11">
        <v>3.7710000000000008</v>
      </c>
      <c r="AI12" s="11">
        <v>3.7559999999999909</v>
      </c>
      <c r="AJ12" s="11">
        <v>3.7410000000000005</v>
      </c>
      <c r="AK12" s="172">
        <v>3.7250000000000019</v>
      </c>
      <c r="AL12" s="11">
        <v>3.7080000000000002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1.9640000000000015</v>
      </c>
      <c r="N13" s="11">
        <v>2.5849999999999977</v>
      </c>
      <c r="O13" s="11">
        <v>3.871000000000008</v>
      </c>
      <c r="P13" s="11">
        <v>3.238</v>
      </c>
      <c r="Q13" s="11">
        <v>2.7929999999999913</v>
      </c>
      <c r="R13" s="11">
        <v>2.9669999999999921</v>
      </c>
      <c r="S13" s="11">
        <v>2.9719999999999929</v>
      </c>
      <c r="T13" s="11">
        <v>3.4970000000000026</v>
      </c>
      <c r="U13" s="11">
        <v>2.9450000000000029</v>
      </c>
      <c r="V13" s="11">
        <v>2.3280000000000003</v>
      </c>
      <c r="W13" s="11">
        <v>2.2139999999999969</v>
      </c>
      <c r="X13" s="11">
        <v>2.2780000000000009</v>
      </c>
      <c r="Y13" s="11">
        <v>2.2670000000000048</v>
      </c>
      <c r="Z13" s="11">
        <v>2.273000000000001</v>
      </c>
      <c r="AA13" s="11">
        <v>2.2729999999999952</v>
      </c>
      <c r="AB13" s="11">
        <v>2.2709999999999981</v>
      </c>
      <c r="AC13" s="11">
        <v>2.2520000000000024</v>
      </c>
      <c r="AD13" s="11">
        <v>2.2320000000000046</v>
      </c>
      <c r="AE13" s="11">
        <v>2.2130000000000014</v>
      </c>
      <c r="AF13" s="11">
        <v>2.1940000000000057</v>
      </c>
      <c r="AG13" s="11">
        <v>2.1770000000000085</v>
      </c>
      <c r="AH13" s="11">
        <v>2.160000000000001</v>
      </c>
      <c r="AI13" s="11">
        <v>2.1419999999999937</v>
      </c>
      <c r="AJ13" s="11">
        <v>2.1249999999999987</v>
      </c>
      <c r="AK13" s="172">
        <v>2.1070000000000007</v>
      </c>
      <c r="AL13" s="11">
        <v>2.0890000000000009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22.983000000000022</v>
      </c>
      <c r="N14" s="11">
        <v>19.502000000000056</v>
      </c>
      <c r="O14" s="11">
        <v>18.625000000000032</v>
      </c>
      <c r="P14" s="11">
        <v>19.092000000000009</v>
      </c>
      <c r="Q14" s="11">
        <v>20.031999999999918</v>
      </c>
      <c r="R14" s="11">
        <v>20.120999999999942</v>
      </c>
      <c r="S14" s="11">
        <v>19.333999999999993</v>
      </c>
      <c r="T14" s="11">
        <v>19.94700000000002</v>
      </c>
      <c r="U14" s="11">
        <v>18.805999999999884</v>
      </c>
      <c r="V14" s="11">
        <v>19.099999999999973</v>
      </c>
      <c r="W14" s="11">
        <v>17.145999999999969</v>
      </c>
      <c r="X14" s="11">
        <v>17.280000000000033</v>
      </c>
      <c r="Y14" s="11">
        <v>16.903999999999975</v>
      </c>
      <c r="Z14" s="11">
        <v>16.520999999999955</v>
      </c>
      <c r="AA14" s="11">
        <v>16.215000000000032</v>
      </c>
      <c r="AB14" s="11">
        <v>15.881999999999923</v>
      </c>
      <c r="AC14" s="11">
        <v>15.626999999999963</v>
      </c>
      <c r="AD14" s="11">
        <v>15.374999999999991</v>
      </c>
      <c r="AE14" s="11">
        <v>15.134000000000011</v>
      </c>
      <c r="AF14" s="11">
        <v>14.907000000000023</v>
      </c>
      <c r="AG14" s="11">
        <v>14.706000000000028</v>
      </c>
      <c r="AH14" s="11">
        <v>14.505999999999966</v>
      </c>
      <c r="AI14" s="11">
        <v>14.316999999999993</v>
      </c>
      <c r="AJ14" s="11">
        <v>14.135999999999999</v>
      </c>
      <c r="AK14" s="172">
        <v>13.964000000000024</v>
      </c>
      <c r="AL14" s="11">
        <v>13.803000000000013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23.357000000000024</v>
      </c>
      <c r="N16" s="11">
        <v>21.024000000000015</v>
      </c>
      <c r="O16" s="11">
        <v>20.929999999999978</v>
      </c>
      <c r="P16" s="11">
        <v>18.431999999999988</v>
      </c>
      <c r="Q16" s="11">
        <v>19.578999999999922</v>
      </c>
      <c r="R16" s="11">
        <v>17.708000000000006</v>
      </c>
      <c r="S16" s="11">
        <v>17.865000000000027</v>
      </c>
      <c r="T16" s="11">
        <v>16.480000000000018</v>
      </c>
      <c r="U16" s="11">
        <v>18.229999999999976</v>
      </c>
      <c r="V16" s="11">
        <v>18.173000000000023</v>
      </c>
      <c r="W16" s="11">
        <v>17.158000000000033</v>
      </c>
      <c r="X16" s="11">
        <v>16.709999999999955</v>
      </c>
      <c r="Y16" s="11">
        <v>16.641999999999992</v>
      </c>
      <c r="Z16" s="11">
        <v>16.528000000000002</v>
      </c>
      <c r="AA16" s="11">
        <v>16.485999999999994</v>
      </c>
      <c r="AB16" s="11">
        <v>16.503</v>
      </c>
      <c r="AC16" s="11">
        <v>16.502000000000017</v>
      </c>
      <c r="AD16" s="11">
        <v>16.459999999999987</v>
      </c>
      <c r="AE16" s="11">
        <v>16.436999999999983</v>
      </c>
      <c r="AF16" s="11">
        <v>16.402999999999988</v>
      </c>
      <c r="AG16" s="11">
        <v>16.387999999999952</v>
      </c>
      <c r="AH16" s="11">
        <v>16.37699999999996</v>
      </c>
      <c r="AI16" s="11">
        <v>16.367999999999999</v>
      </c>
      <c r="AJ16" s="11">
        <v>16.361999999999977</v>
      </c>
      <c r="AK16" s="172">
        <v>16.356999999999964</v>
      </c>
      <c r="AL16" s="11">
        <v>16.352000000000036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69.456000000000003</v>
      </c>
      <c r="N18" s="11">
        <f t="shared" ref="N18:AL18" si="18">SUM(N19:N21)</f>
        <v>71.265000000000057</v>
      </c>
      <c r="O18" s="11">
        <f t="shared" si="18"/>
        <v>68.889000000000053</v>
      </c>
      <c r="P18" s="11">
        <f t="shared" si="18"/>
        <v>72.957999999999828</v>
      </c>
      <c r="Q18" s="11">
        <f t="shared" si="18"/>
        <v>73.740999999999943</v>
      </c>
      <c r="R18" s="11">
        <f t="shared" si="18"/>
        <v>78.320999999999913</v>
      </c>
      <c r="S18" s="11">
        <f t="shared" si="18"/>
        <v>75.257000000000005</v>
      </c>
      <c r="T18" s="11">
        <f t="shared" si="18"/>
        <v>75.40100000000001</v>
      </c>
      <c r="U18" s="11">
        <f t="shared" si="18"/>
        <v>75.21900000000015</v>
      </c>
      <c r="V18" s="11">
        <f t="shared" si="18"/>
        <v>79.045999999999893</v>
      </c>
      <c r="W18" s="11">
        <f t="shared" si="18"/>
        <v>79.300999999999945</v>
      </c>
      <c r="X18" s="11">
        <f t="shared" si="18"/>
        <v>78.974000000000046</v>
      </c>
      <c r="Y18" s="11">
        <f t="shared" si="18"/>
        <v>78.936999999999927</v>
      </c>
      <c r="Z18" s="11">
        <f t="shared" si="18"/>
        <v>79.172000000000111</v>
      </c>
      <c r="AA18" s="11">
        <f t="shared" si="18"/>
        <v>79.56400000000005</v>
      </c>
      <c r="AB18" s="11">
        <f t="shared" si="18"/>
        <v>79.943000000000069</v>
      </c>
      <c r="AC18" s="11">
        <f t="shared" si="18"/>
        <v>80.236000000000047</v>
      </c>
      <c r="AD18" s="11">
        <f t="shared" si="18"/>
        <v>80.502000000000081</v>
      </c>
      <c r="AE18" s="11">
        <f t="shared" si="18"/>
        <v>80.751000000000005</v>
      </c>
      <c r="AF18" s="11">
        <f t="shared" si="18"/>
        <v>80.992999999999967</v>
      </c>
      <c r="AG18" s="11">
        <f t="shared" si="18"/>
        <v>81.243000000000066</v>
      </c>
      <c r="AH18" s="11">
        <f t="shared" si="18"/>
        <v>81.489999999999966</v>
      </c>
      <c r="AI18" s="11">
        <f t="shared" si="18"/>
        <v>81.727999999999966</v>
      </c>
      <c r="AJ18" s="11">
        <f t="shared" si="18"/>
        <v>81.986999999999924</v>
      </c>
      <c r="AK18" s="11">
        <f t="shared" si="18"/>
        <v>82.23299999999999</v>
      </c>
      <c r="AL18" s="11">
        <f t="shared" si="18"/>
        <v>82.467999999999989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41.966000000000072</v>
      </c>
      <c r="N19" s="11">
        <v>41.047000000000011</v>
      </c>
      <c r="O19" s="11">
        <v>39.968000000000082</v>
      </c>
      <c r="P19" s="11">
        <v>40.544999999999881</v>
      </c>
      <c r="Q19" s="11">
        <v>43.583999999999925</v>
      </c>
      <c r="R19" s="11">
        <v>44.594999999999906</v>
      </c>
      <c r="S19" s="11">
        <v>43.179999999999978</v>
      </c>
      <c r="T19" s="11">
        <v>41.053000000000019</v>
      </c>
      <c r="U19" s="11">
        <v>41.060000000000123</v>
      </c>
      <c r="V19" s="11">
        <v>42.548999999999936</v>
      </c>
      <c r="W19" s="11">
        <v>42.553999999999974</v>
      </c>
      <c r="X19" s="11">
        <v>42.404000000000039</v>
      </c>
      <c r="Y19" s="11">
        <v>42.297999999999917</v>
      </c>
      <c r="Z19" s="11">
        <v>42.295000000000073</v>
      </c>
      <c r="AA19" s="11">
        <v>42.323999999999977</v>
      </c>
      <c r="AB19" s="11">
        <v>42.388000000000055</v>
      </c>
      <c r="AC19" s="11">
        <v>42.421000000000014</v>
      </c>
      <c r="AD19" s="11">
        <v>42.446000000000083</v>
      </c>
      <c r="AE19" s="11">
        <v>42.468000000000011</v>
      </c>
      <c r="AF19" s="11">
        <v>42.489999999999988</v>
      </c>
      <c r="AG19" s="11">
        <v>42.52000000000001</v>
      </c>
      <c r="AH19" s="11">
        <v>42.555999999999976</v>
      </c>
      <c r="AI19" s="11">
        <v>42.590999999999987</v>
      </c>
      <c r="AJ19" s="11">
        <v>42.652999999999928</v>
      </c>
      <c r="AK19" s="172">
        <v>42.709999999999965</v>
      </c>
      <c r="AL19" s="11">
        <v>42.765000000000043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12.349999999999959</v>
      </c>
      <c r="N20" s="11">
        <v>14.262000000000059</v>
      </c>
      <c r="O20" s="11">
        <v>14.193999999999946</v>
      </c>
      <c r="P20" s="11">
        <v>15.203999999999951</v>
      </c>
      <c r="Q20" s="11">
        <v>14.020000000000014</v>
      </c>
      <c r="R20" s="11">
        <v>14.275999999999982</v>
      </c>
      <c r="S20" s="11">
        <v>14.018999999999977</v>
      </c>
      <c r="T20" s="11">
        <v>14.358000000000009</v>
      </c>
      <c r="U20" s="11">
        <v>17.353999999999999</v>
      </c>
      <c r="V20" s="11">
        <v>16.468999999999948</v>
      </c>
      <c r="W20" s="11">
        <v>17.19499999999999</v>
      </c>
      <c r="X20" s="11">
        <v>17.626000000000019</v>
      </c>
      <c r="Y20" s="11">
        <v>17.540999999999983</v>
      </c>
      <c r="Z20" s="11">
        <v>17.512999999999987</v>
      </c>
      <c r="AA20" s="11">
        <v>17.54700000000005</v>
      </c>
      <c r="AB20" s="11">
        <v>17.567999999999998</v>
      </c>
      <c r="AC20" s="11">
        <v>17.573000000000032</v>
      </c>
      <c r="AD20" s="11">
        <v>17.576999999999995</v>
      </c>
      <c r="AE20" s="11">
        <v>17.578999999999976</v>
      </c>
      <c r="AF20" s="11">
        <v>17.580999999999996</v>
      </c>
      <c r="AG20" s="11">
        <v>17.586000000000038</v>
      </c>
      <c r="AH20" s="11">
        <v>17.589000000000024</v>
      </c>
      <c r="AI20" s="11">
        <v>17.589999999999989</v>
      </c>
      <c r="AJ20" s="11">
        <v>17.590000000000014</v>
      </c>
      <c r="AK20" s="172">
        <v>17.590000000000007</v>
      </c>
      <c r="AL20" s="11">
        <v>17.588999999999977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15.139999999999974</v>
      </c>
      <c r="N21" s="11">
        <v>15.955999999999992</v>
      </c>
      <c r="O21" s="11">
        <v>14.727000000000027</v>
      </c>
      <c r="P21" s="11">
        <v>17.209</v>
      </c>
      <c r="Q21" s="11">
        <v>16.136999999999997</v>
      </c>
      <c r="R21" s="11">
        <v>19.450000000000021</v>
      </c>
      <c r="S21" s="11">
        <v>18.058000000000046</v>
      </c>
      <c r="T21" s="11">
        <v>19.989999999999974</v>
      </c>
      <c r="U21" s="11">
        <v>16.805000000000028</v>
      </c>
      <c r="V21" s="11">
        <v>20.028000000000009</v>
      </c>
      <c r="W21" s="11">
        <v>19.551999999999982</v>
      </c>
      <c r="X21" s="11">
        <v>18.943999999999985</v>
      </c>
      <c r="Y21" s="11">
        <v>19.098000000000024</v>
      </c>
      <c r="Z21" s="11">
        <v>19.364000000000054</v>
      </c>
      <c r="AA21" s="11">
        <v>19.693000000000033</v>
      </c>
      <c r="AB21" s="11">
        <v>19.987000000000023</v>
      </c>
      <c r="AC21" s="11">
        <v>20.242000000000004</v>
      </c>
      <c r="AD21" s="11">
        <v>20.478999999999996</v>
      </c>
      <c r="AE21" s="11">
        <v>20.704000000000025</v>
      </c>
      <c r="AF21" s="11">
        <v>20.921999999999979</v>
      </c>
      <c r="AG21" s="11">
        <v>21.137000000000011</v>
      </c>
      <c r="AH21" s="11">
        <v>21.344999999999974</v>
      </c>
      <c r="AI21" s="11">
        <v>21.546999999999993</v>
      </c>
      <c r="AJ21" s="11">
        <v>21.743999999999982</v>
      </c>
      <c r="AK21" s="172">
        <v>21.933000000000025</v>
      </c>
      <c r="AL21" s="11">
        <v>22.113999999999976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71.978000000000051</v>
      </c>
      <c r="N23" s="11">
        <f t="shared" ref="N23:AL23" si="19">SUM(N24:N31)</f>
        <v>69.04700000000004</v>
      </c>
      <c r="O23" s="11">
        <f t="shared" si="19"/>
        <v>70.447000000000145</v>
      </c>
      <c r="P23" s="11">
        <f t="shared" si="19"/>
        <v>72.725999999999999</v>
      </c>
      <c r="Q23" s="11">
        <f t="shared" si="19"/>
        <v>72.97799999999998</v>
      </c>
      <c r="R23" s="11">
        <f t="shared" si="19"/>
        <v>79.598000000000127</v>
      </c>
      <c r="S23" s="11">
        <f t="shared" si="19"/>
        <v>73.491000000000071</v>
      </c>
      <c r="T23" s="11">
        <f t="shared" si="19"/>
        <v>71.121000000000024</v>
      </c>
      <c r="U23" s="11">
        <f t="shared" si="19"/>
        <v>73.906000000000006</v>
      </c>
      <c r="V23" s="11">
        <f t="shared" si="19"/>
        <v>74.336999999999975</v>
      </c>
      <c r="W23" s="11">
        <f t="shared" si="19"/>
        <v>73.77800000000002</v>
      </c>
      <c r="X23" s="11">
        <f t="shared" si="19"/>
        <v>73.71899999999998</v>
      </c>
      <c r="Y23" s="11">
        <f t="shared" si="19"/>
        <v>73.396999999999949</v>
      </c>
      <c r="Z23" s="11">
        <f t="shared" si="19"/>
        <v>73.545000000000044</v>
      </c>
      <c r="AA23" s="11">
        <f t="shared" si="19"/>
        <v>73.827000000000055</v>
      </c>
      <c r="AB23" s="11">
        <f t="shared" si="19"/>
        <v>74.04200000000003</v>
      </c>
      <c r="AC23" s="11">
        <f t="shared" si="19"/>
        <v>74.293999999999869</v>
      </c>
      <c r="AD23" s="11">
        <f t="shared" si="19"/>
        <v>74.546000000000078</v>
      </c>
      <c r="AE23" s="11">
        <f t="shared" si="19"/>
        <v>74.804999999999922</v>
      </c>
      <c r="AF23" s="11">
        <f t="shared" si="19"/>
        <v>75.077000000000126</v>
      </c>
      <c r="AG23" s="11">
        <f t="shared" si="19"/>
        <v>75.372000000000099</v>
      </c>
      <c r="AH23" s="11">
        <f t="shared" si="19"/>
        <v>75.667000000000016</v>
      </c>
      <c r="AI23" s="11">
        <f t="shared" si="19"/>
        <v>75.965999999999966</v>
      </c>
      <c r="AJ23" s="11">
        <f t="shared" si="19"/>
        <v>76.265999999999977</v>
      </c>
      <c r="AK23" s="11">
        <f t="shared" si="19"/>
        <v>76.564999999999955</v>
      </c>
      <c r="AL23" s="11">
        <f t="shared" si="19"/>
        <v>76.864000000000047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1.1329999999999987</v>
      </c>
      <c r="N24" s="11">
        <v>1.0789999999999984</v>
      </c>
      <c r="O24" s="11">
        <v>0.93900000000000095</v>
      </c>
      <c r="P24" s="11">
        <v>1.7600000000000009</v>
      </c>
      <c r="Q24" s="11">
        <v>1.4810000000000023</v>
      </c>
      <c r="R24" s="11">
        <v>1.6920000000000028</v>
      </c>
      <c r="S24" s="11">
        <v>1.0880000000000003</v>
      </c>
      <c r="T24" s="11">
        <v>1.5650000000000048</v>
      </c>
      <c r="U24" s="11">
        <v>0.74400000000000077</v>
      </c>
      <c r="V24" s="11">
        <v>1.7579999999999982</v>
      </c>
      <c r="W24" s="11">
        <v>1.714999999999999</v>
      </c>
      <c r="X24" s="11">
        <v>1.7</v>
      </c>
      <c r="Y24" s="11">
        <v>1.6959999999999991</v>
      </c>
      <c r="Z24" s="11">
        <v>1.6919999999999988</v>
      </c>
      <c r="AA24" s="11">
        <v>1.6900000000000026</v>
      </c>
      <c r="AB24" s="11">
        <v>1.695000000000001</v>
      </c>
      <c r="AC24" s="11">
        <v>1.6980000000000015</v>
      </c>
      <c r="AD24" s="11">
        <v>1.7010000000000012</v>
      </c>
      <c r="AE24" s="11">
        <v>1.7039999999999991</v>
      </c>
      <c r="AF24" s="11">
        <v>1.7070000000000003</v>
      </c>
      <c r="AG24" s="11">
        <v>1.7099999999999997</v>
      </c>
      <c r="AH24" s="11">
        <v>1.7119999999999977</v>
      </c>
      <c r="AI24" s="11">
        <v>1.7150000000000001</v>
      </c>
      <c r="AJ24" s="11">
        <v>1.717999999999998</v>
      </c>
      <c r="AK24" s="172">
        <v>1.7199999999999975</v>
      </c>
      <c r="AL24" s="11">
        <v>1.722999999999993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7.8709999999999907</v>
      </c>
      <c r="N25" s="11">
        <v>7.2880000000000065</v>
      </c>
      <c r="O25" s="11">
        <v>5.4799999999999942</v>
      </c>
      <c r="P25" s="11">
        <v>5.5359999999999845</v>
      </c>
      <c r="Q25" s="11">
        <v>5.3139999999999938</v>
      </c>
      <c r="R25" s="11">
        <v>6.2670000000000101</v>
      </c>
      <c r="S25" s="11">
        <v>5.5960000000000099</v>
      </c>
      <c r="T25" s="11">
        <v>7.4779999999999962</v>
      </c>
      <c r="U25" s="11">
        <v>6.1979999999999933</v>
      </c>
      <c r="V25" s="11">
        <v>4.9890000000000123</v>
      </c>
      <c r="W25" s="11">
        <v>4.6000000000000032</v>
      </c>
      <c r="X25" s="11">
        <v>4.6950000000000092</v>
      </c>
      <c r="Y25" s="11">
        <v>4.7310000000000025</v>
      </c>
      <c r="Z25" s="11">
        <v>4.8009999999999931</v>
      </c>
      <c r="AA25" s="11">
        <v>4.8550000000000093</v>
      </c>
      <c r="AB25" s="11">
        <v>4.8999999999999941</v>
      </c>
      <c r="AC25" s="11">
        <v>4.9419999999999957</v>
      </c>
      <c r="AD25" s="11">
        <v>4.9790000000000152</v>
      </c>
      <c r="AE25" s="11">
        <v>5.0150000000000015</v>
      </c>
      <c r="AF25" s="11">
        <v>5.0499999999999954</v>
      </c>
      <c r="AG25" s="11">
        <v>5.0860000000000083</v>
      </c>
      <c r="AH25" s="11">
        <v>5.1220000000000017</v>
      </c>
      <c r="AI25" s="11">
        <v>5.1569999999999938</v>
      </c>
      <c r="AJ25" s="11">
        <v>5.1899999999999817</v>
      </c>
      <c r="AK25" s="172">
        <v>5.2219999999999898</v>
      </c>
      <c r="AL25" s="11">
        <v>5.2530000000000179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6.7790000000000159</v>
      </c>
      <c r="N26" s="11">
        <v>6.7939999999999934</v>
      </c>
      <c r="O26" s="11">
        <v>6.310000000000012</v>
      </c>
      <c r="P26" s="11">
        <v>6.1609999999999934</v>
      </c>
      <c r="Q26" s="11">
        <v>6.8749999999999929</v>
      </c>
      <c r="R26" s="11">
        <v>6.9120000000000017</v>
      </c>
      <c r="S26" s="11">
        <v>7.0530000000000124</v>
      </c>
      <c r="T26" s="11">
        <v>6.1500000000000048</v>
      </c>
      <c r="U26" s="11">
        <v>7.5230000000000041</v>
      </c>
      <c r="V26" s="11">
        <v>7.0650000000000057</v>
      </c>
      <c r="W26" s="11">
        <v>6.5739999999999883</v>
      </c>
      <c r="X26" s="11">
        <v>6.7869999999999999</v>
      </c>
      <c r="Y26" s="11">
        <v>6.7939999999999996</v>
      </c>
      <c r="Z26" s="11">
        <v>6.7990000000000039</v>
      </c>
      <c r="AA26" s="11">
        <v>6.7919999999999989</v>
      </c>
      <c r="AB26" s="11">
        <v>6.7909999999999959</v>
      </c>
      <c r="AC26" s="11">
        <v>6.7970000000000006</v>
      </c>
      <c r="AD26" s="11">
        <v>6.8020000000000005</v>
      </c>
      <c r="AE26" s="11">
        <v>6.8059999999999814</v>
      </c>
      <c r="AF26" s="11">
        <v>6.8099999999999961</v>
      </c>
      <c r="AG26" s="11">
        <v>6.8160000000000007</v>
      </c>
      <c r="AH26" s="11">
        <v>6.815999999999991</v>
      </c>
      <c r="AI26" s="11">
        <v>6.8170000000000073</v>
      </c>
      <c r="AJ26" s="11">
        <v>6.8180000000000005</v>
      </c>
      <c r="AK26" s="172">
        <v>6.8189999999999875</v>
      </c>
      <c r="AL26" s="11">
        <v>6.8199999999999985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5.3420000000000014</v>
      </c>
      <c r="N27" s="11">
        <v>3.9339999999999962</v>
      </c>
      <c r="O27" s="11">
        <v>4.4330000000000043</v>
      </c>
      <c r="P27" s="11">
        <v>4.8640000000000034</v>
      </c>
      <c r="Q27" s="11">
        <v>4.5870000000000024</v>
      </c>
      <c r="R27" s="11">
        <v>3.7800000000000047</v>
      </c>
      <c r="S27" s="11">
        <v>4.0669999999999984</v>
      </c>
      <c r="T27" s="11">
        <v>3.2810000000000019</v>
      </c>
      <c r="U27" s="11">
        <v>4.2100000000000035</v>
      </c>
      <c r="V27" s="11">
        <v>4.6300000000000026</v>
      </c>
      <c r="W27" s="11">
        <v>4.2479999999999913</v>
      </c>
      <c r="X27" s="11">
        <v>4.2089999999999979</v>
      </c>
      <c r="Y27" s="11">
        <v>4.1710000000000047</v>
      </c>
      <c r="Z27" s="11">
        <v>4.1730000000000027</v>
      </c>
      <c r="AA27" s="11">
        <v>4.203000000000003</v>
      </c>
      <c r="AB27" s="11">
        <v>4.237000000000009</v>
      </c>
      <c r="AC27" s="11">
        <v>4.2819999999999876</v>
      </c>
      <c r="AD27" s="11">
        <v>4.3329999999999993</v>
      </c>
      <c r="AE27" s="11">
        <v>4.3869999999999907</v>
      </c>
      <c r="AF27" s="11">
        <v>4.4430000000000121</v>
      </c>
      <c r="AG27" s="11">
        <v>4.4989999999999926</v>
      </c>
      <c r="AH27" s="11">
        <v>4.5559999999999974</v>
      </c>
      <c r="AI27" s="11">
        <v>4.6139999999999768</v>
      </c>
      <c r="AJ27" s="11">
        <v>4.6730000000000169</v>
      </c>
      <c r="AK27" s="172">
        <v>4.7309999999999963</v>
      </c>
      <c r="AL27" s="11">
        <v>4.7890000000000006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20.208000000000013</v>
      </c>
      <c r="N28" s="11">
        <v>20.266000000000009</v>
      </c>
      <c r="O28" s="11">
        <v>19.660000000000068</v>
      </c>
      <c r="P28" s="11">
        <v>20.670000000000062</v>
      </c>
      <c r="Q28" s="11">
        <v>21.86999999999998</v>
      </c>
      <c r="R28" s="11">
        <v>25.014000000000092</v>
      </c>
      <c r="S28" s="11">
        <v>24.081999999999994</v>
      </c>
      <c r="T28" s="11">
        <v>17.885000000000005</v>
      </c>
      <c r="U28" s="11">
        <v>17.369</v>
      </c>
      <c r="V28" s="11">
        <v>18.777999999999967</v>
      </c>
      <c r="W28" s="11">
        <v>19.86100000000004</v>
      </c>
      <c r="X28" s="11">
        <v>19.974999999999955</v>
      </c>
      <c r="Y28" s="11">
        <v>19.968999999999962</v>
      </c>
      <c r="Z28" s="11">
        <v>20.026000000000018</v>
      </c>
      <c r="AA28" s="11">
        <v>20.098000000000052</v>
      </c>
      <c r="AB28" s="11">
        <v>20.166000000000004</v>
      </c>
      <c r="AC28" s="11">
        <v>20.222999999999917</v>
      </c>
      <c r="AD28" s="11">
        <v>20.291999999999984</v>
      </c>
      <c r="AE28" s="11">
        <v>20.369999999999987</v>
      </c>
      <c r="AF28" s="11">
        <v>20.460000000000068</v>
      </c>
      <c r="AG28" s="11">
        <v>20.5640000000001</v>
      </c>
      <c r="AH28" s="11">
        <v>20.672000000000008</v>
      </c>
      <c r="AI28" s="11">
        <v>20.782000000000036</v>
      </c>
      <c r="AJ28" s="11">
        <v>20.893000000000004</v>
      </c>
      <c r="AK28" s="172">
        <v>21.005000000000027</v>
      </c>
      <c r="AL28" s="11">
        <v>21.118000000000045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17.634000000000043</v>
      </c>
      <c r="N29" s="11">
        <v>15.117000000000017</v>
      </c>
      <c r="O29" s="11">
        <v>19.379000000000065</v>
      </c>
      <c r="P29" s="11">
        <v>17.983999999999984</v>
      </c>
      <c r="Q29" s="11">
        <v>17.599000000000029</v>
      </c>
      <c r="R29" s="11">
        <v>19.430000000000014</v>
      </c>
      <c r="S29" s="11">
        <v>18.695000000000057</v>
      </c>
      <c r="T29" s="11">
        <v>20.813000000000009</v>
      </c>
      <c r="U29" s="11">
        <v>21.976999999999997</v>
      </c>
      <c r="V29" s="11">
        <v>22.234999999999982</v>
      </c>
      <c r="W29" s="11">
        <v>21.954000000000004</v>
      </c>
      <c r="X29" s="11">
        <v>22.037000000000024</v>
      </c>
      <c r="Y29" s="11">
        <v>22.112999999999985</v>
      </c>
      <c r="Z29" s="11">
        <v>22.131000000000025</v>
      </c>
      <c r="AA29" s="11">
        <v>22.193999999999974</v>
      </c>
      <c r="AB29" s="11">
        <v>22.244000000000028</v>
      </c>
      <c r="AC29" s="11">
        <v>22.302999999999965</v>
      </c>
      <c r="AD29" s="11">
        <v>22.36000000000007</v>
      </c>
      <c r="AE29" s="11">
        <v>22.415999999999976</v>
      </c>
      <c r="AF29" s="11">
        <v>22.472000000000044</v>
      </c>
      <c r="AG29" s="11">
        <v>22.529000000000003</v>
      </c>
      <c r="AH29" s="11">
        <v>22.584000000000017</v>
      </c>
      <c r="AI29" s="11">
        <v>22.637999999999941</v>
      </c>
      <c r="AJ29" s="11">
        <v>22.691999999999982</v>
      </c>
      <c r="AK29" s="172">
        <v>22.746999999999954</v>
      </c>
      <c r="AL29" s="11">
        <v>22.800999999999974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6.4770000000000003</v>
      </c>
      <c r="N30" s="11">
        <v>7.3410000000000162</v>
      </c>
      <c r="O30" s="11">
        <v>8.4180000000000028</v>
      </c>
      <c r="P30" s="11">
        <v>9.0129999999999786</v>
      </c>
      <c r="Q30" s="11">
        <v>7.5110000000000019</v>
      </c>
      <c r="R30" s="11">
        <v>8.1589999999999971</v>
      </c>
      <c r="S30" s="11">
        <v>7.3149999999999959</v>
      </c>
      <c r="T30" s="11">
        <v>7.3719999999999946</v>
      </c>
      <c r="U30" s="11">
        <v>6.9589999999999952</v>
      </c>
      <c r="V30" s="11">
        <v>8.2779999999999934</v>
      </c>
      <c r="W30" s="11">
        <v>7.8580000000000103</v>
      </c>
      <c r="X30" s="11">
        <v>7.9929999999999986</v>
      </c>
      <c r="Y30" s="11">
        <v>7.958000000000002</v>
      </c>
      <c r="Z30" s="11">
        <v>8.0199999999999925</v>
      </c>
      <c r="AA30" s="11">
        <v>8.1370000000000164</v>
      </c>
      <c r="AB30" s="11">
        <v>8.1919999999999966</v>
      </c>
      <c r="AC30" s="11">
        <v>8.2740000000000045</v>
      </c>
      <c r="AD30" s="11">
        <v>8.345000000000006</v>
      </c>
      <c r="AE30" s="11">
        <v>8.414000000000005</v>
      </c>
      <c r="AF30" s="11">
        <v>8.481000000000007</v>
      </c>
      <c r="AG30" s="11">
        <v>8.5520000000000049</v>
      </c>
      <c r="AH30" s="11">
        <v>8.6259999999999923</v>
      </c>
      <c r="AI30" s="11">
        <v>8.7010000000000165</v>
      </c>
      <c r="AJ30" s="11">
        <v>8.7770000000000046</v>
      </c>
      <c r="AK30" s="172">
        <v>8.8530000000000051</v>
      </c>
      <c r="AL30" s="11">
        <v>8.9290000000000216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6.5339999999999874</v>
      </c>
      <c r="N31" s="11">
        <v>7.2280000000000051</v>
      </c>
      <c r="O31" s="11">
        <v>5.8280000000000065</v>
      </c>
      <c r="P31" s="11">
        <v>6.7379999999999978</v>
      </c>
      <c r="Q31" s="11">
        <v>7.7409999999999899</v>
      </c>
      <c r="R31" s="11">
        <v>8.3440000000000101</v>
      </c>
      <c r="S31" s="11">
        <v>5.5949999999999971</v>
      </c>
      <c r="T31" s="11">
        <v>6.5770000000000097</v>
      </c>
      <c r="U31" s="11">
        <v>8.926000000000009</v>
      </c>
      <c r="V31" s="11">
        <v>6.6040000000000081</v>
      </c>
      <c r="W31" s="11">
        <v>6.9679999999999955</v>
      </c>
      <c r="X31" s="11">
        <v>6.3230000000000057</v>
      </c>
      <c r="Y31" s="11">
        <v>5.9649999999999972</v>
      </c>
      <c r="Z31" s="11">
        <v>5.9030000000000067</v>
      </c>
      <c r="AA31" s="11">
        <v>5.8579999999999979</v>
      </c>
      <c r="AB31" s="11">
        <v>5.8170000000000082</v>
      </c>
      <c r="AC31" s="11">
        <v>5.7749999999999968</v>
      </c>
      <c r="AD31" s="11">
        <v>5.7340000000000053</v>
      </c>
      <c r="AE31" s="11">
        <v>5.6929999999999907</v>
      </c>
      <c r="AF31" s="11">
        <v>5.6540000000000088</v>
      </c>
      <c r="AG31" s="11">
        <v>5.6160000000000032</v>
      </c>
      <c r="AH31" s="11">
        <v>5.5790000000000015</v>
      </c>
      <c r="AI31" s="11">
        <v>5.5419999999999954</v>
      </c>
      <c r="AJ31" s="11">
        <v>5.5049999999999963</v>
      </c>
      <c r="AK31" s="172">
        <v>5.4679999999999875</v>
      </c>
      <c r="AL31" s="11">
        <v>5.4309999999999947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99.073000000000121</v>
      </c>
      <c r="N33" s="11">
        <f t="shared" ref="N33:AK33" si="20">SUM(N34:N36)</f>
        <v>89.965999999999937</v>
      </c>
      <c r="O33" s="11">
        <f t="shared" si="20"/>
        <v>90.097000000000008</v>
      </c>
      <c r="P33" s="11">
        <f t="shared" si="20"/>
        <v>89.026999999999873</v>
      </c>
      <c r="Q33" s="11">
        <f t="shared" si="20"/>
        <v>95.321999999999846</v>
      </c>
      <c r="R33" s="11">
        <f t="shared" si="20"/>
        <v>96.080000000000084</v>
      </c>
      <c r="S33" s="11">
        <f t="shared" si="20"/>
        <v>92.10199999999989</v>
      </c>
      <c r="T33" s="11">
        <f t="shared" si="20"/>
        <v>90.276000000000082</v>
      </c>
      <c r="U33" s="11">
        <f t="shared" si="20"/>
        <v>87.000000000000028</v>
      </c>
      <c r="V33" s="11">
        <f t="shared" si="20"/>
        <v>89.26299999999992</v>
      </c>
      <c r="W33" s="11">
        <f t="shared" si="20"/>
        <v>93.212000000000003</v>
      </c>
      <c r="X33" s="11">
        <f t="shared" si="20"/>
        <v>94.683999999999926</v>
      </c>
      <c r="Y33" s="11">
        <f t="shared" si="20"/>
        <v>95.965999999999937</v>
      </c>
      <c r="Z33" s="11">
        <f t="shared" si="20"/>
        <v>96.83299999999997</v>
      </c>
      <c r="AA33" s="11">
        <f t="shared" si="20"/>
        <v>97.764999999999958</v>
      </c>
      <c r="AB33" s="11">
        <f t="shared" si="20"/>
        <v>98.55600000000004</v>
      </c>
      <c r="AC33" s="11">
        <f t="shared" si="20"/>
        <v>99.151000000000082</v>
      </c>
      <c r="AD33" s="11">
        <f t="shared" si="20"/>
        <v>99.716000000000051</v>
      </c>
      <c r="AE33" s="11">
        <f t="shared" si="20"/>
        <v>100.27600000000002</v>
      </c>
      <c r="AF33" s="11">
        <f t="shared" si="20"/>
        <v>100.84299999999985</v>
      </c>
      <c r="AG33" s="11">
        <f t="shared" si="20"/>
        <v>101.43299999999991</v>
      </c>
      <c r="AH33" s="11">
        <f t="shared" si="20"/>
        <v>102.01300000000001</v>
      </c>
      <c r="AI33" s="11">
        <f t="shared" si="20"/>
        <v>102.58999999999992</v>
      </c>
      <c r="AJ33" s="11">
        <f t="shared" si="20"/>
        <v>103.17100000000005</v>
      </c>
      <c r="AK33" s="11">
        <f t="shared" si="20"/>
        <v>103.75399999999999</v>
      </c>
      <c r="AL33" s="11">
        <f>SUM(AL34:AL36)</f>
        <v>104.33700000000002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23.408999999999992</v>
      </c>
      <c r="N34" s="11">
        <v>18.446000000000062</v>
      </c>
      <c r="O34" s="11">
        <v>15.674999999999995</v>
      </c>
      <c r="P34" s="11">
        <v>14.531999999999998</v>
      </c>
      <c r="Q34" s="11">
        <v>15.629000000000017</v>
      </c>
      <c r="R34" s="11">
        <v>13.912000000000008</v>
      </c>
      <c r="S34" s="11">
        <v>14.494999999999989</v>
      </c>
      <c r="T34" s="11">
        <v>13.766000000000009</v>
      </c>
      <c r="U34" s="11">
        <v>14.652000000000021</v>
      </c>
      <c r="V34" s="11">
        <v>15.322999999999974</v>
      </c>
      <c r="W34" s="11">
        <v>15.562000000000001</v>
      </c>
      <c r="X34" s="11">
        <v>15.39099999999997</v>
      </c>
      <c r="Y34" s="11">
        <v>15.241999999999974</v>
      </c>
      <c r="Z34" s="11">
        <v>15.163000000000007</v>
      </c>
      <c r="AA34" s="11">
        <v>15.050999999999966</v>
      </c>
      <c r="AB34" s="11">
        <v>15.061000000000034</v>
      </c>
      <c r="AC34" s="11">
        <v>15.068999999999983</v>
      </c>
      <c r="AD34" s="11">
        <v>15.077</v>
      </c>
      <c r="AE34" s="11">
        <v>15.085000000000015</v>
      </c>
      <c r="AF34" s="11">
        <v>15.091999999999963</v>
      </c>
      <c r="AG34" s="11">
        <v>15.098999999999966</v>
      </c>
      <c r="AH34" s="11">
        <v>15.103999999999996</v>
      </c>
      <c r="AI34" s="11">
        <v>15.107999999999993</v>
      </c>
      <c r="AJ34" s="11">
        <v>15.110999999999978</v>
      </c>
      <c r="AK34" s="172">
        <v>15.112999999999989</v>
      </c>
      <c r="AL34" s="11">
        <v>15.112999999999987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26.586000000000023</v>
      </c>
      <c r="N35" s="11">
        <v>26.330999999999982</v>
      </c>
      <c r="O35" s="11">
        <v>27.933999999999955</v>
      </c>
      <c r="P35" s="11">
        <v>27.874999999999957</v>
      </c>
      <c r="Q35" s="11">
        <v>26.545999999999971</v>
      </c>
      <c r="R35" s="11">
        <v>28.223000000000049</v>
      </c>
      <c r="S35" s="11">
        <v>28.107999999999922</v>
      </c>
      <c r="T35" s="11">
        <v>25.899000000000044</v>
      </c>
      <c r="U35" s="11">
        <v>24.989999999999981</v>
      </c>
      <c r="V35" s="11">
        <v>25.326999999999988</v>
      </c>
      <c r="W35" s="11">
        <v>24.450000000000053</v>
      </c>
      <c r="X35" s="11">
        <v>25.061999999999987</v>
      </c>
      <c r="Y35" s="11">
        <v>25.66999999999997</v>
      </c>
      <c r="Z35" s="11">
        <v>25.881000000000007</v>
      </c>
      <c r="AA35" s="11">
        <v>26.064000000000046</v>
      </c>
      <c r="AB35" s="11">
        <v>26.181999999999995</v>
      </c>
      <c r="AC35" s="11">
        <v>26.239999999999991</v>
      </c>
      <c r="AD35" s="11">
        <v>26.307999999999968</v>
      </c>
      <c r="AE35" s="11">
        <v>26.383999999999958</v>
      </c>
      <c r="AF35" s="11">
        <v>26.471999999999991</v>
      </c>
      <c r="AG35" s="11">
        <v>26.588000000000001</v>
      </c>
      <c r="AH35" s="11">
        <v>26.702999999999992</v>
      </c>
      <c r="AI35" s="11">
        <v>26.81999999999999</v>
      </c>
      <c r="AJ35" s="11">
        <v>26.938999999999986</v>
      </c>
      <c r="AK35" s="172">
        <v>27.05899999999999</v>
      </c>
      <c r="AL35" s="11">
        <v>27.17900000000003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49.07800000000011</v>
      </c>
      <c r="N36" s="11">
        <v>45.188999999999893</v>
      </c>
      <c r="O36" s="11">
        <v>46.488000000000049</v>
      </c>
      <c r="P36" s="11">
        <v>46.619999999999919</v>
      </c>
      <c r="Q36" s="11">
        <v>53.146999999999856</v>
      </c>
      <c r="R36" s="11">
        <v>53.945000000000029</v>
      </c>
      <c r="S36" s="11">
        <v>49.498999999999988</v>
      </c>
      <c r="T36" s="11">
        <v>50.611000000000033</v>
      </c>
      <c r="U36" s="11">
        <v>47.358000000000033</v>
      </c>
      <c r="V36" s="11">
        <v>48.612999999999964</v>
      </c>
      <c r="W36" s="11">
        <v>53.199999999999946</v>
      </c>
      <c r="X36" s="11">
        <v>54.230999999999966</v>
      </c>
      <c r="Y36" s="11">
        <v>55.053999999999995</v>
      </c>
      <c r="Z36" s="11">
        <v>55.788999999999959</v>
      </c>
      <c r="AA36" s="11">
        <v>56.649999999999942</v>
      </c>
      <c r="AB36" s="11">
        <v>57.313000000000009</v>
      </c>
      <c r="AC36" s="11">
        <v>57.842000000000105</v>
      </c>
      <c r="AD36" s="11">
        <v>58.331000000000081</v>
      </c>
      <c r="AE36" s="11">
        <v>58.807000000000052</v>
      </c>
      <c r="AF36" s="11">
        <v>59.278999999999897</v>
      </c>
      <c r="AG36" s="11">
        <v>59.745999999999938</v>
      </c>
      <c r="AH36" s="11">
        <v>60.206000000000017</v>
      </c>
      <c r="AI36" s="11">
        <v>60.661999999999928</v>
      </c>
      <c r="AJ36" s="11">
        <v>61.121000000000087</v>
      </c>
      <c r="AK36" s="172">
        <v>61.582000000000008</v>
      </c>
      <c r="AL36" s="11">
        <v>62.045000000000009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299.37400000000025</v>
      </c>
      <c r="N38" s="11">
        <f t="shared" ref="N38:AL38" si="21">SUM(N5,N11,N16,N18,N23,N33)</f>
        <v>284.97200000000009</v>
      </c>
      <c r="O38" s="11">
        <f t="shared" si="21"/>
        <v>282.89400000000023</v>
      </c>
      <c r="P38" s="11">
        <f t="shared" si="21"/>
        <v>285.6089999999997</v>
      </c>
      <c r="Q38" s="11">
        <f t="shared" si="21"/>
        <v>294.2309999999996</v>
      </c>
      <c r="R38" s="11">
        <f t="shared" si="21"/>
        <v>303.75600000000009</v>
      </c>
      <c r="S38" s="11">
        <f t="shared" si="21"/>
        <v>289.58799999999997</v>
      </c>
      <c r="T38" s="11">
        <f t="shared" si="21"/>
        <v>286.93900000000014</v>
      </c>
      <c r="U38" s="11">
        <f t="shared" si="21"/>
        <v>287.14700000000005</v>
      </c>
      <c r="V38" s="11">
        <f t="shared" si="21"/>
        <v>291.3089999999998</v>
      </c>
      <c r="W38" s="11">
        <f t="shared" si="21"/>
        <v>292.11699999999996</v>
      </c>
      <c r="X38" s="11">
        <f t="shared" si="21"/>
        <v>292.89499999999992</v>
      </c>
      <c r="Y38" s="11">
        <f t="shared" si="21"/>
        <v>293.33199999999982</v>
      </c>
      <c r="Z38" s="11">
        <f t="shared" si="21"/>
        <v>294.11300000000006</v>
      </c>
      <c r="AA38" s="11">
        <f t="shared" si="21"/>
        <v>295.40700000000004</v>
      </c>
      <c r="AB38" s="11">
        <f t="shared" si="21"/>
        <v>296.46700000000004</v>
      </c>
      <c r="AC38" s="11">
        <f t="shared" si="21"/>
        <v>297.33299999999997</v>
      </c>
      <c r="AD38" s="11">
        <f t="shared" si="21"/>
        <v>298.09100000000018</v>
      </c>
      <c r="AE38" s="11">
        <f t="shared" si="21"/>
        <v>298.85899999999992</v>
      </c>
      <c r="AF38" s="11">
        <f t="shared" si="21"/>
        <v>299.64</v>
      </c>
      <c r="AG38" s="11">
        <f t="shared" si="21"/>
        <v>300.52500000000009</v>
      </c>
      <c r="AH38" s="11">
        <f t="shared" si="21"/>
        <v>301.39799999999991</v>
      </c>
      <c r="AI38" s="11">
        <f t="shared" si="21"/>
        <v>302.27799999999979</v>
      </c>
      <c r="AJ38" s="11">
        <f t="shared" si="21"/>
        <v>303.19299999999993</v>
      </c>
      <c r="AK38" s="11">
        <f t="shared" si="21"/>
        <v>304.10599999999988</v>
      </c>
      <c r="AL38" s="11">
        <f t="shared" si="21"/>
        <v>305.0200000000001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Tees Valley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Tees Valley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Tees Valley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Tees Valley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Tees Valley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Tees Valley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Tees Valley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31.630650917183544</v>
      </c>
      <c r="N231" s="40">
        <f>'Ind T1'!D25</f>
        <v>31.909132299729226</v>
      </c>
      <c r="O231" s="40">
        <f>'Ind T1'!F25</f>
        <v>34.20660940266211</v>
      </c>
    </row>
    <row r="232" spans="1:15" x14ac:dyDescent="0.2">
      <c r="L232" t="str">
        <f>L23</f>
        <v>Business and other services</v>
      </c>
      <c r="M232" s="40">
        <f>'Ind T1'!B24</f>
        <v>26.204585259221254</v>
      </c>
      <c r="N232" s="40">
        <f>'Ind T1'!D24</f>
        <v>25.256318529904124</v>
      </c>
      <c r="O232" s="40">
        <f>'Ind T1'!F24</f>
        <v>25.199659038751566</v>
      </c>
    </row>
    <row r="233" spans="1:15" x14ac:dyDescent="0.2">
      <c r="L233" t="str">
        <f>L18</f>
        <v>Trade, accomod. and transport</v>
      </c>
      <c r="M233" s="40">
        <f>'Ind T1'!B23</f>
        <v>25.784182040848542</v>
      </c>
      <c r="N233" s="40">
        <f>'Ind T1'!D23</f>
        <v>27.146999318766095</v>
      </c>
      <c r="O233" s="40">
        <f>'Ind T1'!F23</f>
        <v>27.036915612091001</v>
      </c>
    </row>
    <row r="234" spans="1:15" x14ac:dyDescent="0.2">
      <c r="L234" t="str">
        <f>L16</f>
        <v>Construction</v>
      </c>
      <c r="M234" s="40">
        <f>'Ind T1'!B22</f>
        <v>5.8296790845283724</v>
      </c>
      <c r="N234" s="40">
        <f>'Ind T1'!D22</f>
        <v>5.8736739046341144</v>
      </c>
      <c r="O234" s="40">
        <f>'Ind T1'!F22</f>
        <v>5.3609599370533179</v>
      </c>
    </row>
    <row r="235" spans="1:15" x14ac:dyDescent="0.2">
      <c r="L235" t="str">
        <f>L11</f>
        <v>Manufacturing</v>
      </c>
      <c r="M235" s="40">
        <f>'Ind T1'!B21</f>
        <v>8.7231198725292405</v>
      </c>
      <c r="N235" s="40">
        <f>'Ind T1'!D21</f>
        <v>7.9317533727923992</v>
      </c>
      <c r="O235" s="40">
        <f>'Ind T1'!F21</f>
        <v>6.4258081437282826</v>
      </c>
    </row>
    <row r="236" spans="1:15" x14ac:dyDescent="0.2">
      <c r="L236" t="str">
        <f>L5</f>
        <v>Primary sector and utilities</v>
      </c>
      <c r="M236" s="40">
        <f>'Ind T1'!B20</f>
        <v>1.8277828256890412</v>
      </c>
      <c r="N236" s="40">
        <f>'Ind T1'!D20</f>
        <v>1.8821225741740468</v>
      </c>
      <c r="O236" s="40">
        <f>'Ind T1'!F20</f>
        <v>1.7700478657137222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Tees Valley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-2.8680000000000803</v>
      </c>
      <c r="O261" s="11">
        <f>'Ind T1'!F50</f>
        <v>11.125000000000014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-5.8200000000001069</v>
      </c>
      <c r="O262" s="11">
        <f>'Ind T1'!F49</f>
        <v>3.0860000000000269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0.9800000000000324</v>
      </c>
      <c r="O263" s="11">
        <f>'Ind T1'!F48</f>
        <v>3.1670000000000442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-0.54999999999997229</v>
      </c>
      <c r="O264" s="11">
        <f>'Ind T1'!F47</f>
        <v>-0.80599999999999739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-3.3269999999999555</v>
      </c>
      <c r="O265" s="11">
        <f>'Ind T1'!F46</f>
        <v>-3.5699999999999541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-5.4000000000005599E-2</v>
      </c>
      <c r="O266" s="11">
        <f>'Ind T1'!F45</f>
        <v>-9.9000000000001975E-2</v>
      </c>
    </row>
    <row r="268" spans="1:16" x14ac:dyDescent="0.2">
      <c r="L268" t="str">
        <f>L38</f>
        <v>All industries</v>
      </c>
      <c r="N268" s="11">
        <f>'Ind T1'!D14-'Ind T1'!B14</f>
        <v>-11.639000000000124</v>
      </c>
      <c r="O268" s="11">
        <f>SUM(O261:O266)</f>
        <v>12.903000000000132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Tees Valley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7.7678401765159952</v>
      </c>
      <c r="C9" s="249">
        <f>SUM(C26,C43,C60,C77,C94,C111,C128,C145,C162,C179,C196,C213,C230,C247,C264,C281,C298,C315,C332,C349,C366,C383)</f>
        <v>14.142014385088872</v>
      </c>
      <c r="D9" s="249">
        <f>SUM(B9:C9)</f>
        <v>21.909854561604867</v>
      </c>
      <c r="E9" s="238"/>
      <c r="F9" s="249">
        <f>SUM(F26,F43,F60,F77,F94,F111,F128,F145,F162,F179,F196,F213,F230,F247,F264,F281,F298,F315,F332,F349,F366,F383)</f>
        <v>9.3935909415074761</v>
      </c>
      <c r="G9" s="249">
        <f>SUM(G26,G43,G60,G77,G94,G111,G128,G145,G162,G179,G196,G213,G230,G247,G264,G281,G298,G315,G332,G349,G366,G383)</f>
        <v>14.662472869732783</v>
      </c>
      <c r="H9" s="249">
        <f>SUM(F9:G9)</f>
        <v>24.056063811240257</v>
      </c>
      <c r="I9" s="238"/>
      <c r="J9" s="249">
        <f>SUM(J26,J43,J60,J77,J94,J111,J128,J145,J162,J179,J196,J213,J230,J247,J264,J281,J298,J315,J332,J349,J366,J383)</f>
        <v>10.08663687508945</v>
      </c>
      <c r="K9" s="249">
        <f>SUM(K26,K43,K60,K77,K94,K111,K128,K145,K162,K179,K196,K213,K230,K247,K264,K281,K298,K315,K332,K349,K366,K383)</f>
        <v>14.70786758958233</v>
      </c>
      <c r="L9" s="249">
        <f>SUM(J9:K9)</f>
        <v>24.794504464671782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31.312655729329801</v>
      </c>
      <c r="C10" s="249">
        <f t="shared" si="0"/>
        <v>28.839839839086871</v>
      </c>
      <c r="D10" s="249">
        <f t="shared" ref="D10:D17" si="1">SUM(B10:C10)</f>
        <v>60.152495568416668</v>
      </c>
      <c r="E10" s="238"/>
      <c r="F10" s="249">
        <f t="shared" ref="F10:G17" si="2">SUM(F27,F44,F61,F78,F95,F112,F129,F146,F163,F180,F197,F214,F231,F248,F265,F282,F299,F316,F333,F350,F367,F384)</f>
        <v>35.058315924159203</v>
      </c>
      <c r="G10" s="249">
        <f t="shared" si="2"/>
        <v>28.246204987562709</v>
      </c>
      <c r="H10" s="249">
        <f t="shared" ref="H10:H17" si="3">SUM(F10:G10)</f>
        <v>63.304520911721909</v>
      </c>
      <c r="I10" s="238"/>
      <c r="J10" s="249">
        <f t="shared" ref="J10:K17" si="4">SUM(J27,J44,J61,J78,J95,J112,J129,J146,J163,J180,J197,J214,J231,J248,J265,J282,J299,J316,J333,J350,J367,J384)</f>
        <v>41.259439879425031</v>
      </c>
      <c r="K10" s="249">
        <f t="shared" si="4"/>
        <v>33.010491043788655</v>
      </c>
      <c r="L10" s="249">
        <f t="shared" ref="L10:L17" si="5">SUM(J10:K10)</f>
        <v>74.269930923213678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15.749528554508107</v>
      </c>
      <c r="C11" s="249">
        <f t="shared" si="0"/>
        <v>16.46885373573447</v>
      </c>
      <c r="D11" s="249">
        <f t="shared" si="1"/>
        <v>32.218382290242573</v>
      </c>
      <c r="E11" s="238"/>
      <c r="F11" s="249">
        <f t="shared" si="2"/>
        <v>16.956964428614803</v>
      </c>
      <c r="G11" s="249">
        <f t="shared" si="2"/>
        <v>17.33555164367279</v>
      </c>
      <c r="H11" s="249">
        <f t="shared" si="3"/>
        <v>34.292516072287597</v>
      </c>
      <c r="I11" s="238"/>
      <c r="J11" s="249">
        <f t="shared" si="4"/>
        <v>24.067669025476768</v>
      </c>
      <c r="K11" s="249">
        <f t="shared" si="4"/>
        <v>16.858815508145625</v>
      </c>
      <c r="L11" s="249">
        <f t="shared" si="5"/>
        <v>40.926484533622393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25.798270042260633</v>
      </c>
      <c r="C12" s="249">
        <f t="shared" si="0"/>
        <v>9.279438320251332</v>
      </c>
      <c r="D12" s="249">
        <f t="shared" si="1"/>
        <v>35.077708362511963</v>
      </c>
      <c r="E12" s="238"/>
      <c r="F12" s="249">
        <f t="shared" si="2"/>
        <v>23.38272406439836</v>
      </c>
      <c r="G12" s="249">
        <f t="shared" si="2"/>
        <v>9.578663078851342</v>
      </c>
      <c r="H12" s="249">
        <f t="shared" si="3"/>
        <v>32.961387143249702</v>
      </c>
      <c r="I12" s="238"/>
      <c r="J12" s="249">
        <f t="shared" si="4"/>
        <v>20.375069397421722</v>
      </c>
      <c r="K12" s="249">
        <f t="shared" si="4"/>
        <v>11.348062995330949</v>
      </c>
      <c r="L12" s="249">
        <f t="shared" si="5"/>
        <v>31.723132392752671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3.3685594994404662</v>
      </c>
      <c r="C13" s="249">
        <f t="shared" si="0"/>
        <v>28.571620799091381</v>
      </c>
      <c r="D13" s="249">
        <f t="shared" si="1"/>
        <v>31.940180298531846</v>
      </c>
      <c r="E13" s="238"/>
      <c r="F13" s="249">
        <f t="shared" si="2"/>
        <v>3.1357047336459694</v>
      </c>
      <c r="G13" s="249">
        <f t="shared" si="2"/>
        <v>22.771219299195888</v>
      </c>
      <c r="H13" s="249">
        <f t="shared" si="3"/>
        <v>25.906924032841857</v>
      </c>
      <c r="I13" s="238"/>
      <c r="J13" s="249">
        <f t="shared" si="4"/>
        <v>3.298695201280093</v>
      </c>
      <c r="K13" s="249">
        <f t="shared" si="4"/>
        <v>19.687246177294181</v>
      </c>
      <c r="L13" s="249">
        <f t="shared" si="5"/>
        <v>22.985941378574275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25.707277890854307</v>
      </c>
      <c r="C14" s="249">
        <f t="shared" si="0"/>
        <v>5.1059809831456038</v>
      </c>
      <c r="D14" s="249">
        <f t="shared" si="1"/>
        <v>30.81325887399991</v>
      </c>
      <c r="E14" s="238"/>
      <c r="F14" s="249">
        <f t="shared" si="2"/>
        <v>23.663894580645181</v>
      </c>
      <c r="G14" s="249">
        <f t="shared" si="2"/>
        <v>5.1360753116656621</v>
      </c>
      <c r="H14" s="249">
        <f t="shared" si="3"/>
        <v>28.799969892310841</v>
      </c>
      <c r="I14" s="238"/>
      <c r="J14" s="249">
        <f t="shared" si="4"/>
        <v>23.729008506688373</v>
      </c>
      <c r="K14" s="249">
        <f t="shared" si="4"/>
        <v>5.9258528421715564</v>
      </c>
      <c r="L14" s="249">
        <f t="shared" si="5"/>
        <v>29.654861348859932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23.217480133806578</v>
      </c>
      <c r="C15" s="249">
        <f t="shared" si="0"/>
        <v>10.863690994128286</v>
      </c>
      <c r="D15" s="249">
        <f t="shared" si="1"/>
        <v>34.081171127934866</v>
      </c>
      <c r="E15" s="238"/>
      <c r="F15" s="249">
        <f t="shared" si="2"/>
        <v>20.70227563214635</v>
      </c>
      <c r="G15" s="249">
        <f t="shared" si="2"/>
        <v>10.412707524122501</v>
      </c>
      <c r="H15" s="249">
        <f t="shared" si="3"/>
        <v>31.114983156268849</v>
      </c>
      <c r="I15" s="238"/>
      <c r="J15" s="249">
        <f t="shared" si="4"/>
        <v>20.52680720905629</v>
      </c>
      <c r="K15" s="249">
        <f t="shared" si="4"/>
        <v>11.480654272344358</v>
      </c>
      <c r="L15" s="249">
        <f t="shared" si="5"/>
        <v>32.007461481400647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2.1813831366932801</v>
      </c>
      <c r="C16" s="249">
        <f t="shared" si="0"/>
        <v>19.237465756670215</v>
      </c>
      <c r="D16" s="249">
        <f t="shared" si="1"/>
        <v>21.418848893363496</v>
      </c>
      <c r="E16" s="238"/>
      <c r="F16" s="249">
        <f t="shared" si="2"/>
        <v>1.8409666898455173</v>
      </c>
      <c r="G16" s="249">
        <f t="shared" si="2"/>
        <v>18.136182846971408</v>
      </c>
      <c r="H16" s="249">
        <f t="shared" si="3"/>
        <v>19.977149536816924</v>
      </c>
      <c r="I16" s="238"/>
      <c r="J16" s="249">
        <f t="shared" si="4"/>
        <v>1.8710622263190453</v>
      </c>
      <c r="K16" s="249">
        <f t="shared" si="4"/>
        <v>15.86853499338776</v>
      </c>
      <c r="L16" s="249">
        <f t="shared" si="5"/>
        <v>17.739597219706805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17.369478847978176</v>
      </c>
      <c r="C17" s="249">
        <f t="shared" si="0"/>
        <v>18.774621175415685</v>
      </c>
      <c r="D17" s="249">
        <f t="shared" si="1"/>
        <v>36.144100023393861</v>
      </c>
      <c r="E17" s="238"/>
      <c r="F17" s="249">
        <f t="shared" si="2"/>
        <v>13.983408874391928</v>
      </c>
      <c r="G17" s="249">
        <f t="shared" si="2"/>
        <v>17.720076568870173</v>
      </c>
      <c r="H17" s="249">
        <f t="shared" si="3"/>
        <v>31.703485443262103</v>
      </c>
      <c r="I17" s="238"/>
      <c r="J17" s="249">
        <f t="shared" si="4"/>
        <v>13.703035128803142</v>
      </c>
      <c r="K17" s="249">
        <f t="shared" si="4"/>
        <v>17.215051128394713</v>
      </c>
      <c r="L17" s="249">
        <f t="shared" si="5"/>
        <v>30.918086257197857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152.47247401138733</v>
      </c>
      <c r="C19" s="247">
        <f t="shared" ref="C19:L19" si="6">SUM(C9:C17)</f>
        <v>151.28352598861272</v>
      </c>
      <c r="D19" s="247">
        <f t="shared" si="6"/>
        <v>303.75600000000009</v>
      </c>
      <c r="E19" s="247"/>
      <c r="F19" s="247">
        <f t="shared" si="6"/>
        <v>148.11784586935477</v>
      </c>
      <c r="G19" s="247">
        <f t="shared" si="6"/>
        <v>143.99915413064528</v>
      </c>
      <c r="H19" s="247">
        <f t="shared" si="6"/>
        <v>292.11700000000002</v>
      </c>
      <c r="I19" s="247"/>
      <c r="J19" s="247">
        <f t="shared" si="6"/>
        <v>158.91742344955995</v>
      </c>
      <c r="K19" s="247">
        <f t="shared" si="6"/>
        <v>146.10257655044012</v>
      </c>
      <c r="L19" s="247">
        <f t="shared" si="6"/>
        <v>305.02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7.2427663101119007E-4</v>
      </c>
      <c r="C26" s="302">
        <v>9.6608871474020253E-2</v>
      </c>
      <c r="D26" s="302">
        <f>SUM(B26:C26)</f>
        <v>9.7333148105031436E-2</v>
      </c>
      <c r="E26" s="303"/>
      <c r="F26" s="302">
        <v>1.2272489045033683E-2</v>
      </c>
      <c r="G26" s="302">
        <v>3.8930991600167705E-2</v>
      </c>
      <c r="H26" s="302">
        <f>SUM(F26:G26)</f>
        <v>5.1203480645201388E-2</v>
      </c>
      <c r="I26" s="303"/>
      <c r="J26" s="302">
        <v>1.1254624981259653E-2</v>
      </c>
      <c r="K26" s="302">
        <v>5.5883020863408003E-2</v>
      </c>
      <c r="L26" s="302">
        <f>SUM(J26:K26)</f>
        <v>6.7137645844667651E-2</v>
      </c>
      <c r="M26" s="236"/>
      <c r="N26" s="236"/>
    </row>
    <row r="27" spans="1:14" x14ac:dyDescent="0.2">
      <c r="A27" s="237" t="str">
        <f>name!E$5</f>
        <v>Professional occupations</v>
      </c>
      <c r="B27" s="302">
        <v>1.2635278483659194E-3</v>
      </c>
      <c r="C27" s="302">
        <v>3.898184091626257E-2</v>
      </c>
      <c r="D27" s="302">
        <f t="shared" ref="D27:D34" si="7">SUM(B27:C27)</f>
        <v>4.0245368764628489E-2</v>
      </c>
      <c r="E27" s="303"/>
      <c r="F27" s="302">
        <v>3.7506428087998468E-3</v>
      </c>
      <c r="G27" s="302">
        <v>1.6302234283301596E-2</v>
      </c>
      <c r="H27" s="302">
        <f t="shared" ref="H27:H34" si="8">SUM(F27:G27)</f>
        <v>2.0052877092101441E-2</v>
      </c>
      <c r="I27" s="303"/>
      <c r="J27" s="302">
        <v>6.5770312162375258E-3</v>
      </c>
      <c r="K27" s="302">
        <v>2.1851427392682036E-2</v>
      </c>
      <c r="L27" s="302">
        <f t="shared" ref="L27:L34" si="9">SUM(J27:K27)</f>
        <v>2.8428458608919561E-2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1.3263932725932552E-3</v>
      </c>
      <c r="C28" s="302">
        <v>2.7392060402367087E-2</v>
      </c>
      <c r="D28" s="302">
        <f t="shared" si="7"/>
        <v>2.8718453674960343E-2</v>
      </c>
      <c r="E28" s="303"/>
      <c r="F28" s="302">
        <v>3.3294125524487425E-3</v>
      </c>
      <c r="G28" s="302">
        <v>9.4396295801068425E-3</v>
      </c>
      <c r="H28" s="302">
        <f t="shared" si="8"/>
        <v>1.2769042132555586E-2</v>
      </c>
      <c r="I28" s="303"/>
      <c r="J28" s="302">
        <v>4.6444403970135892E-3</v>
      </c>
      <c r="K28" s="302">
        <v>9.2722240485275473E-3</v>
      </c>
      <c r="L28" s="302">
        <f t="shared" si="9"/>
        <v>1.3916664445541137E-2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4.0797804203841787E-3</v>
      </c>
      <c r="C29" s="302">
        <v>2.5876930176285819E-2</v>
      </c>
      <c r="D29" s="302">
        <f t="shared" si="7"/>
        <v>2.9956710596669996E-2</v>
      </c>
      <c r="E29" s="303"/>
      <c r="F29" s="302">
        <v>8.3424990476098099E-3</v>
      </c>
      <c r="G29" s="302">
        <v>4.7439890386624696E-3</v>
      </c>
      <c r="H29" s="302">
        <f t="shared" si="8"/>
        <v>1.308648808627228E-2</v>
      </c>
      <c r="I29" s="303"/>
      <c r="J29" s="302">
        <v>4.1894470892169487E-3</v>
      </c>
      <c r="K29" s="302">
        <v>6.5657906464682766E-3</v>
      </c>
      <c r="L29" s="302">
        <f t="shared" si="9"/>
        <v>1.0755237735685225E-2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1.6505113612488142E-3</v>
      </c>
      <c r="C30" s="302">
        <v>0.91062086823026422</v>
      </c>
      <c r="D30" s="302">
        <f t="shared" si="7"/>
        <v>0.91227137959151305</v>
      </c>
      <c r="E30" s="303"/>
      <c r="F30" s="302">
        <v>0.20648889586679892</v>
      </c>
      <c r="G30" s="302">
        <v>0.45195745034119045</v>
      </c>
      <c r="H30" s="302">
        <f t="shared" si="8"/>
        <v>0.65844634620798936</v>
      </c>
      <c r="I30" s="303"/>
      <c r="J30" s="302">
        <v>0.21165959709841325</v>
      </c>
      <c r="K30" s="302">
        <v>0.44276365070978535</v>
      </c>
      <c r="L30" s="302">
        <f t="shared" si="9"/>
        <v>0.6544232478081986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4.3925505239205973E-3</v>
      </c>
      <c r="C31" s="302">
        <v>2.2401870785815632E-2</v>
      </c>
      <c r="D31" s="302">
        <f t="shared" si="7"/>
        <v>2.6794421309736229E-2</v>
      </c>
      <c r="E31" s="303"/>
      <c r="F31" s="302">
        <v>9.062363413554755E-3</v>
      </c>
      <c r="G31" s="302">
        <v>7.5472795930832037E-3</v>
      </c>
      <c r="H31" s="302">
        <f t="shared" si="8"/>
        <v>1.6609643006637958E-2</v>
      </c>
      <c r="I31" s="303"/>
      <c r="J31" s="302">
        <v>6.6825608472077793E-3</v>
      </c>
      <c r="K31" s="302">
        <v>1.024764359058168E-2</v>
      </c>
      <c r="L31" s="302">
        <f t="shared" si="9"/>
        <v>1.6930204437789458E-2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1.265177363548294E-3</v>
      </c>
      <c r="C32" s="302">
        <v>2.3039056290036022E-2</v>
      </c>
      <c r="D32" s="302">
        <f t="shared" si="7"/>
        <v>2.4304233653584317E-2</v>
      </c>
      <c r="E32" s="303"/>
      <c r="F32" s="302">
        <v>3.6252800314389376E-3</v>
      </c>
      <c r="G32" s="302">
        <v>5.9958365374710443E-3</v>
      </c>
      <c r="H32" s="302">
        <f t="shared" si="8"/>
        <v>9.6211165689099824E-3</v>
      </c>
      <c r="I32" s="303"/>
      <c r="J32" s="302">
        <v>2.3004930445996697E-3</v>
      </c>
      <c r="K32" s="302">
        <v>7.1815382354411044E-3</v>
      </c>
      <c r="L32" s="302">
        <f t="shared" si="9"/>
        <v>9.4820312800407737E-3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4.6626622026899533E-4</v>
      </c>
      <c r="C33" s="302">
        <v>4.5007561110057534E-2</v>
      </c>
      <c r="D33" s="302">
        <f t="shared" si="7"/>
        <v>4.5473827330326531E-2</v>
      </c>
      <c r="E33" s="303"/>
      <c r="F33" s="302">
        <v>1.9749071983401669E-3</v>
      </c>
      <c r="G33" s="302">
        <v>1.0098490705374854E-2</v>
      </c>
      <c r="H33" s="302">
        <f t="shared" si="8"/>
        <v>1.2073397903715021E-2</v>
      </c>
      <c r="I33" s="303"/>
      <c r="J33" s="302">
        <v>8.1695947283204843E-3</v>
      </c>
      <c r="K33" s="302">
        <v>8.4241399687954698E-3</v>
      </c>
      <c r="L33" s="302">
        <f t="shared" si="9"/>
        <v>1.6593734697115954E-2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7.4003382546766992E-3</v>
      </c>
      <c r="C34" s="302">
        <v>0.13150211871887163</v>
      </c>
      <c r="D34" s="302">
        <f t="shared" si="7"/>
        <v>0.13890245697354833</v>
      </c>
      <c r="E34" s="303"/>
      <c r="F34" s="302">
        <v>1.6710288605621897E-2</v>
      </c>
      <c r="G34" s="302">
        <v>3.9427319750995962E-2</v>
      </c>
      <c r="H34" s="302">
        <f t="shared" si="8"/>
        <v>5.6137608356617859E-2</v>
      </c>
      <c r="I34" s="303"/>
      <c r="J34" s="302">
        <v>3.6246348535944342E-2</v>
      </c>
      <c r="K34" s="302">
        <v>4.608642660609797E-2</v>
      </c>
      <c r="L34" s="302">
        <f t="shared" si="9"/>
        <v>8.2332775142042319E-2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2.2568821896017943E-2</v>
      </c>
      <c r="C36" s="311">
        <f t="shared" ref="C36:K36" si="10">SUM(C26:C34)</f>
        <v>1.3214311781039807</v>
      </c>
      <c r="D36" s="311">
        <f t="shared" si="10"/>
        <v>1.343999999999999</v>
      </c>
      <c r="E36" s="311"/>
      <c r="F36" s="311">
        <f t="shared" si="10"/>
        <v>0.26555677856964677</v>
      </c>
      <c r="G36" s="311">
        <f t="shared" si="10"/>
        <v>0.5844432214303541</v>
      </c>
      <c r="H36" s="311">
        <f t="shared" si="10"/>
        <v>0.85000000000000075</v>
      </c>
      <c r="I36" s="311"/>
      <c r="J36" s="311">
        <f t="shared" si="10"/>
        <v>0.29172413793821322</v>
      </c>
      <c r="K36" s="311">
        <f t="shared" si="10"/>
        <v>0.60827586206178741</v>
      </c>
      <c r="L36" s="311">
        <f>SUM(L26:L34)</f>
        <v>0.90000000000000069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2.3938986010476485E-3</v>
      </c>
      <c r="C43" s="302">
        <v>0.12014234579139862</v>
      </c>
      <c r="D43" s="302">
        <f>SUM(B43:C43)</f>
        <v>0.12253624439244627</v>
      </c>
      <c r="E43" s="303"/>
      <c r="F43" s="302">
        <v>4.119399910158493E-3</v>
      </c>
      <c r="G43" s="302">
        <v>8.2650832109498473E-2</v>
      </c>
      <c r="H43" s="302">
        <f>SUM(F43:G43)</f>
        <v>8.6770232019656973E-2</v>
      </c>
      <c r="I43" s="303"/>
      <c r="J43" s="302">
        <v>8.9185491696868718E-3</v>
      </c>
      <c r="K43" s="302">
        <v>7.0168544657056797E-2</v>
      </c>
      <c r="L43" s="302">
        <f>SUM(J43:K43)</f>
        <v>7.9087093826743671E-2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1.2046903491032676E-2</v>
      </c>
      <c r="C44" s="302">
        <v>0.15352845162509804</v>
      </c>
      <c r="D44" s="302">
        <f t="shared" ref="D44:D51" si="11">SUM(B44:C44)</f>
        <v>0.16557535511613072</v>
      </c>
      <c r="E44" s="303"/>
      <c r="F44" s="302">
        <v>2.3312467091247187E-2</v>
      </c>
      <c r="G44" s="302">
        <v>0.1118621903033771</v>
      </c>
      <c r="H44" s="302">
        <f t="shared" ref="H44:H51" si="12">SUM(F44:G44)</f>
        <v>0.13517465739462428</v>
      </c>
      <c r="I44" s="303"/>
      <c r="J44" s="302">
        <v>3.5081183050180785E-2</v>
      </c>
      <c r="K44" s="302">
        <v>0.11260887033992334</v>
      </c>
      <c r="L44" s="302">
        <f t="shared" ref="L44:L51" si="13">SUM(J44:K44)</f>
        <v>0.14769005339010413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9.9436124717029017E-3</v>
      </c>
      <c r="C45" s="302">
        <v>0.22691667337880592</v>
      </c>
      <c r="D45" s="302">
        <f t="shared" si="11"/>
        <v>0.23686028585050881</v>
      </c>
      <c r="E45" s="303"/>
      <c r="F45" s="302">
        <v>1.677271454506421E-2</v>
      </c>
      <c r="G45" s="302">
        <v>0.15119333016250278</v>
      </c>
      <c r="H45" s="302">
        <f t="shared" si="12"/>
        <v>0.16796604470756699</v>
      </c>
      <c r="I45" s="303"/>
      <c r="J45" s="302">
        <v>2.2681624442264733E-2</v>
      </c>
      <c r="K45" s="302">
        <v>0.10445956743652593</v>
      </c>
      <c r="L45" s="302">
        <f t="shared" si="13"/>
        <v>0.12714119187879067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4.1006527896090279E-2</v>
      </c>
      <c r="C46" s="302">
        <v>2.6926371144771068E-2</v>
      </c>
      <c r="D46" s="302">
        <f t="shared" si="11"/>
        <v>6.7932899040861347E-2</v>
      </c>
      <c r="E46" s="303"/>
      <c r="F46" s="302">
        <v>5.6831044641700218E-2</v>
      </c>
      <c r="G46" s="302">
        <v>2.018736405008938E-2</v>
      </c>
      <c r="H46" s="302">
        <f t="shared" si="12"/>
        <v>7.7018408691789594E-2</v>
      </c>
      <c r="I46" s="303"/>
      <c r="J46" s="302">
        <v>1.7350885209467357E-2</v>
      </c>
      <c r="K46" s="302">
        <v>1.769096263664215E-2</v>
      </c>
      <c r="L46" s="302">
        <f t="shared" si="13"/>
        <v>3.5041847846109503E-2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1.6753757793344811E-3</v>
      </c>
      <c r="C47" s="302">
        <v>0.35436018012590575</v>
      </c>
      <c r="D47" s="302">
        <f t="shared" si="11"/>
        <v>0.35603555590524022</v>
      </c>
      <c r="E47" s="303"/>
      <c r="F47" s="302">
        <v>2.2982309958029606E-3</v>
      </c>
      <c r="G47" s="302">
        <v>0.16363995671928872</v>
      </c>
      <c r="H47" s="302">
        <f>SUM(F47:G47)</f>
        <v>0.16593818771509167</v>
      </c>
      <c r="I47" s="303"/>
      <c r="J47" s="302">
        <v>1.7492641185037035E-3</v>
      </c>
      <c r="K47" s="302">
        <v>9.1650949743131302E-2</v>
      </c>
      <c r="L47" s="302">
        <f t="shared" si="13"/>
        <v>9.3400213861635009E-2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3.9939930284777327E-3</v>
      </c>
      <c r="C48" s="302">
        <v>2.7258014258319693E-2</v>
      </c>
      <c r="D48" s="302">
        <f t="shared" si="11"/>
        <v>3.1252007286797424E-2</v>
      </c>
      <c r="E48" s="303"/>
      <c r="F48" s="302">
        <v>6.0684020725814813E-3</v>
      </c>
      <c r="G48" s="302">
        <v>2.041721180662848E-2</v>
      </c>
      <c r="H48" s="302">
        <f t="shared" si="12"/>
        <v>2.648561387920996E-2</v>
      </c>
      <c r="I48" s="303"/>
      <c r="J48" s="302">
        <v>5.3478727921293595E-3</v>
      </c>
      <c r="K48" s="302">
        <v>1.7375801067041053E-2</v>
      </c>
      <c r="L48" s="302">
        <f t="shared" si="13"/>
        <v>2.2723673859170412E-2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1.6638161555504426E-2</v>
      </c>
      <c r="C49" s="302">
        <v>1.3919669238167466E-2</v>
      </c>
      <c r="D49" s="302">
        <f t="shared" si="11"/>
        <v>3.0557830793671893E-2</v>
      </c>
      <c r="E49" s="303"/>
      <c r="F49" s="302">
        <v>2.1901262962857777E-2</v>
      </c>
      <c r="G49" s="302">
        <v>1.1893902675029679E-2</v>
      </c>
      <c r="H49" s="302">
        <f t="shared" si="12"/>
        <v>3.3795165637887453E-2</v>
      </c>
      <c r="I49" s="303"/>
      <c r="J49" s="302">
        <v>7.8323155429441734E-3</v>
      </c>
      <c r="K49" s="302">
        <v>9.6254238284703558E-3</v>
      </c>
      <c r="L49" s="302">
        <f t="shared" si="13"/>
        <v>1.7457739371414531E-2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5.9166671192331698E-4</v>
      </c>
      <c r="C50" s="302">
        <v>0.370987300999508</v>
      </c>
      <c r="D50" s="302">
        <f t="shared" si="11"/>
        <v>0.37157896771143134</v>
      </c>
      <c r="E50" s="303"/>
      <c r="F50" s="302">
        <v>5.8892168751361435E-4</v>
      </c>
      <c r="G50" s="302">
        <v>0.19178418938591299</v>
      </c>
      <c r="H50" s="302">
        <f t="shared" si="12"/>
        <v>0.19237311107342661</v>
      </c>
      <c r="I50" s="303"/>
      <c r="J50" s="302">
        <v>2.8617336963209552E-4</v>
      </c>
      <c r="K50" s="302">
        <v>0.15839786217420243</v>
      </c>
      <c r="L50" s="302">
        <f t="shared" si="13"/>
        <v>0.15868403554383453</v>
      </c>
      <c r="M50" s="236"/>
      <c r="N50" s="236"/>
    </row>
    <row r="51" spans="1:14" x14ac:dyDescent="0.2">
      <c r="A51" s="237" t="str">
        <f>name!E$12</f>
        <v>Elementary occupations</v>
      </c>
      <c r="B51" s="302">
        <v>3.1938378443876082E-3</v>
      </c>
      <c r="C51" s="302">
        <v>3.1477016058525119E-2</v>
      </c>
      <c r="D51" s="302">
        <f t="shared" si="11"/>
        <v>3.4670853902912725E-2</v>
      </c>
      <c r="E51" s="303"/>
      <c r="F51" s="302">
        <v>3.8320177160182808E-3</v>
      </c>
      <c r="G51" s="302">
        <v>1.7646561164728632E-2</v>
      </c>
      <c r="H51" s="302">
        <f t="shared" si="12"/>
        <v>2.1478578880746911E-2</v>
      </c>
      <c r="I51" s="303"/>
      <c r="J51" s="302">
        <v>3.1054942529892128E-3</v>
      </c>
      <c r="K51" s="302">
        <v>1.3668656169209162E-2</v>
      </c>
      <c r="L51" s="302">
        <f t="shared" si="13"/>
        <v>1.6774150422198375E-2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9.1483977379501077E-2</v>
      </c>
      <c r="C53" s="311">
        <f t="shared" ref="C53:L53" si="14">SUM(C43:C51)</f>
        <v>1.3255160226204996</v>
      </c>
      <c r="D53" s="311">
        <f t="shared" si="14"/>
        <v>1.4170000000000007</v>
      </c>
      <c r="E53" s="311"/>
      <c r="F53" s="311">
        <f t="shared" si="14"/>
        <v>0.13572446162294424</v>
      </c>
      <c r="G53" s="311">
        <f t="shared" si="14"/>
        <v>0.7712755383770562</v>
      </c>
      <c r="H53" s="311">
        <f t="shared" si="14"/>
        <v>0.90700000000000036</v>
      </c>
      <c r="I53" s="311"/>
      <c r="J53" s="311">
        <f t="shared" si="14"/>
        <v>0.10235336194779829</v>
      </c>
      <c r="K53" s="311">
        <f t="shared" si="14"/>
        <v>0.59564663805220253</v>
      </c>
      <c r="L53" s="311">
        <f t="shared" si="14"/>
        <v>0.69800000000000062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8.6638731746900108E-2</v>
      </c>
      <c r="C60" s="302">
        <v>7.0675521140961831E-2</v>
      </c>
      <c r="D60" s="302">
        <f>SUM(B60:C60)</f>
        <v>0.15731425288786194</v>
      </c>
      <c r="E60" s="303"/>
      <c r="F60" s="302">
        <v>0.13211858251595598</v>
      </c>
      <c r="G60" s="302">
        <v>9.2797036952912512E-2</v>
      </c>
      <c r="H60" s="302">
        <f>SUM(F60:G60)</f>
        <v>0.22491561946886851</v>
      </c>
      <c r="I60" s="303"/>
      <c r="J60" s="302">
        <v>0.1359173262049696</v>
      </c>
      <c r="K60" s="302">
        <v>7.8968494247388762E-2</v>
      </c>
      <c r="L60" s="302">
        <f>SUM(J60:K60)</f>
        <v>0.21488582045235838</v>
      </c>
      <c r="M60" s="236"/>
      <c r="N60" s="236"/>
    </row>
    <row r="61" spans="1:14" x14ac:dyDescent="0.2">
      <c r="A61" s="237" t="str">
        <f>name!E$5</f>
        <v>Professional occupations</v>
      </c>
      <c r="B61" s="302">
        <v>7.0034597609482011E-2</v>
      </c>
      <c r="C61" s="302">
        <v>8.3179774258872713E-2</v>
      </c>
      <c r="D61" s="302">
        <f t="shared" ref="D61:D68" si="15">SUM(B61:C61)</f>
        <v>0.15321437186835474</v>
      </c>
      <c r="E61" s="303"/>
      <c r="F61" s="302">
        <v>0.10862233957160282</v>
      </c>
      <c r="G61" s="302">
        <v>0.12289637619643957</v>
      </c>
      <c r="H61" s="302">
        <f t="shared" ref="H61:H68" si="16">SUM(F61:G61)</f>
        <v>0.23151871576804239</v>
      </c>
      <c r="I61" s="303"/>
      <c r="J61" s="302">
        <v>0.13415764442731845</v>
      </c>
      <c r="K61" s="302">
        <v>0.16820301493992501</v>
      </c>
      <c r="L61" s="302">
        <f t="shared" ref="L61:L68" si="17">SUM(J61:K61)</f>
        <v>0.30236065936724343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0.10871323253134188</v>
      </c>
      <c r="C62" s="302">
        <v>0.14613507840031184</v>
      </c>
      <c r="D62" s="302">
        <f t="shared" si="15"/>
        <v>0.25484831093165372</v>
      </c>
      <c r="E62" s="303"/>
      <c r="F62" s="302">
        <v>0.16023510887840109</v>
      </c>
      <c r="G62" s="302">
        <v>0.2117798082471419</v>
      </c>
      <c r="H62" s="302">
        <f t="shared" si="16"/>
        <v>0.37201491712554302</v>
      </c>
      <c r="I62" s="303"/>
      <c r="J62" s="302">
        <v>0.17424927217792982</v>
      </c>
      <c r="K62" s="302">
        <v>0.19806787184222563</v>
      </c>
      <c r="L62" s="302">
        <f t="shared" si="17"/>
        <v>0.37231714402015548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0.11244758370051304</v>
      </c>
      <c r="C63" s="302">
        <v>0.10372027284916704</v>
      </c>
      <c r="D63" s="302">
        <f t="shared" si="15"/>
        <v>0.21616785654968007</v>
      </c>
      <c r="E63" s="303"/>
      <c r="F63" s="302">
        <v>0.13300973959761803</v>
      </c>
      <c r="G63" s="302">
        <v>0.14212238993463802</v>
      </c>
      <c r="H63" s="302">
        <f t="shared" si="16"/>
        <v>0.27513212953225608</v>
      </c>
      <c r="I63" s="303"/>
      <c r="J63" s="302">
        <v>0.11012503139116084</v>
      </c>
      <c r="K63" s="302">
        <v>0.16063194815793252</v>
      </c>
      <c r="L63" s="302">
        <f t="shared" si="17"/>
        <v>0.27075697954909339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3.011991298808751E-2</v>
      </c>
      <c r="C64" s="302">
        <v>0.4152927426471798</v>
      </c>
      <c r="D64" s="302">
        <f t="shared" si="15"/>
        <v>0.44541265563526733</v>
      </c>
      <c r="E64" s="303"/>
      <c r="F64" s="302">
        <v>3.9200383435775858E-2</v>
      </c>
      <c r="G64" s="302">
        <v>0.38825515380178444</v>
      </c>
      <c r="H64" s="302">
        <f t="shared" si="16"/>
        <v>0.4274555372375603</v>
      </c>
      <c r="I64" s="303"/>
      <c r="J64" s="302">
        <v>2.8326736994389166E-2</v>
      </c>
      <c r="K64" s="302">
        <v>0.33787704016759351</v>
      </c>
      <c r="L64" s="302">
        <f t="shared" si="17"/>
        <v>0.36620377716198266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3.3863588123938727E-2</v>
      </c>
      <c r="C65" s="302">
        <v>1.3319584558384395E-2</v>
      </c>
      <c r="D65" s="302">
        <f t="shared" si="15"/>
        <v>4.7183172682323124E-2</v>
      </c>
      <c r="E65" s="303"/>
      <c r="F65" s="302">
        <v>2.4231847735486849E-2</v>
      </c>
      <c r="G65" s="302">
        <v>1.6314418757182026E-2</v>
      </c>
      <c r="H65" s="302">
        <f t="shared" si="16"/>
        <v>4.0546266492668875E-2</v>
      </c>
      <c r="I65" s="303"/>
      <c r="J65" s="302">
        <v>2.0339729774058471E-2</v>
      </c>
      <c r="K65" s="302">
        <v>1.3690612522702091E-2</v>
      </c>
      <c r="L65" s="302">
        <f t="shared" si="17"/>
        <v>3.4030342296760566E-2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0.12746924346954308</v>
      </c>
      <c r="C66" s="302">
        <v>0.12340579543904941</v>
      </c>
      <c r="D66" s="302">
        <f t="shared" si="15"/>
        <v>0.25087503890859247</v>
      </c>
      <c r="E66" s="303"/>
      <c r="F66" s="302">
        <v>0.15452748028871224</v>
      </c>
      <c r="G66" s="302">
        <v>0.1351407507433332</v>
      </c>
      <c r="H66" s="302">
        <f t="shared" si="16"/>
        <v>0.28966823103204542</v>
      </c>
      <c r="I66" s="303"/>
      <c r="J66" s="302">
        <v>0.15481762359946619</v>
      </c>
      <c r="K66" s="302">
        <v>0.15898987240836177</v>
      </c>
      <c r="L66" s="302">
        <f t="shared" si="17"/>
        <v>0.31380749600782798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0.40214865398821475</v>
      </c>
      <c r="C67" s="302">
        <v>0.85118798293426468</v>
      </c>
      <c r="D67" s="302">
        <f t="shared" si="15"/>
        <v>1.2533366369224794</v>
      </c>
      <c r="E67" s="303"/>
      <c r="F67" s="302">
        <v>0.48516847294543886</v>
      </c>
      <c r="G67" s="302">
        <v>0.82892887429777795</v>
      </c>
      <c r="H67" s="302">
        <f t="shared" si="16"/>
        <v>1.3140973472432167</v>
      </c>
      <c r="I67" s="303"/>
      <c r="J67" s="302">
        <v>0.37290720453257675</v>
      </c>
      <c r="K67" s="302">
        <v>0.65712603501638378</v>
      </c>
      <c r="L67" s="302">
        <f t="shared" si="17"/>
        <v>1.0300332395489606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0.29249711727465727</v>
      </c>
      <c r="C68" s="302">
        <v>0.33815058633912931</v>
      </c>
      <c r="D68" s="302">
        <f t="shared" si="15"/>
        <v>0.63064770361378653</v>
      </c>
      <c r="E68" s="303"/>
      <c r="F68" s="302">
        <v>0.30907348814873825</v>
      </c>
      <c r="G68" s="302">
        <v>0.32557774795106209</v>
      </c>
      <c r="H68" s="302">
        <f t="shared" si="16"/>
        <v>0.63465123609980034</v>
      </c>
      <c r="I68" s="303"/>
      <c r="J68" s="302">
        <v>0.47051923494577069</v>
      </c>
      <c r="K68" s="302">
        <v>0.33308530664984926</v>
      </c>
      <c r="L68" s="302">
        <f t="shared" si="17"/>
        <v>0.80360454159561989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1.2639326614326785</v>
      </c>
      <c r="C70" s="311">
        <f t="shared" ref="C70:L70" si="18">SUM(C60:C68)</f>
        <v>2.1450673385673209</v>
      </c>
      <c r="D70" s="311">
        <f t="shared" si="18"/>
        <v>3.4089999999999994</v>
      </c>
      <c r="E70" s="311"/>
      <c r="F70" s="311">
        <f t="shared" si="18"/>
        <v>1.54618744311773</v>
      </c>
      <c r="G70" s="311">
        <f t="shared" si="18"/>
        <v>2.2638125568822716</v>
      </c>
      <c r="H70" s="311">
        <f t="shared" si="18"/>
        <v>3.8100000000000018</v>
      </c>
      <c r="I70" s="311"/>
      <c r="J70" s="311">
        <f t="shared" si="18"/>
        <v>1.60135980404764</v>
      </c>
      <c r="K70" s="311">
        <f t="shared" si="18"/>
        <v>2.1066401959523624</v>
      </c>
      <c r="L70" s="311">
        <f t="shared" si="18"/>
        <v>3.7080000000000024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3.0526399999117357E-2</v>
      </c>
      <c r="C77" s="302">
        <v>0.23943797195971178</v>
      </c>
      <c r="D77" s="302">
        <f>SUM(B77:C77)</f>
        <v>0.26996437195882916</v>
      </c>
      <c r="E77" s="303"/>
      <c r="F77" s="302">
        <v>3.79164089274397E-2</v>
      </c>
      <c r="G77" s="302">
        <v>0.18820625145813005</v>
      </c>
      <c r="H77" s="302">
        <f>SUM(F77:G77)</f>
        <v>0.22612266038556975</v>
      </c>
      <c r="I77" s="303"/>
      <c r="J77" s="302">
        <v>3.7655317259908019E-2</v>
      </c>
      <c r="K77" s="302">
        <v>0.15906876376413753</v>
      </c>
      <c r="L77" s="302">
        <f>SUM(J77:K77)</f>
        <v>0.19672408102404554</v>
      </c>
      <c r="M77" s="236"/>
      <c r="N77" s="236"/>
    </row>
    <row r="78" spans="1:14" x14ac:dyDescent="0.2">
      <c r="A78" s="237" t="str">
        <f>name!E$5</f>
        <v>Professional occupations</v>
      </c>
      <c r="B78" s="302">
        <v>5.7052509146263135E-2</v>
      </c>
      <c r="C78" s="302">
        <v>0.51813417311566623</v>
      </c>
      <c r="D78" s="302">
        <f t="shared" ref="D78:D85" si="19">SUM(B78:C78)</f>
        <v>0.57518668226192937</v>
      </c>
      <c r="E78" s="303"/>
      <c r="F78" s="302">
        <v>7.2010363398790481E-2</v>
      </c>
      <c r="G78" s="302">
        <v>0.46393678176616732</v>
      </c>
      <c r="H78" s="302">
        <f t="shared" ref="H78:H85" si="20">SUM(F78:G78)</f>
        <v>0.53594714516495778</v>
      </c>
      <c r="I78" s="303"/>
      <c r="J78" s="302">
        <v>8.256454490507352E-2</v>
      </c>
      <c r="K78" s="302">
        <v>0.60296892975850747</v>
      </c>
      <c r="L78" s="302">
        <f t="shared" ref="L78:L85" si="21">SUM(J78:K78)</f>
        <v>0.68553347466358094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6.4279528431820512E-2</v>
      </c>
      <c r="C79" s="302">
        <v>0.31012237208831916</v>
      </c>
      <c r="D79" s="302">
        <f t="shared" si="19"/>
        <v>0.37440190052013966</v>
      </c>
      <c r="E79" s="303"/>
      <c r="F79" s="302">
        <v>6.941383520506321E-2</v>
      </c>
      <c r="G79" s="302">
        <v>0.26658646978955208</v>
      </c>
      <c r="H79" s="302">
        <f t="shared" si="20"/>
        <v>0.33600030499461531</v>
      </c>
      <c r="I79" s="303"/>
      <c r="J79" s="302">
        <v>7.3851528089256963E-2</v>
      </c>
      <c r="K79" s="302">
        <v>0.24369624243567767</v>
      </c>
      <c r="L79" s="302">
        <f t="shared" si="21"/>
        <v>0.31754777052493466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0.17456559135781813</v>
      </c>
      <c r="C80" s="302">
        <v>4.0867081453448084E-2</v>
      </c>
      <c r="D80" s="302">
        <f t="shared" si="19"/>
        <v>0.21543267281126621</v>
      </c>
      <c r="E80" s="303"/>
      <c r="F80" s="302">
        <v>0.16242990367022159</v>
      </c>
      <c r="G80" s="302">
        <v>3.3373789157811501E-2</v>
      </c>
      <c r="H80" s="302">
        <f t="shared" si="20"/>
        <v>0.19580369282803309</v>
      </c>
      <c r="I80" s="303"/>
      <c r="J80" s="302">
        <v>0.12679904737901995</v>
      </c>
      <c r="K80" s="302">
        <v>3.691167069835314E-2</v>
      </c>
      <c r="L80" s="302">
        <f t="shared" si="21"/>
        <v>0.16371071807737309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1.7847106201628868E-2</v>
      </c>
      <c r="C81" s="302">
        <v>0.83859390047764359</v>
      </c>
      <c r="D81" s="302">
        <f t="shared" si="19"/>
        <v>0.85644100667927248</v>
      </c>
      <c r="E81" s="303"/>
      <c r="F81" s="302">
        <v>1.7866082121796294E-2</v>
      </c>
      <c r="G81" s="302">
        <v>0.48104842167330292</v>
      </c>
      <c r="H81" s="302">
        <f t="shared" si="20"/>
        <v>0.49891450379509922</v>
      </c>
      <c r="I81" s="303"/>
      <c r="J81" s="302">
        <v>2.4956197442811717E-2</v>
      </c>
      <c r="K81" s="302">
        <v>0.33347584311934431</v>
      </c>
      <c r="L81" s="302">
        <f t="shared" si="21"/>
        <v>0.35843204056215605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1.1255426135059107E-2</v>
      </c>
      <c r="C82" s="302">
        <v>8.0048688212681959E-3</v>
      </c>
      <c r="D82" s="302">
        <f t="shared" si="19"/>
        <v>1.9260294956327303E-2</v>
      </c>
      <c r="E82" s="303"/>
      <c r="F82" s="302">
        <v>1.0666758629452974E-2</v>
      </c>
      <c r="G82" s="302">
        <v>5.3874858762964209E-3</v>
      </c>
      <c r="H82" s="302">
        <f t="shared" si="20"/>
        <v>1.6054244505749396E-2</v>
      </c>
      <c r="I82" s="303"/>
      <c r="J82" s="302">
        <v>8.6872980889446672E-3</v>
      </c>
      <c r="K82" s="302">
        <v>6.1977154330389809E-3</v>
      </c>
      <c r="L82" s="302">
        <f t="shared" si="21"/>
        <v>1.4885013521983648E-2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3.9680095146929405E-2</v>
      </c>
      <c r="C83" s="302">
        <v>2.9430001675166993E-2</v>
      </c>
      <c r="D83" s="302">
        <f t="shared" si="19"/>
        <v>6.9110096822096401E-2</v>
      </c>
      <c r="E83" s="303"/>
      <c r="F83" s="302">
        <v>3.745035472810173E-2</v>
      </c>
      <c r="G83" s="302">
        <v>2.1093383487325729E-2</v>
      </c>
      <c r="H83" s="302">
        <f t="shared" si="20"/>
        <v>5.8543738215427459E-2</v>
      </c>
      <c r="I83" s="303"/>
      <c r="J83" s="302">
        <v>3.0377711457959922E-2</v>
      </c>
      <c r="K83" s="302">
        <v>2.0071041434063807E-2</v>
      </c>
      <c r="L83" s="302">
        <f t="shared" si="21"/>
        <v>5.0448752892023732E-2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0.15839500808332269</v>
      </c>
      <c r="C84" s="302">
        <v>0.33835844256069286</v>
      </c>
      <c r="D84" s="302">
        <f t="shared" si="19"/>
        <v>0.49675345064401555</v>
      </c>
      <c r="E84" s="303"/>
      <c r="F84" s="302">
        <v>0.10620526489708429</v>
      </c>
      <c r="G84" s="302">
        <v>0.18392054136075175</v>
      </c>
      <c r="H84" s="302">
        <f t="shared" si="20"/>
        <v>0.29012580625783602</v>
      </c>
      <c r="I84" s="303"/>
      <c r="J84" s="302">
        <v>0.1059700718322905</v>
      </c>
      <c r="K84" s="302">
        <v>0.1395296403226608</v>
      </c>
      <c r="L84" s="302">
        <f t="shared" si="21"/>
        <v>0.24549971215495131</v>
      </c>
      <c r="M84" s="236"/>
      <c r="N84" s="236"/>
    </row>
    <row r="85" spans="1:14" x14ac:dyDescent="0.2">
      <c r="A85" s="237" t="str">
        <f>name!E$12</f>
        <v>Elementary occupations</v>
      </c>
      <c r="B85" s="302">
        <v>3.5891876060398627E-2</v>
      </c>
      <c r="C85" s="302">
        <v>5.4557647285719997E-2</v>
      </c>
      <c r="D85" s="302">
        <f t="shared" si="19"/>
        <v>9.0449523346118624E-2</v>
      </c>
      <c r="E85" s="303"/>
      <c r="F85" s="302">
        <v>2.679858237489979E-2</v>
      </c>
      <c r="G85" s="302">
        <v>2.9689321477813346E-2</v>
      </c>
      <c r="H85" s="302">
        <f t="shared" si="20"/>
        <v>5.6487903852713135E-2</v>
      </c>
      <c r="I85" s="303"/>
      <c r="J85" s="302">
        <v>3.8309430849523422E-2</v>
      </c>
      <c r="K85" s="302">
        <v>1.7909005729426112E-2</v>
      </c>
      <c r="L85" s="302">
        <f t="shared" si="21"/>
        <v>5.6218436578949538E-2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0.58949354056235792</v>
      </c>
      <c r="C87" s="311">
        <f t="shared" ref="C87:D87" si="22">SUM(C77:C85)</f>
        <v>2.3775064594376367</v>
      </c>
      <c r="D87" s="311">
        <f t="shared" si="22"/>
        <v>2.9669999999999943</v>
      </c>
      <c r="E87" s="311"/>
      <c r="F87" s="311">
        <f t="shared" ref="F87:H87" si="23">SUM(F77:F85)</f>
        <v>0.54075755395284997</v>
      </c>
      <c r="G87" s="311">
        <f t="shared" si="23"/>
        <v>1.6732424460471511</v>
      </c>
      <c r="H87" s="311">
        <f t="shared" si="23"/>
        <v>2.2140000000000013</v>
      </c>
      <c r="I87" s="311"/>
      <c r="J87" s="311">
        <f t="shared" ref="J87:L87" si="24">SUM(J77:J85)</f>
        <v>0.52917114730478865</v>
      </c>
      <c r="K87" s="311">
        <f t="shared" si="24"/>
        <v>1.55982885269521</v>
      </c>
      <c r="L87" s="311">
        <f t="shared" si="24"/>
        <v>2.0889999999999977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0.19837407254767184</v>
      </c>
      <c r="C94" s="302">
        <v>1.3737209441789344</v>
      </c>
      <c r="D94" s="302">
        <f>SUM(B94:C94)</f>
        <v>1.5720950167266063</v>
      </c>
      <c r="E94" s="303"/>
      <c r="F94" s="302">
        <v>0.21882455312350532</v>
      </c>
      <c r="G94" s="302">
        <v>1.253271906447428</v>
      </c>
      <c r="H94" s="302">
        <f>SUM(F94:G94)</f>
        <v>1.4720964595709334</v>
      </c>
      <c r="I94" s="303"/>
      <c r="J94" s="302">
        <v>0.16176054759567832</v>
      </c>
      <c r="K94" s="302">
        <v>0.93906713545318998</v>
      </c>
      <c r="L94" s="302">
        <f>SUM(J94:K94)</f>
        <v>1.1008276830488684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0.34037029955126991</v>
      </c>
      <c r="C95" s="302">
        <v>2.4144790769997484</v>
      </c>
      <c r="D95" s="302">
        <f t="shared" ref="D95:D102" si="25">SUM(B95:C95)</f>
        <v>2.7548493765510185</v>
      </c>
      <c r="E95" s="303"/>
      <c r="F95" s="302">
        <v>0.45653590807743533</v>
      </c>
      <c r="G95" s="302">
        <v>2.7404068490755433</v>
      </c>
      <c r="H95" s="302">
        <f t="shared" ref="H95:H102" si="26">SUM(F95:G95)</f>
        <v>3.1969427571529785</v>
      </c>
      <c r="I95" s="303"/>
      <c r="J95" s="302">
        <v>0.43443050346382373</v>
      </c>
      <c r="K95" s="302">
        <v>2.8713076830517341</v>
      </c>
      <c r="L95" s="302">
        <f t="shared" ref="L95:L102" si="27">SUM(J95:K95)</f>
        <v>3.305738186515558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0.41950623330213055</v>
      </c>
      <c r="C96" s="302">
        <v>1.5454741646749341</v>
      </c>
      <c r="D96" s="302">
        <f t="shared" si="25"/>
        <v>1.9649803979770648</v>
      </c>
      <c r="E96" s="303"/>
      <c r="F96" s="302">
        <v>0.42867648953425852</v>
      </c>
      <c r="G96" s="302">
        <v>1.6941013603638706</v>
      </c>
      <c r="H96" s="302">
        <f t="shared" si="26"/>
        <v>2.1227778498981289</v>
      </c>
      <c r="I96" s="303"/>
      <c r="J96" s="302">
        <v>0.35911380514255437</v>
      </c>
      <c r="K96" s="302">
        <v>1.3302614972171127</v>
      </c>
      <c r="L96" s="302">
        <f t="shared" si="27"/>
        <v>1.6893753023596672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0.92792612318449297</v>
      </c>
      <c r="C97" s="302">
        <v>0.42129588376537108</v>
      </c>
      <c r="D97" s="302">
        <f t="shared" si="25"/>
        <v>1.3492220069498639</v>
      </c>
      <c r="E97" s="303"/>
      <c r="F97" s="302">
        <v>0.8494199735000113</v>
      </c>
      <c r="G97" s="302">
        <v>0.39359148306494329</v>
      </c>
      <c r="H97" s="302">
        <f t="shared" si="26"/>
        <v>1.2430114565649546</v>
      </c>
      <c r="I97" s="303"/>
      <c r="J97" s="302">
        <v>0.620714436504754</v>
      </c>
      <c r="K97" s="302">
        <v>0.36772934107592181</v>
      </c>
      <c r="L97" s="302">
        <f t="shared" si="27"/>
        <v>0.98844377758067581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0.16103351939511826</v>
      </c>
      <c r="C98" s="302">
        <v>5.1980511419902617</v>
      </c>
      <c r="D98" s="302">
        <f t="shared" si="25"/>
        <v>5.3590846613853804</v>
      </c>
      <c r="E98" s="303"/>
      <c r="F98" s="302">
        <v>0.13287101798254877</v>
      </c>
      <c r="G98" s="302">
        <v>3.669282514228601</v>
      </c>
      <c r="H98" s="302">
        <f t="shared" si="26"/>
        <v>3.8021535322111499</v>
      </c>
      <c r="I98" s="303"/>
      <c r="J98" s="302">
        <v>0.10487085141375128</v>
      </c>
      <c r="K98" s="302">
        <v>2.4815608117631727</v>
      </c>
      <c r="L98" s="302">
        <f t="shared" si="27"/>
        <v>2.5864316631769237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0.18744612708090991</v>
      </c>
      <c r="C99" s="302">
        <v>0.10734984541829186</v>
      </c>
      <c r="D99" s="302">
        <f t="shared" si="25"/>
        <v>0.29479597249920175</v>
      </c>
      <c r="E99" s="303"/>
      <c r="F99" s="302">
        <v>0.12628528400264419</v>
      </c>
      <c r="G99" s="302">
        <v>0.11903576520962041</v>
      </c>
      <c r="H99" s="302">
        <f t="shared" si="26"/>
        <v>0.24532104921226461</v>
      </c>
      <c r="I99" s="303"/>
      <c r="J99" s="302">
        <v>8.0203960248433903E-2</v>
      </c>
      <c r="K99" s="302">
        <v>0.12552019763336858</v>
      </c>
      <c r="L99" s="302">
        <f t="shared" si="27"/>
        <v>0.20572415788180248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0.22715286593455028</v>
      </c>
      <c r="C100" s="302">
        <v>0.22829422609907699</v>
      </c>
      <c r="D100" s="302">
        <f t="shared" si="25"/>
        <v>0.45544709203362727</v>
      </c>
      <c r="E100" s="303"/>
      <c r="F100" s="302">
        <v>0.18353399047440008</v>
      </c>
      <c r="G100" s="302">
        <v>0.17974912764307216</v>
      </c>
      <c r="H100" s="302">
        <f t="shared" si="26"/>
        <v>0.36328311811747227</v>
      </c>
      <c r="I100" s="303"/>
      <c r="J100" s="302">
        <v>0.1316663863182681</v>
      </c>
      <c r="K100" s="302">
        <v>0.16815948194886235</v>
      </c>
      <c r="L100" s="302">
        <f t="shared" si="27"/>
        <v>0.29982586826713042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0.66183901571485082</v>
      </c>
      <c r="C101" s="302">
        <v>4.3278670766848339</v>
      </c>
      <c r="D101" s="302">
        <f t="shared" si="25"/>
        <v>4.9897060923996843</v>
      </c>
      <c r="E101" s="303"/>
      <c r="F101" s="302">
        <v>0.47782646935988848</v>
      </c>
      <c r="G101" s="302">
        <v>3.3194392298147486</v>
      </c>
      <c r="H101" s="302">
        <f t="shared" si="26"/>
        <v>3.7972656991746372</v>
      </c>
      <c r="I101" s="303"/>
      <c r="J101" s="302">
        <v>0.42442810418507365</v>
      </c>
      <c r="K101" s="302">
        <v>2.4609621974886093</v>
      </c>
      <c r="L101" s="302">
        <f t="shared" si="27"/>
        <v>2.885390301673683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0.50147110724007271</v>
      </c>
      <c r="C102" s="302">
        <v>0.87934827623746581</v>
      </c>
      <c r="D102" s="302">
        <f t="shared" si="25"/>
        <v>1.3808193834775384</v>
      </c>
      <c r="E102" s="303"/>
      <c r="F102" s="302">
        <v>0.29536631365350585</v>
      </c>
      <c r="G102" s="302">
        <v>0.60778176444395438</v>
      </c>
      <c r="H102" s="302">
        <f t="shared" si="26"/>
        <v>0.90314807809746023</v>
      </c>
      <c r="I102" s="303"/>
      <c r="J102" s="302">
        <v>0.29517591179264896</v>
      </c>
      <c r="K102" s="302">
        <v>0.44606714770306027</v>
      </c>
      <c r="L102" s="302">
        <f t="shared" si="27"/>
        <v>0.74124305949570923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3.6251193639510673</v>
      </c>
      <c r="C104" s="311">
        <f t="shared" ref="C104:D104" si="28">SUM(C94:C102)</f>
        <v>16.49588063604892</v>
      </c>
      <c r="D104" s="311">
        <f t="shared" si="28"/>
        <v>20.120999999999981</v>
      </c>
      <c r="E104" s="311"/>
      <c r="F104" s="311">
        <f t="shared" ref="F104:H104" si="29">SUM(F94:F102)</f>
        <v>3.1693399997081984</v>
      </c>
      <c r="G104" s="311">
        <f t="shared" si="29"/>
        <v>13.976660000291782</v>
      </c>
      <c r="H104" s="311">
        <f t="shared" si="29"/>
        <v>17.145999999999979</v>
      </c>
      <c r="I104" s="311"/>
      <c r="J104" s="311">
        <f t="shared" ref="J104:L104" si="30">SUM(J94:J102)</f>
        <v>2.6123645066649863</v>
      </c>
      <c r="K104" s="311">
        <f t="shared" si="30"/>
        <v>11.190635493335032</v>
      </c>
      <c r="L104" s="311">
        <f t="shared" si="30"/>
        <v>13.803000000000017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3.4078384417229143E-2</v>
      </c>
      <c r="C111" s="302">
        <v>8.2635853188926314E-2</v>
      </c>
      <c r="D111" s="302">
        <f>SUM(B111:C111)</f>
        <v>0.11671423760615546</v>
      </c>
      <c r="E111" s="303"/>
      <c r="F111" s="302">
        <v>7.5957310085482066E-2</v>
      </c>
      <c r="G111" s="302">
        <v>0.20594029527362484</v>
      </c>
      <c r="H111" s="302">
        <f>SUM(F111:G111)</f>
        <v>0.28189760535910691</v>
      </c>
      <c r="I111" s="303"/>
      <c r="J111" s="302">
        <v>7.5595384387015532E-2</v>
      </c>
      <c r="K111" s="302">
        <v>0.20757606469651249</v>
      </c>
      <c r="L111" s="302">
        <f>SUM(J111:K111)</f>
        <v>0.28317144908352804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4.4085908805647077E-2</v>
      </c>
      <c r="C112" s="302">
        <v>0.1706828115994497</v>
      </c>
      <c r="D112" s="302">
        <f t="shared" ref="D112:D119" si="31">SUM(B112:C112)</f>
        <v>0.21476872040509679</v>
      </c>
      <c r="E112" s="303"/>
      <c r="F112" s="302">
        <v>0.10913277439390413</v>
      </c>
      <c r="G112" s="302">
        <v>0.45175416866416707</v>
      </c>
      <c r="H112" s="302">
        <f t="shared" ref="H112:H119" si="32">SUM(F112:G112)</f>
        <v>0.56088694305807119</v>
      </c>
      <c r="I112" s="303"/>
      <c r="J112" s="302">
        <v>0.14247465558459305</v>
      </c>
      <c r="K112" s="302">
        <v>0.54494209769504531</v>
      </c>
      <c r="L112" s="302">
        <f t="shared" ref="L112:L119" si="33">SUM(J112:K112)</f>
        <v>0.68741675327963836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4.6275826887764361E-2</v>
      </c>
      <c r="C113" s="302">
        <v>0.10791416923752453</v>
      </c>
      <c r="D113" s="302">
        <f t="shared" si="31"/>
        <v>0.15418999612528889</v>
      </c>
      <c r="E113" s="303"/>
      <c r="F113" s="302">
        <v>0.10144385764240982</v>
      </c>
      <c r="G113" s="302">
        <v>0.2728077073987622</v>
      </c>
      <c r="H113" s="302">
        <f t="shared" si="32"/>
        <v>0.37425156504117202</v>
      </c>
      <c r="I113" s="303"/>
      <c r="J113" s="302">
        <v>0.11808029179731488</v>
      </c>
      <c r="K113" s="302">
        <v>0.24013962413674789</v>
      </c>
      <c r="L113" s="302">
        <f t="shared" si="33"/>
        <v>0.35821991593406277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3.0652198368343698E-2</v>
      </c>
      <c r="C114" s="302">
        <v>8.5458246095544751E-3</v>
      </c>
      <c r="D114" s="302">
        <f t="shared" si="31"/>
        <v>3.9198022977898171E-2</v>
      </c>
      <c r="E114" s="303"/>
      <c r="F114" s="302">
        <v>5.5289145601472772E-2</v>
      </c>
      <c r="G114" s="302">
        <v>2.5939041521453383E-2</v>
      </c>
      <c r="H114" s="302">
        <f t="shared" si="32"/>
        <v>8.1228187122926149E-2</v>
      </c>
      <c r="I114" s="303"/>
      <c r="J114" s="302">
        <v>4.6628694079165721E-2</v>
      </c>
      <c r="K114" s="302">
        <v>2.7057458806040921E-2</v>
      </c>
      <c r="L114" s="302">
        <f t="shared" si="33"/>
        <v>7.3686152885206635E-2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6.0266997895709572E-3</v>
      </c>
      <c r="C115" s="302">
        <v>9.523151846747456E-2</v>
      </c>
      <c r="D115" s="302">
        <f t="shared" si="31"/>
        <v>0.10125821825704552</v>
      </c>
      <c r="E115" s="303"/>
      <c r="F115" s="302">
        <v>9.1576419238176103E-3</v>
      </c>
      <c r="G115" s="302">
        <v>0.17671178892818445</v>
      </c>
      <c r="H115" s="302">
        <f t="shared" si="32"/>
        <v>0.18586943085200205</v>
      </c>
      <c r="I115" s="303"/>
      <c r="J115" s="302">
        <v>6.8008623919280425E-3</v>
      </c>
      <c r="K115" s="302">
        <v>0.11279023833920128</v>
      </c>
      <c r="L115" s="302">
        <f t="shared" si="33"/>
        <v>0.11959110073112932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5.8059431525913849E-2</v>
      </c>
      <c r="C116" s="302">
        <v>1.3345078770762327E-2</v>
      </c>
      <c r="D116" s="302">
        <f t="shared" si="31"/>
        <v>7.1404510296676174E-2</v>
      </c>
      <c r="E116" s="303"/>
      <c r="F116" s="302">
        <v>9.6354043587273661E-2</v>
      </c>
      <c r="G116" s="302">
        <v>2.8954674137986296E-2</v>
      </c>
      <c r="H116" s="302">
        <f t="shared" si="32"/>
        <v>0.12530871772525995</v>
      </c>
      <c r="I116" s="303"/>
      <c r="J116" s="302">
        <v>8.8585427088907445E-2</v>
      </c>
      <c r="K116" s="302">
        <v>3.1650983117918655E-2</v>
      </c>
      <c r="L116" s="302">
        <f t="shared" si="33"/>
        <v>0.1202364102068261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4.5519484091433741E-2</v>
      </c>
      <c r="C117" s="302">
        <v>9.8622729227570323E-3</v>
      </c>
      <c r="D117" s="302">
        <f t="shared" si="31"/>
        <v>5.5381757014190777E-2</v>
      </c>
      <c r="E117" s="303"/>
      <c r="F117" s="302">
        <v>7.8817478571874794E-2</v>
      </c>
      <c r="G117" s="302">
        <v>3.0509385732872391E-2</v>
      </c>
      <c r="H117" s="302">
        <f t="shared" si="32"/>
        <v>0.10932686430474718</v>
      </c>
      <c r="I117" s="303"/>
      <c r="J117" s="302">
        <v>7.43717590909449E-2</v>
      </c>
      <c r="K117" s="302">
        <v>3.1180356056685368E-2</v>
      </c>
      <c r="L117" s="302">
        <f t="shared" si="33"/>
        <v>0.10555211514763027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2.9828539345519733E-3</v>
      </c>
      <c r="C118" s="302">
        <v>5.5692837542466386E-2</v>
      </c>
      <c r="D118" s="302">
        <f t="shared" si="31"/>
        <v>5.8675691477018357E-2</v>
      </c>
      <c r="E118" s="303"/>
      <c r="F118" s="302">
        <v>4.2394358263010742E-3</v>
      </c>
      <c r="G118" s="302">
        <v>0.10633290428761495</v>
      </c>
      <c r="H118" s="302">
        <f t="shared" si="32"/>
        <v>0.11057234011391602</v>
      </c>
      <c r="I118" s="303"/>
      <c r="J118" s="302">
        <v>4.891803191562745E-3</v>
      </c>
      <c r="K118" s="302">
        <v>0.10347601378710804</v>
      </c>
      <c r="L118" s="302">
        <f t="shared" si="33"/>
        <v>0.10836781697867079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1.6705422403396446E-2</v>
      </c>
      <c r="C119" s="302">
        <v>1.070342343723517E-2</v>
      </c>
      <c r="D119" s="302">
        <f t="shared" si="31"/>
        <v>2.7408845840631614E-2</v>
      </c>
      <c r="E119" s="303"/>
      <c r="F119" s="302">
        <v>2.1463319695538965E-2</v>
      </c>
      <c r="G119" s="302">
        <v>2.3195026727257598E-2</v>
      </c>
      <c r="H119" s="302">
        <f t="shared" si="32"/>
        <v>4.4658346422796563E-2</v>
      </c>
      <c r="I119" s="303"/>
      <c r="J119" s="302">
        <v>1.2884079395155529E-2</v>
      </c>
      <c r="K119" s="302">
        <v>1.7874206358154367E-2</v>
      </c>
      <c r="L119" s="302">
        <f t="shared" si="33"/>
        <v>3.0758285753309897E-2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0.2843862102238513</v>
      </c>
      <c r="C121" s="311">
        <f t="shared" ref="C121:D121" si="34">SUM(C111:C119)</f>
        <v>0.55461378977615061</v>
      </c>
      <c r="D121" s="311">
        <f t="shared" si="34"/>
        <v>0.83900000000000174</v>
      </c>
      <c r="E121" s="311"/>
      <c r="F121" s="311">
        <f t="shared" ref="F121:H121" si="35">SUM(F111:F119)</f>
        <v>0.5518550073280748</v>
      </c>
      <c r="G121" s="311">
        <f t="shared" si="35"/>
        <v>1.3221449926719233</v>
      </c>
      <c r="H121" s="311">
        <f t="shared" si="35"/>
        <v>1.8739999999999979</v>
      </c>
      <c r="I121" s="311"/>
      <c r="J121" s="311">
        <f t="shared" ref="J121:L121" si="36">SUM(J111:J119)</f>
        <v>0.57031295700658791</v>
      </c>
      <c r="K121" s="311">
        <f t="shared" si="36"/>
        <v>1.3166870429934141</v>
      </c>
      <c r="L121" s="311">
        <f t="shared" si="36"/>
        <v>1.8870000000000022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4.6568964628649415E-2</v>
      </c>
      <c r="C128" s="302">
        <v>0.13420385754865524</v>
      </c>
      <c r="D128" s="302">
        <f>SUM(B128:C128)</f>
        <v>0.18077282217730467</v>
      </c>
      <c r="E128" s="303"/>
      <c r="F128" s="302">
        <v>4.3992358000776548E-2</v>
      </c>
      <c r="G128" s="302">
        <v>0.17025727742076588</v>
      </c>
      <c r="H128" s="302">
        <f>SUM(F128:G128)</f>
        <v>0.21424963542154243</v>
      </c>
      <c r="I128" s="303"/>
      <c r="J128" s="302">
        <v>4.5008303320497663E-2</v>
      </c>
      <c r="K128" s="302">
        <v>0.15728073293731171</v>
      </c>
      <c r="L128" s="302">
        <f>SUM(J128:K128)</f>
        <v>0.20228903625780936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7.3066879593196604E-2</v>
      </c>
      <c r="C129" s="302">
        <v>0.13687208885011998</v>
      </c>
      <c r="D129" s="302">
        <f t="shared" ref="D129:D136" si="37">SUM(B129:C129)</f>
        <v>0.20993896844331658</v>
      </c>
      <c r="E129" s="303"/>
      <c r="F129" s="302">
        <v>7.1682479922019357E-2</v>
      </c>
      <c r="G129" s="302">
        <v>0.17418786324698174</v>
      </c>
      <c r="H129" s="302">
        <f t="shared" ref="H129:H136" si="38">SUM(F129:G129)</f>
        <v>0.24587034316900108</v>
      </c>
      <c r="I129" s="303"/>
      <c r="J129" s="302">
        <v>8.9641665915479368E-2</v>
      </c>
      <c r="K129" s="302">
        <v>0.20377995091086845</v>
      </c>
      <c r="L129" s="302">
        <f t="shared" ref="L129:L136" si="39">SUM(J129:K129)</f>
        <v>0.29342161682634782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0.1375023315560113</v>
      </c>
      <c r="C130" s="302">
        <v>0.12169852540389751</v>
      </c>
      <c r="D130" s="302">
        <f t="shared" si="37"/>
        <v>0.2592008569599088</v>
      </c>
      <c r="E130" s="303"/>
      <c r="F130" s="302">
        <v>0.13737619840114021</v>
      </c>
      <c r="G130" s="302">
        <v>0.12671821471587688</v>
      </c>
      <c r="H130" s="302">
        <f t="shared" si="38"/>
        <v>0.26409441311701709</v>
      </c>
      <c r="I130" s="303"/>
      <c r="J130" s="302">
        <v>0.17034178680582915</v>
      </c>
      <c r="K130" s="302">
        <v>0.12319923849962686</v>
      </c>
      <c r="L130" s="302">
        <f t="shared" si="39"/>
        <v>0.293541025305456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0.14015537540591377</v>
      </c>
      <c r="C131" s="302">
        <v>2.9201205743051305E-2</v>
      </c>
      <c r="D131" s="302">
        <f t="shared" si="37"/>
        <v>0.16935658114896507</v>
      </c>
      <c r="E131" s="303"/>
      <c r="F131" s="302">
        <v>0.10907760578228511</v>
      </c>
      <c r="G131" s="302">
        <v>3.0224732467614538E-2</v>
      </c>
      <c r="H131" s="302">
        <f t="shared" si="38"/>
        <v>0.13930233824989965</v>
      </c>
      <c r="I131" s="303"/>
      <c r="J131" s="302">
        <v>0.12375065712546113</v>
      </c>
      <c r="K131" s="302">
        <v>3.6135903294832836E-2</v>
      </c>
      <c r="L131" s="302">
        <f t="shared" si="39"/>
        <v>0.15988656042029398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1.1426650285002119E-2</v>
      </c>
      <c r="C132" s="302">
        <v>0.1302142429171935</v>
      </c>
      <c r="D132" s="302">
        <f t="shared" si="37"/>
        <v>0.14164089320219561</v>
      </c>
      <c r="E132" s="303"/>
      <c r="F132" s="302">
        <v>1.0082779266146336E-2</v>
      </c>
      <c r="G132" s="302">
        <v>0.15385457093767196</v>
      </c>
      <c r="H132" s="302">
        <f t="shared" si="38"/>
        <v>0.16393735020381831</v>
      </c>
      <c r="I132" s="303"/>
      <c r="J132" s="302">
        <v>8.9893378143655975E-3</v>
      </c>
      <c r="K132" s="302">
        <v>0.11555319227667639</v>
      </c>
      <c r="L132" s="302">
        <f t="shared" si="39"/>
        <v>0.12454253009104199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5.8307273941157443E-2</v>
      </c>
      <c r="C133" s="302">
        <v>1.5010116234660443E-2</v>
      </c>
      <c r="D133" s="302">
        <f t="shared" si="37"/>
        <v>7.3317390175817884E-2</v>
      </c>
      <c r="E133" s="303"/>
      <c r="F133" s="302">
        <v>4.6003077785237649E-2</v>
      </c>
      <c r="G133" s="302">
        <v>1.6887380071323291E-2</v>
      </c>
      <c r="H133" s="302">
        <f t="shared" si="38"/>
        <v>6.2890457856560944E-2</v>
      </c>
      <c r="I133" s="303"/>
      <c r="J133" s="302">
        <v>4.8994362025809826E-2</v>
      </c>
      <c r="K133" s="302">
        <v>1.9327695918933605E-2</v>
      </c>
      <c r="L133" s="302">
        <f t="shared" si="39"/>
        <v>6.8322057944743428E-2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3.4462273650022586E-2</v>
      </c>
      <c r="C134" s="302">
        <v>1.9803938566879259E-2</v>
      </c>
      <c r="D134" s="302">
        <f>SUM(B134:C134)</f>
        <v>5.4266212216901845E-2</v>
      </c>
      <c r="E134" s="303"/>
      <c r="F134" s="302">
        <v>2.5013552706574564E-2</v>
      </c>
      <c r="G134" s="302">
        <v>2.4710858107159808E-2</v>
      </c>
      <c r="H134" s="302">
        <f t="shared" si="38"/>
        <v>4.9724410813734368E-2</v>
      </c>
      <c r="I134" s="303"/>
      <c r="J134" s="302">
        <v>2.2850679218527094E-2</v>
      </c>
      <c r="K134" s="302">
        <v>2.7764862400126666E-2</v>
      </c>
      <c r="L134" s="302">
        <f t="shared" si="39"/>
        <v>5.061554161865376E-2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2.8242305464594716E-2</v>
      </c>
      <c r="C135" s="302">
        <v>0.44958124359693658</v>
      </c>
      <c r="D135" s="302">
        <f t="shared" si="37"/>
        <v>0.47782354906153129</v>
      </c>
      <c r="E135" s="303"/>
      <c r="F135" s="302">
        <v>9.9206779920780769E-3</v>
      </c>
      <c r="G135" s="302">
        <v>0.36582921439825272</v>
      </c>
      <c r="H135" s="302">
        <f t="shared" si="38"/>
        <v>0.3757498923903308</v>
      </c>
      <c r="I135" s="303"/>
      <c r="J135" s="302">
        <v>1.0705299988295666E-2</v>
      </c>
      <c r="K135" s="302">
        <v>0.34307724264650397</v>
      </c>
      <c r="L135" s="302">
        <f t="shared" si="39"/>
        <v>0.35378254263479963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6.4302698663858668E-2</v>
      </c>
      <c r="C136" s="302">
        <v>0.32138002795019832</v>
      </c>
      <c r="D136" s="302">
        <f t="shared" si="37"/>
        <v>0.385682726614057</v>
      </c>
      <c r="E136" s="303"/>
      <c r="F136" s="302">
        <v>5.1266222675270971E-2</v>
      </c>
      <c r="G136" s="302">
        <v>0.29991493610282316</v>
      </c>
      <c r="H136" s="302">
        <f t="shared" si="38"/>
        <v>0.35118115877809414</v>
      </c>
      <c r="I136" s="303"/>
      <c r="J136" s="302">
        <v>4.0340883314449537E-2</v>
      </c>
      <c r="K136" s="302">
        <v>0.3272582055864019</v>
      </c>
      <c r="L136" s="302">
        <f t="shared" si="39"/>
        <v>0.36759908890085141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0.59403475318840659</v>
      </c>
      <c r="C138" s="311">
        <f t="shared" ref="C138" si="40">SUM(C128:C136)</f>
        <v>1.3579652468115921</v>
      </c>
      <c r="D138" s="311">
        <f>SUM(D128:D136)</f>
        <v>1.9519999999999986</v>
      </c>
      <c r="E138" s="311"/>
      <c r="F138" s="311">
        <f t="shared" ref="F138:H138" si="41">SUM(F128:F136)</f>
        <v>0.50441495253152879</v>
      </c>
      <c r="G138" s="311">
        <f t="shared" si="41"/>
        <v>1.3625850474684702</v>
      </c>
      <c r="H138" s="311">
        <f t="shared" si="41"/>
        <v>1.8669999999999991</v>
      </c>
      <c r="I138" s="311"/>
      <c r="J138" s="311">
        <f t="shared" ref="J138:L138" si="42">SUM(J128:J136)</f>
        <v>0.56062297552871498</v>
      </c>
      <c r="K138" s="311">
        <f t="shared" si="42"/>
        <v>1.3533770244712824</v>
      </c>
      <c r="L138" s="311">
        <f t="shared" si="42"/>
        <v>1.9139999999999973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0.30726032364417938</v>
      </c>
      <c r="C145" s="302">
        <v>0.85303086920442162</v>
      </c>
      <c r="D145" s="302">
        <f>SUM(B145:C145)</f>
        <v>1.160291192848601</v>
      </c>
      <c r="E145" s="303"/>
      <c r="F145" s="302">
        <v>0.31081663680425087</v>
      </c>
      <c r="G145" s="302">
        <v>1.1546055473950578</v>
      </c>
      <c r="H145" s="302">
        <f>SUM(F145:G145)</f>
        <v>1.4654221841993087</v>
      </c>
      <c r="I145" s="303"/>
      <c r="J145" s="302">
        <v>0.34427482114743591</v>
      </c>
      <c r="K145" s="302">
        <v>1.0997175349207347</v>
      </c>
      <c r="L145" s="302">
        <f>SUM(J145:K145)</f>
        <v>1.4439923560681707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0.20661787493549816</v>
      </c>
      <c r="C146" s="302">
        <v>0.87994050121738476</v>
      </c>
      <c r="D146" s="302">
        <f t="shared" ref="D146:D153" si="43">SUM(B146:C146)</f>
        <v>1.086558376152883</v>
      </c>
      <c r="E146" s="303"/>
      <c r="F146" s="302">
        <v>0.2383320983701292</v>
      </c>
      <c r="G146" s="302">
        <v>1.1875405900438558</v>
      </c>
      <c r="H146" s="302">
        <f t="shared" ref="H146:H153" si="44">SUM(F146:G146)</f>
        <v>1.425872688413985</v>
      </c>
      <c r="I146" s="303"/>
      <c r="J146" s="302">
        <v>0.29242302007161847</v>
      </c>
      <c r="K146" s="302">
        <v>1.5126732572075996</v>
      </c>
      <c r="L146" s="302">
        <f t="shared" ref="L146:L153" si="45">SUM(J146:K146)</f>
        <v>1.8050962772792181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0.24593108499440672</v>
      </c>
      <c r="C147" s="302">
        <v>0.57260655880643596</v>
      </c>
      <c r="D147" s="302">
        <f t="shared" si="43"/>
        <v>0.81853764380084271</v>
      </c>
      <c r="E147" s="303"/>
      <c r="F147" s="302">
        <v>0.25171184360349225</v>
      </c>
      <c r="G147" s="302">
        <v>0.73727502469879991</v>
      </c>
      <c r="H147" s="302">
        <f t="shared" si="44"/>
        <v>0.98898686830229221</v>
      </c>
      <c r="I147" s="303"/>
      <c r="J147" s="302">
        <v>0.30481617519256399</v>
      </c>
      <c r="K147" s="302">
        <v>0.75181058916523502</v>
      </c>
      <c r="L147" s="302">
        <f t="shared" si="45"/>
        <v>1.0566267643577989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1.087254134705502</v>
      </c>
      <c r="C148" s="302">
        <v>0.19985655453971432</v>
      </c>
      <c r="D148" s="302">
        <f t="shared" si="43"/>
        <v>1.2871106892452164</v>
      </c>
      <c r="E148" s="303"/>
      <c r="F148" s="302">
        <v>0.88546128729207885</v>
      </c>
      <c r="G148" s="302">
        <v>0.23763565523527358</v>
      </c>
      <c r="H148" s="302">
        <f t="shared" si="44"/>
        <v>1.1230969425273525</v>
      </c>
      <c r="I148" s="303"/>
      <c r="J148" s="302">
        <v>0.70924974376450223</v>
      </c>
      <c r="K148" s="302">
        <v>0.2755990890516774</v>
      </c>
      <c r="L148" s="302">
        <f t="shared" si="45"/>
        <v>0.98484883281617963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0.47476860544664851</v>
      </c>
      <c r="C149" s="302">
        <v>10.345603449214673</v>
      </c>
      <c r="D149" s="302">
        <f t="shared" si="43"/>
        <v>10.820372054661322</v>
      </c>
      <c r="E149" s="303"/>
      <c r="F149" s="302">
        <v>0.26345962026442016</v>
      </c>
      <c r="G149" s="302">
        <v>9.5161756867758793</v>
      </c>
      <c r="H149" s="302">
        <f t="shared" si="44"/>
        <v>9.7796353070402997</v>
      </c>
      <c r="I149" s="303"/>
      <c r="J149" s="302">
        <v>0.27795347396744635</v>
      </c>
      <c r="K149" s="302">
        <v>8.3801027565904889</v>
      </c>
      <c r="L149" s="302">
        <f t="shared" si="45"/>
        <v>8.6580562305579356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1.4864863721389586E-2</v>
      </c>
      <c r="C150" s="302">
        <v>2.1692544625572987E-2</v>
      </c>
      <c r="D150" s="302">
        <f t="shared" si="43"/>
        <v>3.6557408346962569E-2</v>
      </c>
      <c r="E150" s="303"/>
      <c r="F150" s="302">
        <v>1.110429534710191E-2</v>
      </c>
      <c r="G150" s="302">
        <v>2.60459035707418E-2</v>
      </c>
      <c r="H150" s="302">
        <f t="shared" si="44"/>
        <v>3.7150198917843713E-2</v>
      </c>
      <c r="I150" s="303"/>
      <c r="J150" s="302">
        <v>1.0084165455823489E-2</v>
      </c>
      <c r="K150" s="302">
        <v>2.2332111055785409E-2</v>
      </c>
      <c r="L150" s="302">
        <f t="shared" si="45"/>
        <v>3.2416276511608902E-2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0.23380083424737766</v>
      </c>
      <c r="C151" s="302">
        <v>9.1963666250798298E-2</v>
      </c>
      <c r="D151" s="302">
        <f t="shared" si="43"/>
        <v>0.32576450049817596</v>
      </c>
      <c r="E151" s="303"/>
      <c r="F151" s="302">
        <v>0.21158507345357794</v>
      </c>
      <c r="G151" s="302">
        <v>0.10399391016334615</v>
      </c>
      <c r="H151" s="302">
        <f t="shared" si="44"/>
        <v>0.3155789836169241</v>
      </c>
      <c r="I151" s="303"/>
      <c r="J151" s="302">
        <v>0.19405144136550112</v>
      </c>
      <c r="K151" s="302">
        <v>0.11314543894552147</v>
      </c>
      <c r="L151" s="302">
        <f t="shared" si="45"/>
        <v>0.3071968803110226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1.8322084942170296E-2</v>
      </c>
      <c r="C152" s="302">
        <v>1.315247206042407</v>
      </c>
      <c r="D152" s="302">
        <f t="shared" si="43"/>
        <v>1.3335692909845773</v>
      </c>
      <c r="E152" s="303"/>
      <c r="F152" s="302">
        <v>1.1429699785722032E-2</v>
      </c>
      <c r="G152" s="302">
        <v>1.232165277650447</v>
      </c>
      <c r="H152" s="302">
        <f t="shared" si="44"/>
        <v>1.243594977436169</v>
      </c>
      <c r="I152" s="303"/>
      <c r="J152" s="302">
        <v>1.5201740718986332E-2</v>
      </c>
      <c r="K152" s="302">
        <v>1.1978791858816518</v>
      </c>
      <c r="L152" s="302">
        <f t="shared" si="45"/>
        <v>1.2130809266006382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9.2584441716742724E-2</v>
      </c>
      <c r="C153" s="302">
        <v>0.74665440174466813</v>
      </c>
      <c r="D153" s="302">
        <f t="shared" si="43"/>
        <v>0.83923884346141087</v>
      </c>
      <c r="E153" s="303"/>
      <c r="F153" s="302">
        <v>6.3677375807619785E-2</v>
      </c>
      <c r="G153" s="302">
        <v>0.71498447373820828</v>
      </c>
      <c r="H153" s="302">
        <f t="shared" si="44"/>
        <v>0.77866184954582807</v>
      </c>
      <c r="I153" s="303"/>
      <c r="J153" s="302">
        <v>7.4516257128077315E-2</v>
      </c>
      <c r="K153" s="302">
        <v>0.77616919836934495</v>
      </c>
      <c r="L153" s="302">
        <f t="shared" si="45"/>
        <v>0.85068545549742225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2.6814042483539153</v>
      </c>
      <c r="C155" s="311">
        <f t="shared" ref="C155:D155" si="46">SUM(C145:C153)</f>
        <v>15.026595751646077</v>
      </c>
      <c r="D155" s="311">
        <f t="shared" si="46"/>
        <v>17.707999999999991</v>
      </c>
      <c r="E155" s="311"/>
      <c r="F155" s="311">
        <f t="shared" ref="F155:H155" si="47">SUM(F145:F153)</f>
        <v>2.2475779307283927</v>
      </c>
      <c r="G155" s="311">
        <f t="shared" si="47"/>
        <v>14.910422069271611</v>
      </c>
      <c r="H155" s="311">
        <f t="shared" si="47"/>
        <v>17.158000000000001</v>
      </c>
      <c r="I155" s="311"/>
      <c r="J155" s="311">
        <f t="shared" ref="J155:L155" si="48">SUM(J145:J153)</f>
        <v>2.2225708388119556</v>
      </c>
      <c r="K155" s="311">
        <f t="shared" si="48"/>
        <v>14.129429161188039</v>
      </c>
      <c r="L155" s="311">
        <f t="shared" si="48"/>
        <v>16.351999999999997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1.2084649372118563</v>
      </c>
      <c r="C162" s="302">
        <v>2.9994455094829662</v>
      </c>
      <c r="D162" s="302">
        <f>SUM(B162:C162)</f>
        <v>4.2079104466948225</v>
      </c>
      <c r="E162" s="303"/>
      <c r="F162" s="302">
        <v>1.3466149638493616</v>
      </c>
      <c r="G162" s="302">
        <v>3.3507264122358267</v>
      </c>
      <c r="H162" s="302">
        <f>SUM(F162:G162)</f>
        <v>4.6973413760851885</v>
      </c>
      <c r="I162" s="303"/>
      <c r="J162" s="302">
        <v>1.452894468418322</v>
      </c>
      <c r="K162" s="302">
        <v>3.5083603387040667</v>
      </c>
      <c r="L162" s="302">
        <f>SUM(J162:K162)</f>
        <v>4.9612548071223888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0.90215368064852786</v>
      </c>
      <c r="C163" s="302">
        <v>1.3634442542013605</v>
      </c>
      <c r="D163" s="302">
        <f t="shared" ref="D163:D170" si="49">SUM(B163:C163)</f>
        <v>2.2655979348498883</v>
      </c>
      <c r="E163" s="303"/>
      <c r="F163" s="302">
        <v>1.1648443467257008</v>
      </c>
      <c r="G163" s="302">
        <v>2.0042028615852101</v>
      </c>
      <c r="H163" s="302">
        <f t="shared" ref="H163:H170" si="50">SUM(F163:G163)</f>
        <v>3.1690472083109107</v>
      </c>
      <c r="I163" s="303"/>
      <c r="J163" s="302">
        <v>1.4049788895283437</v>
      </c>
      <c r="K163" s="302">
        <v>2.564939897913161</v>
      </c>
      <c r="L163" s="302">
        <f t="shared" ref="L163:L170" si="51">SUM(J163:K163)</f>
        <v>3.9699187874415047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0.97011744920859888</v>
      </c>
      <c r="C164" s="302">
        <v>1.2143227816700688</v>
      </c>
      <c r="D164" s="302">
        <f t="shared" si="49"/>
        <v>2.1844402308786677</v>
      </c>
      <c r="E164" s="303"/>
      <c r="F164" s="302">
        <v>1.0454489959932118</v>
      </c>
      <c r="G164" s="302">
        <v>1.5905658070558171</v>
      </c>
      <c r="H164" s="302">
        <f t="shared" si="50"/>
        <v>2.6360148030490289</v>
      </c>
      <c r="I164" s="303"/>
      <c r="J164" s="302">
        <v>1.1863607181599065</v>
      </c>
      <c r="K164" s="302">
        <v>1.6745606463220126</v>
      </c>
      <c r="L164" s="302">
        <f t="shared" si="51"/>
        <v>2.8609213644819191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1.3329303716515417</v>
      </c>
      <c r="C165" s="302">
        <v>0.85565945758303286</v>
      </c>
      <c r="D165" s="302">
        <f t="shared" si="49"/>
        <v>2.1885898292345747</v>
      </c>
      <c r="E165" s="303"/>
      <c r="F165" s="302">
        <v>1.2079004170997982</v>
      </c>
      <c r="G165" s="302">
        <v>1.0603963723011225</v>
      </c>
      <c r="H165" s="302">
        <f t="shared" si="50"/>
        <v>2.2682967894009209</v>
      </c>
      <c r="I165" s="303"/>
      <c r="J165" s="302">
        <v>1.6180115637466623</v>
      </c>
      <c r="K165" s="302">
        <v>1.3670427827293343</v>
      </c>
      <c r="L165" s="302">
        <f t="shared" si="51"/>
        <v>2.9850543464759967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0.48215665969939997</v>
      </c>
      <c r="C166" s="302">
        <v>3.3604620685070912</v>
      </c>
      <c r="D166" s="302">
        <f t="shared" si="49"/>
        <v>3.842618728206491</v>
      </c>
      <c r="E166" s="303"/>
      <c r="F166" s="302">
        <v>0.39887749152267638</v>
      </c>
      <c r="G166" s="302">
        <v>2.7086359052006728</v>
      </c>
      <c r="H166" s="302">
        <f t="shared" si="50"/>
        <v>3.1075133967233493</v>
      </c>
      <c r="I166" s="303"/>
      <c r="J166" s="302">
        <v>0.36158347374299005</v>
      </c>
      <c r="K166" s="302">
        <v>2.6506588567270297</v>
      </c>
      <c r="L166" s="302">
        <f t="shared" si="51"/>
        <v>3.0122423304700199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0.3870779987627912</v>
      </c>
      <c r="C167" s="302">
        <v>0.11018075133929398</v>
      </c>
      <c r="D167" s="302">
        <f t="shared" si="49"/>
        <v>0.4972587501020852</v>
      </c>
      <c r="E167" s="303"/>
      <c r="F167" s="302">
        <v>0.29206820531355543</v>
      </c>
      <c r="G167" s="302">
        <v>0.12313787510743342</v>
      </c>
      <c r="H167" s="302">
        <f t="shared" si="50"/>
        <v>0.41520608042098883</v>
      </c>
      <c r="I167" s="303"/>
      <c r="J167" s="302">
        <v>0.38288811286984747</v>
      </c>
      <c r="K167" s="302">
        <v>0.15045186980448608</v>
      </c>
      <c r="L167" s="302">
        <f t="shared" si="51"/>
        <v>0.53333998267433358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15.993647789252318</v>
      </c>
      <c r="C168" s="302">
        <v>6.2739829177074737</v>
      </c>
      <c r="D168" s="302">
        <f t="shared" si="49"/>
        <v>22.267630706959793</v>
      </c>
      <c r="E168" s="303"/>
      <c r="F168" s="302">
        <v>14.096226568613268</v>
      </c>
      <c r="G168" s="302">
        <v>5.7652623157703431</v>
      </c>
      <c r="H168" s="302">
        <f t="shared" si="50"/>
        <v>19.861488884383611</v>
      </c>
      <c r="I168" s="303"/>
      <c r="J168" s="302">
        <v>12.901993357688267</v>
      </c>
      <c r="K168" s="302">
        <v>5.9635264603226403</v>
      </c>
      <c r="L168" s="302">
        <f t="shared" si="51"/>
        <v>18.86551981801091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0.1663568136602398</v>
      </c>
      <c r="C169" s="302">
        <v>2.4705472382313829</v>
      </c>
      <c r="D169" s="302">
        <f t="shared" si="49"/>
        <v>2.6369040518916229</v>
      </c>
      <c r="E169" s="303"/>
      <c r="F169" s="302">
        <v>0.12542460892812424</v>
      </c>
      <c r="G169" s="302">
        <v>2.3917614947239585</v>
      </c>
      <c r="H169" s="302">
        <f t="shared" si="50"/>
        <v>2.5171861036520826</v>
      </c>
      <c r="I169" s="303"/>
      <c r="J169" s="302">
        <v>8.0612793975281968E-2</v>
      </c>
      <c r="K169" s="302">
        <v>2.1195175916190645</v>
      </c>
      <c r="L169" s="302">
        <f t="shared" si="51"/>
        <v>2.2001303855943464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1.4935894361458175</v>
      </c>
      <c r="C170" s="302">
        <v>3.0104598850362225</v>
      </c>
      <c r="D170" s="302">
        <f t="shared" si="49"/>
        <v>4.5040493211820403</v>
      </c>
      <c r="E170" s="303"/>
      <c r="F170" s="302">
        <v>1.2161665613633628</v>
      </c>
      <c r="G170" s="302">
        <v>2.665738796610579</v>
      </c>
      <c r="H170" s="302">
        <f t="shared" si="50"/>
        <v>3.8819053579739418</v>
      </c>
      <c r="I170" s="303"/>
      <c r="J170" s="302">
        <v>0.96430447318396184</v>
      </c>
      <c r="K170" s="302">
        <v>2.4123137045446548</v>
      </c>
      <c r="L170" s="302">
        <f t="shared" si="51"/>
        <v>3.3766181777286164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22.936495136241092</v>
      </c>
      <c r="C172" s="311">
        <f t="shared" ref="C172:D172" si="52">SUM(C162:C170)</f>
        <v>21.658504863758893</v>
      </c>
      <c r="D172" s="311">
        <f t="shared" si="52"/>
        <v>44.594999999999985</v>
      </c>
      <c r="E172" s="311"/>
      <c r="F172" s="311">
        <f t="shared" ref="F172:H172" si="53">SUM(F162:F170)</f>
        <v>20.893572159409061</v>
      </c>
      <c r="G172" s="311">
        <f t="shared" si="53"/>
        <v>21.660427840590966</v>
      </c>
      <c r="H172" s="311">
        <f t="shared" si="53"/>
        <v>42.554000000000023</v>
      </c>
      <c r="I172" s="311"/>
      <c r="J172" s="311">
        <f t="shared" ref="J172:L172" si="54">SUM(J162:J170)</f>
        <v>20.353627851313583</v>
      </c>
      <c r="K172" s="311">
        <f t="shared" si="54"/>
        <v>22.41137214868645</v>
      </c>
      <c r="L172" s="311">
        <f t="shared" si="54"/>
        <v>42.765000000000043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0.1967296918804386</v>
      </c>
      <c r="C179" s="302">
        <v>0.69844649721862329</v>
      </c>
      <c r="D179" s="302">
        <f>SUM(B179:C179)</f>
        <v>0.89517618909906194</v>
      </c>
      <c r="E179" s="303"/>
      <c r="F179" s="302">
        <v>0.58620836731085113</v>
      </c>
      <c r="G179" s="302">
        <v>0.92766304674240563</v>
      </c>
      <c r="H179" s="302">
        <f>SUM(F179:G179)</f>
        <v>1.5138714140532568</v>
      </c>
      <c r="I179" s="303"/>
      <c r="J179" s="302">
        <v>0.64164444534500609</v>
      </c>
      <c r="K179" s="302">
        <v>0.92274103611580927</v>
      </c>
      <c r="L179" s="302">
        <f>SUM(J179:K179)</f>
        <v>1.5643854814608154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0.16057792585157507</v>
      </c>
      <c r="C180" s="302">
        <v>0.50360807758267334</v>
      </c>
      <c r="D180" s="302">
        <f t="shared" ref="D180:D187" si="55">SUM(B180:C180)</f>
        <v>0.66418600343424838</v>
      </c>
      <c r="E180" s="303"/>
      <c r="F180" s="302">
        <v>0.36803635106008598</v>
      </c>
      <c r="G180" s="302">
        <v>0.7903184860443635</v>
      </c>
      <c r="H180" s="302">
        <f t="shared" ref="H180:H187" si="56">SUM(F180:G180)</f>
        <v>1.1583548371044494</v>
      </c>
      <c r="I180" s="303"/>
      <c r="J180" s="302">
        <v>0.49618479727364745</v>
      </c>
      <c r="K180" s="302">
        <v>1.2223219527379501</v>
      </c>
      <c r="L180" s="302">
        <f t="shared" ref="L180:L187" si="57">SUM(J180:K180)</f>
        <v>1.7185067500115976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0.19001307493837596</v>
      </c>
      <c r="C181" s="302">
        <v>0.54755319159421867</v>
      </c>
      <c r="D181" s="302">
        <f t="shared" si="55"/>
        <v>0.73756626653259461</v>
      </c>
      <c r="E181" s="303"/>
      <c r="F181" s="302">
        <v>0.33901216200892659</v>
      </c>
      <c r="G181" s="302">
        <v>0.85231144559088423</v>
      </c>
      <c r="H181" s="302">
        <f t="shared" si="56"/>
        <v>1.1913236075998108</v>
      </c>
      <c r="I181" s="303"/>
      <c r="J181" s="302">
        <v>0.41174369932921784</v>
      </c>
      <c r="K181" s="302">
        <v>1.0954778580985343</v>
      </c>
      <c r="L181" s="302">
        <f t="shared" si="57"/>
        <v>1.5072215574277521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0.8081448135250564</v>
      </c>
      <c r="C182" s="302">
        <v>0.46472300265495736</v>
      </c>
      <c r="D182" s="302">
        <f t="shared" si="55"/>
        <v>1.2728678161800138</v>
      </c>
      <c r="E182" s="303"/>
      <c r="F182" s="302">
        <v>1.1378251101672376</v>
      </c>
      <c r="G182" s="302">
        <v>0.62020335313709785</v>
      </c>
      <c r="H182" s="302">
        <f t="shared" si="56"/>
        <v>1.7580284633043355</v>
      </c>
      <c r="I182" s="303"/>
      <c r="J182" s="302">
        <v>1.0540778177401313</v>
      </c>
      <c r="K182" s="302">
        <v>0.72404392493020975</v>
      </c>
      <c r="L182" s="302">
        <f t="shared" si="57"/>
        <v>1.7781217426703411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3.2517179883985982E-2</v>
      </c>
      <c r="C183" s="302">
        <v>0.74825806160963915</v>
      </c>
      <c r="D183" s="302">
        <f t="shared" si="55"/>
        <v>0.78077524149362509</v>
      </c>
      <c r="E183" s="303"/>
      <c r="F183" s="302">
        <v>6.8617061827587159E-2</v>
      </c>
      <c r="G183" s="302">
        <v>0.73170809188841368</v>
      </c>
      <c r="H183" s="302">
        <f t="shared" si="56"/>
        <v>0.80032515371600088</v>
      </c>
      <c r="I183" s="303"/>
      <c r="J183" s="302">
        <v>0.14661803781343766</v>
      </c>
      <c r="K183" s="302">
        <v>0.71577452734555358</v>
      </c>
      <c r="L183" s="302">
        <f t="shared" si="57"/>
        <v>0.86239256515899121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0.74979055009933382</v>
      </c>
      <c r="C184" s="302">
        <v>0.36859152647130472</v>
      </c>
      <c r="D184" s="302">
        <f t="shared" si="55"/>
        <v>1.1183820765706385</v>
      </c>
      <c r="E184" s="303"/>
      <c r="F184" s="302">
        <v>0.84154792682659052</v>
      </c>
      <c r="G184" s="302">
        <v>0.52153616794012658</v>
      </c>
      <c r="H184" s="302">
        <f t="shared" si="56"/>
        <v>1.3630840947667171</v>
      </c>
      <c r="I184" s="303"/>
      <c r="J184" s="302">
        <v>0.79395022471451537</v>
      </c>
      <c r="K184" s="302">
        <v>0.56147970288504168</v>
      </c>
      <c r="L184" s="302">
        <f t="shared" si="57"/>
        <v>1.3554299275995572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0.32243882933090329</v>
      </c>
      <c r="C185" s="302">
        <v>0.23117557895114352</v>
      </c>
      <c r="D185" s="302">
        <f t="shared" si="55"/>
        <v>0.55361440828204678</v>
      </c>
      <c r="E185" s="303"/>
      <c r="F185" s="302">
        <v>0.41762650961000419</v>
      </c>
      <c r="G185" s="302">
        <v>0.28549174846791459</v>
      </c>
      <c r="H185" s="302">
        <f t="shared" si="56"/>
        <v>0.70311825807791872</v>
      </c>
      <c r="I185" s="303"/>
      <c r="J185" s="302">
        <v>0.48367032215865391</v>
      </c>
      <c r="K185" s="302">
        <v>0.37096911743661692</v>
      </c>
      <c r="L185" s="302">
        <f t="shared" si="57"/>
        <v>0.85463943959527078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9.3895623090762589E-2</v>
      </c>
      <c r="C186" s="302">
        <v>5.6959816172054403</v>
      </c>
      <c r="D186" s="302">
        <f t="shared" si="55"/>
        <v>5.7898772402962031</v>
      </c>
      <c r="E186" s="303"/>
      <c r="F186" s="302">
        <v>0.12223226017082904</v>
      </c>
      <c r="G186" s="302">
        <v>6.3551760932086463</v>
      </c>
      <c r="H186" s="302">
        <f t="shared" si="56"/>
        <v>6.4774083533794755</v>
      </c>
      <c r="I186" s="303"/>
      <c r="J186" s="302">
        <v>0.18699376033672349</v>
      </c>
      <c r="K186" s="302">
        <v>5.6657471462369076</v>
      </c>
      <c r="L186" s="302">
        <f t="shared" si="57"/>
        <v>5.8527409065736311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0.4656853985144892</v>
      </c>
      <c r="C187" s="302">
        <v>1.9978693595970607</v>
      </c>
      <c r="D187" s="302">
        <f t="shared" si="55"/>
        <v>2.4635547581115498</v>
      </c>
      <c r="E187" s="303"/>
      <c r="F187" s="302">
        <v>0.48540481682445596</v>
      </c>
      <c r="G187" s="302">
        <v>1.7440810011735641</v>
      </c>
      <c r="H187" s="302">
        <f t="shared" si="56"/>
        <v>2.2294858179980199</v>
      </c>
      <c r="I187" s="303"/>
      <c r="J187" s="302">
        <v>0.57346199016581234</v>
      </c>
      <c r="K187" s="302">
        <v>1.5220996393362238</v>
      </c>
      <c r="L187" s="302">
        <f t="shared" si="57"/>
        <v>2.0955616295020363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3.0197930871149206</v>
      </c>
      <c r="C189" s="311">
        <f t="shared" ref="C189:D189" si="58">SUM(C179:C187)</f>
        <v>11.256206912885061</v>
      </c>
      <c r="D189" s="311">
        <f t="shared" si="58"/>
        <v>14.275999999999982</v>
      </c>
      <c r="E189" s="311"/>
      <c r="F189" s="311">
        <f t="shared" ref="F189:H189" si="59">SUM(F179:F187)</f>
        <v>4.3665105658065677</v>
      </c>
      <c r="G189" s="311">
        <f t="shared" si="59"/>
        <v>12.828489434193417</v>
      </c>
      <c r="H189" s="311">
        <f t="shared" si="59"/>
        <v>17.194999999999986</v>
      </c>
      <c r="I189" s="311"/>
      <c r="J189" s="311">
        <f t="shared" ref="J189:L189" si="60">SUM(J179:J187)</f>
        <v>4.7883450948771458</v>
      </c>
      <c r="K189" s="311">
        <f t="shared" si="60"/>
        <v>12.800654905122846</v>
      </c>
      <c r="L189" s="311">
        <f t="shared" si="60"/>
        <v>17.588999999999992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1.1292814839669667</v>
      </c>
      <c r="C196" s="302">
        <v>1.835994869154256</v>
      </c>
      <c r="D196" s="302">
        <f>SUM(B196:C196)</f>
        <v>2.9652763531212227</v>
      </c>
      <c r="E196" s="303"/>
      <c r="F196" s="302">
        <v>1.4938999263368582</v>
      </c>
      <c r="G196" s="302">
        <v>1.919128025332324</v>
      </c>
      <c r="H196" s="302">
        <f>SUM(F196:G196)</f>
        <v>3.4130279516691822</v>
      </c>
      <c r="I196" s="303"/>
      <c r="J196" s="302">
        <v>1.6516895565803513</v>
      </c>
      <c r="K196" s="302">
        <v>2.4778964624538302</v>
      </c>
      <c r="L196" s="302">
        <f>SUM(J196:K196)</f>
        <v>4.129586019034182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0.24649677397303266</v>
      </c>
      <c r="C197" s="302">
        <v>0.31263466519445365</v>
      </c>
      <c r="D197" s="302">
        <f t="shared" ref="D197:D204" si="61">SUM(B197:C197)</f>
        <v>0.55913143916748631</v>
      </c>
      <c r="E197" s="303"/>
      <c r="F197" s="302">
        <v>0.42204883673870197</v>
      </c>
      <c r="G197" s="302">
        <v>0.42099255993554341</v>
      </c>
      <c r="H197" s="302">
        <f t="shared" ref="H197:H204" si="62">SUM(F197:G197)</f>
        <v>0.84304139667424538</v>
      </c>
      <c r="I197" s="303"/>
      <c r="J197" s="302">
        <v>0.5369656243139852</v>
      </c>
      <c r="K197" s="302">
        <v>0.53454070883910587</v>
      </c>
      <c r="L197" s="302">
        <f t="shared" ref="L197:L204" si="63">SUM(J197:K197)</f>
        <v>1.0715063331530912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0.2421026700284149</v>
      </c>
      <c r="C198" s="302">
        <v>0.22242308564740798</v>
      </c>
      <c r="D198" s="302">
        <f t="shared" si="61"/>
        <v>0.46452575567582288</v>
      </c>
      <c r="E198" s="303"/>
      <c r="F198" s="302">
        <v>0.3272973870187616</v>
      </c>
      <c r="G198" s="302">
        <v>0.27958468148861992</v>
      </c>
      <c r="H198" s="302">
        <f t="shared" si="62"/>
        <v>0.60688206850738147</v>
      </c>
      <c r="I198" s="303"/>
      <c r="J198" s="302">
        <v>0.4926698228433577</v>
      </c>
      <c r="K198" s="302">
        <v>0.32201909725241434</v>
      </c>
      <c r="L198" s="302">
        <f t="shared" si="63"/>
        <v>0.8146889200957721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0.34388913221017225</v>
      </c>
      <c r="C199" s="302">
        <v>0.20016923669084588</v>
      </c>
      <c r="D199" s="302">
        <f t="shared" si="61"/>
        <v>0.54405836890101811</v>
      </c>
      <c r="E199" s="303"/>
      <c r="F199" s="302">
        <v>0.41816122689735219</v>
      </c>
      <c r="G199" s="302">
        <v>0.21927940421293785</v>
      </c>
      <c r="H199" s="302">
        <f t="shared" si="62"/>
        <v>0.63744063111029003</v>
      </c>
      <c r="I199" s="303"/>
      <c r="J199" s="302">
        <v>0.62465604567352639</v>
      </c>
      <c r="K199" s="302">
        <v>0.3242457574383299</v>
      </c>
      <c r="L199" s="302">
        <f t="shared" si="63"/>
        <v>0.94890180311185635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0.90787121619807298</v>
      </c>
      <c r="C200" s="302">
        <v>1.2420001844297115</v>
      </c>
      <c r="D200" s="302">
        <f t="shared" si="61"/>
        <v>2.1498714006277844</v>
      </c>
      <c r="E200" s="303"/>
      <c r="F200" s="302">
        <v>0.96101800942467974</v>
      </c>
      <c r="G200" s="302">
        <v>1.0455133220971045</v>
      </c>
      <c r="H200" s="302">
        <f t="shared" si="62"/>
        <v>2.0065313315217841</v>
      </c>
      <c r="I200" s="303"/>
      <c r="J200" s="302">
        <v>1.0495252998291924</v>
      </c>
      <c r="K200" s="302">
        <v>1.0356502950814652</v>
      </c>
      <c r="L200" s="302">
        <f t="shared" si="63"/>
        <v>2.0851755949106576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0.81510300167570338</v>
      </c>
      <c r="C201" s="302">
        <v>0.16671491029408789</v>
      </c>
      <c r="D201" s="302">
        <f t="shared" si="61"/>
        <v>0.98181791196979129</v>
      </c>
      <c r="E201" s="303"/>
      <c r="F201" s="302">
        <v>0.81163290068202276</v>
      </c>
      <c r="G201" s="302">
        <v>0.20612056429780851</v>
      </c>
      <c r="H201" s="302">
        <f t="shared" si="62"/>
        <v>1.0177534649798312</v>
      </c>
      <c r="I201" s="303"/>
      <c r="J201" s="302">
        <v>0.92180858972846591</v>
      </c>
      <c r="K201" s="302">
        <v>0.24983078245835189</v>
      </c>
      <c r="L201" s="302">
        <f t="shared" si="63"/>
        <v>1.1716393721868177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1.0195476727219188</v>
      </c>
      <c r="C202" s="302">
        <v>0.60456752837568717</v>
      </c>
      <c r="D202" s="302">
        <f t="shared" si="61"/>
        <v>1.6241152010976059</v>
      </c>
      <c r="E202" s="303"/>
      <c r="F202" s="302">
        <v>0.93967181480698803</v>
      </c>
      <c r="G202" s="302">
        <v>0.60775617740870169</v>
      </c>
      <c r="H202" s="302">
        <f t="shared" si="62"/>
        <v>1.5474279922156897</v>
      </c>
      <c r="I202" s="303"/>
      <c r="J202" s="302">
        <v>1.5843969450020823</v>
      </c>
      <c r="K202" s="302">
        <v>0.77806820860784975</v>
      </c>
      <c r="L202" s="302">
        <f t="shared" si="63"/>
        <v>2.3624651536099321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6.2958836264105852E-2</v>
      </c>
      <c r="C203" s="302">
        <v>0.45550262379669404</v>
      </c>
      <c r="D203" s="302">
        <f t="shared" si="61"/>
        <v>0.51846146006079985</v>
      </c>
      <c r="E203" s="303"/>
      <c r="F203" s="302">
        <v>4.9558041335909832E-2</v>
      </c>
      <c r="G203" s="302">
        <v>0.54409061887307952</v>
      </c>
      <c r="H203" s="302">
        <f t="shared" si="62"/>
        <v>0.59364866020898932</v>
      </c>
      <c r="I203" s="303"/>
      <c r="J203" s="302">
        <v>0.14332643860194552</v>
      </c>
      <c r="K203" s="302">
        <v>0.75388804021159195</v>
      </c>
      <c r="L203" s="302">
        <f t="shared" si="63"/>
        <v>0.89721447881353744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6.8474014769678249</v>
      </c>
      <c r="C204" s="302">
        <v>2.7953406324106416</v>
      </c>
      <c r="D204" s="302">
        <f t="shared" si="61"/>
        <v>9.6427421093784673</v>
      </c>
      <c r="E204" s="303"/>
      <c r="F204" s="302">
        <v>5.7696698725248261</v>
      </c>
      <c r="G204" s="302">
        <v>3.1165766305877898</v>
      </c>
      <c r="H204" s="302">
        <f t="shared" si="62"/>
        <v>8.8862465031126163</v>
      </c>
      <c r="I204" s="303"/>
      <c r="J204" s="302">
        <v>5.6003813830089673</v>
      </c>
      <c r="K204" s="302">
        <v>3.0324409420751972</v>
      </c>
      <c r="L204" s="302">
        <f t="shared" si="63"/>
        <v>8.6328223250841649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11.614652264006214</v>
      </c>
      <c r="C206" s="311">
        <f t="shared" ref="C206:D206" si="64">SUM(C196:C204)</f>
        <v>7.8353477359937864</v>
      </c>
      <c r="D206" s="311">
        <f t="shared" si="64"/>
        <v>19.45</v>
      </c>
      <c r="E206" s="311"/>
      <c r="F206" s="311">
        <f t="shared" ref="F206:H206" si="65">SUM(F196:F204)</f>
        <v>11.1929580157661</v>
      </c>
      <c r="G206" s="311">
        <f t="shared" si="65"/>
        <v>8.3590419842339099</v>
      </c>
      <c r="H206" s="311">
        <f t="shared" si="65"/>
        <v>19.55200000000001</v>
      </c>
      <c r="I206" s="311"/>
      <c r="J206" s="311">
        <f t="shared" ref="J206:L206" si="66">SUM(J196:J204)</f>
        <v>12.605419705581875</v>
      </c>
      <c r="K206" s="311">
        <f t="shared" si="66"/>
        <v>9.5085802944181363</v>
      </c>
      <c r="L206" s="311">
        <f t="shared" si="66"/>
        <v>22.114000000000011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6.1160563672566295E-2</v>
      </c>
      <c r="C213" s="302">
        <v>9.9413767737486405E-2</v>
      </c>
      <c r="D213" s="302">
        <f>SUM(B213:C213)</f>
        <v>0.1605743314100527</v>
      </c>
      <c r="E213" s="303"/>
      <c r="F213" s="302">
        <v>8.280151998444811E-2</v>
      </c>
      <c r="G213" s="302">
        <v>6.8291881788215353E-2</v>
      </c>
      <c r="H213" s="302">
        <f>SUM(F213:G213)</f>
        <v>0.15109340177266345</v>
      </c>
      <c r="I213" s="303"/>
      <c r="J213" s="302">
        <v>7.2860509277770463E-2</v>
      </c>
      <c r="K213" s="302">
        <v>6.8148039158621096E-2</v>
      </c>
      <c r="L213" s="302">
        <f>SUM(J213:K213)</f>
        <v>0.14100854843639155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0.1118584224257184</v>
      </c>
      <c r="C214" s="302">
        <v>0.20875764193742155</v>
      </c>
      <c r="D214" s="302">
        <f t="shared" ref="D214:D221" si="67">SUM(B214:C214)</f>
        <v>0.32061606436313994</v>
      </c>
      <c r="E214" s="303"/>
      <c r="F214" s="302">
        <v>0.13974880616024588</v>
      </c>
      <c r="G214" s="302">
        <v>0.13319113637985303</v>
      </c>
      <c r="H214" s="302">
        <f t="shared" ref="H214:H221" si="68">SUM(F214:G214)</f>
        <v>0.2729399425400989</v>
      </c>
      <c r="I214" s="303"/>
      <c r="J214" s="302">
        <v>0.14815895372733101</v>
      </c>
      <c r="K214" s="302">
        <v>0.14837477978300967</v>
      </c>
      <c r="L214" s="302">
        <f t="shared" ref="L214:L221" si="69">SUM(J214:K214)</f>
        <v>0.29653373351034068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0.2337714766148398</v>
      </c>
      <c r="C215" s="302">
        <v>0.15294757084142335</v>
      </c>
      <c r="D215" s="302">
        <f t="shared" si="67"/>
        <v>0.38671904745626318</v>
      </c>
      <c r="E215" s="303"/>
      <c r="F215" s="302">
        <v>0.34624555022390313</v>
      </c>
      <c r="G215" s="302">
        <v>0.12596029093921096</v>
      </c>
      <c r="H215" s="302">
        <f t="shared" si="68"/>
        <v>0.47220584116311409</v>
      </c>
      <c r="I215" s="303"/>
      <c r="J215" s="302">
        <v>0.31867655289753039</v>
      </c>
      <c r="K215" s="302">
        <v>0.10999293564256116</v>
      </c>
      <c r="L215" s="302">
        <f t="shared" si="69"/>
        <v>0.42866948854009157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0.1575169316545145</v>
      </c>
      <c r="C216" s="302">
        <v>5.0273963052548658E-2</v>
      </c>
      <c r="D216" s="302">
        <f t="shared" si="67"/>
        <v>0.20779089470706316</v>
      </c>
      <c r="E216" s="303"/>
      <c r="F216" s="302">
        <v>0.10808991324124576</v>
      </c>
      <c r="G216" s="302">
        <v>6.6444503267835631E-2</v>
      </c>
      <c r="H216" s="302">
        <f t="shared" si="68"/>
        <v>0.17453441650908139</v>
      </c>
      <c r="I216" s="303"/>
      <c r="J216" s="302">
        <v>9.5802905989457746E-2</v>
      </c>
      <c r="K216" s="302">
        <v>7.3103415793751278E-2</v>
      </c>
      <c r="L216" s="302">
        <f t="shared" si="69"/>
        <v>0.16890632178320902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2.3634594288931908E-2</v>
      </c>
      <c r="C217" s="302">
        <v>0.13480552674402246</v>
      </c>
      <c r="D217" s="302">
        <f t="shared" si="67"/>
        <v>0.15844012103295438</v>
      </c>
      <c r="E217" s="303"/>
      <c r="F217" s="302">
        <v>4.0466040284192956E-2</v>
      </c>
      <c r="G217" s="302">
        <v>8.5895373893909679E-2</v>
      </c>
      <c r="H217" s="302">
        <f t="shared" si="68"/>
        <v>0.12636141417810265</v>
      </c>
      <c r="I217" s="303"/>
      <c r="J217" s="302">
        <v>5.0024173641281408E-2</v>
      </c>
      <c r="K217" s="302">
        <v>7.3363807582719362E-2</v>
      </c>
      <c r="L217" s="302">
        <f t="shared" si="69"/>
        <v>0.12338798122400077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3.5374999228386848E-2</v>
      </c>
      <c r="C218" s="302">
        <v>2.6416567373221487E-2</v>
      </c>
      <c r="D218" s="302">
        <f t="shared" si="67"/>
        <v>6.1791566601608339E-2</v>
      </c>
      <c r="E218" s="303"/>
      <c r="F218" s="302">
        <v>4.4121669464607445E-2</v>
      </c>
      <c r="G218" s="302">
        <v>3.9852260118675618E-2</v>
      </c>
      <c r="H218" s="302">
        <f t="shared" si="68"/>
        <v>8.3973929583283063E-2</v>
      </c>
      <c r="I218" s="303"/>
      <c r="J218" s="302">
        <v>4.1411029884061111E-2</v>
      </c>
      <c r="K218" s="302">
        <v>3.7244231219882719E-2</v>
      </c>
      <c r="L218" s="302">
        <f t="shared" si="69"/>
        <v>7.865526110394383E-2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6.0659974454784389E-2</v>
      </c>
      <c r="C219" s="302">
        <v>3.5714413779309111E-2</v>
      </c>
      <c r="D219" s="302">
        <f t="shared" si="67"/>
        <v>9.63743882340935E-2</v>
      </c>
      <c r="E219" s="303"/>
      <c r="F219" s="302">
        <v>4.3150000101822447E-2</v>
      </c>
      <c r="G219" s="302">
        <v>5.1153298413653001E-2</v>
      </c>
      <c r="H219" s="302">
        <f t="shared" si="68"/>
        <v>9.4303298515475448E-2</v>
      </c>
      <c r="I219" s="303"/>
      <c r="J219" s="302">
        <v>3.6757652180601424E-2</v>
      </c>
      <c r="K219" s="302">
        <v>6.1167359148401976E-2</v>
      </c>
      <c r="L219" s="302">
        <f t="shared" si="69"/>
        <v>9.79250113290034E-2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1.6030115355430603E-2</v>
      </c>
      <c r="C220" s="302">
        <v>4.641013869809494E-2</v>
      </c>
      <c r="D220" s="302">
        <f t="shared" si="67"/>
        <v>6.2440254053525546E-2</v>
      </c>
      <c r="E220" s="303"/>
      <c r="F220" s="302">
        <v>1.5303704253686577E-2</v>
      </c>
      <c r="G220" s="302">
        <v>3.3015749372508042E-2</v>
      </c>
      <c r="H220" s="302">
        <f t="shared" si="68"/>
        <v>4.8319453626194622E-2</v>
      </c>
      <c r="I220" s="303"/>
      <c r="J220" s="302">
        <v>2.857968085354843E-2</v>
      </c>
      <c r="K220" s="302">
        <v>3.3152043830319222E-2</v>
      </c>
      <c r="L220" s="302">
        <f t="shared" si="69"/>
        <v>6.1731724683867652E-2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0.10653094147356212</v>
      </c>
      <c r="C221" s="302">
        <v>0.13072239066774013</v>
      </c>
      <c r="D221" s="302">
        <f t="shared" si="67"/>
        <v>0.23725333214130226</v>
      </c>
      <c r="E221" s="303"/>
      <c r="F221" s="302">
        <v>0.10958544383885957</v>
      </c>
      <c r="G221" s="302">
        <v>0.18168285827312722</v>
      </c>
      <c r="H221" s="302">
        <f t="shared" si="68"/>
        <v>0.29126830211198679</v>
      </c>
      <c r="I221" s="303"/>
      <c r="J221" s="302">
        <v>0.12314502061444615</v>
      </c>
      <c r="K221" s="302">
        <v>0.20303690877470251</v>
      </c>
      <c r="L221" s="302">
        <f t="shared" si="69"/>
        <v>0.32618192938914869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0.80653801916873491</v>
      </c>
      <c r="C223" s="311">
        <f t="shared" ref="C223:D223" si="70">SUM(C213:C221)</f>
        <v>0.88546198083126815</v>
      </c>
      <c r="D223" s="311">
        <f t="shared" si="70"/>
        <v>1.6920000000000031</v>
      </c>
      <c r="E223" s="311"/>
      <c r="F223" s="311">
        <f t="shared" ref="F223:H223" si="71">SUM(F213:F221)</f>
        <v>0.92951264755301199</v>
      </c>
      <c r="G223" s="311">
        <f t="shared" si="71"/>
        <v>0.78548735244698864</v>
      </c>
      <c r="H223" s="311">
        <f t="shared" si="71"/>
        <v>1.7150000000000005</v>
      </c>
      <c r="I223" s="311"/>
      <c r="J223" s="311">
        <f t="shared" ref="J223:L223" si="72">SUM(J213:J221)</f>
        <v>0.91541647906602819</v>
      </c>
      <c r="K223" s="311">
        <f t="shared" si="72"/>
        <v>0.80758352093396901</v>
      </c>
      <c r="L223" s="311">
        <f t="shared" si="72"/>
        <v>1.7229999999999968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0.27318228682505968</v>
      </c>
      <c r="C230" s="302">
        <v>0.48185181176793701</v>
      </c>
      <c r="D230" s="302">
        <f>SUM(B230:C230)</f>
        <v>0.75503409859299664</v>
      </c>
      <c r="E230" s="303"/>
      <c r="F230" s="302">
        <v>0.15919147932828528</v>
      </c>
      <c r="G230" s="302">
        <v>0.39327618433130929</v>
      </c>
      <c r="H230" s="302">
        <f>SUM(F230:G230)</f>
        <v>0.55246766365959454</v>
      </c>
      <c r="I230" s="303"/>
      <c r="J230" s="302">
        <v>0.17878168940737743</v>
      </c>
      <c r="K230" s="302">
        <v>0.34952463458790828</v>
      </c>
      <c r="L230" s="302">
        <f>SUM(J230:K230)</f>
        <v>0.52830632399528565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0.44724004334159134</v>
      </c>
      <c r="C231" s="302">
        <v>1.6850960461533984</v>
      </c>
      <c r="D231" s="302">
        <f t="shared" ref="D231:D238" si="73">SUM(B231:C231)</f>
        <v>2.1323360894949897</v>
      </c>
      <c r="E231" s="303"/>
      <c r="F231" s="302">
        <v>0.31114945087887808</v>
      </c>
      <c r="G231" s="302">
        <v>1.4833141685685822</v>
      </c>
      <c r="H231" s="302">
        <f t="shared" ref="H231:H238" si="74">SUM(F231:G231)</f>
        <v>1.7944636194474604</v>
      </c>
      <c r="I231" s="303"/>
      <c r="J231" s="302">
        <v>0.43170824394384988</v>
      </c>
      <c r="K231" s="302">
        <v>1.9211394006651015</v>
      </c>
      <c r="L231" s="302">
        <f t="shared" ref="L231:L238" si="75">SUM(J231:K231)</f>
        <v>2.3528476446089512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0.39807677186529611</v>
      </c>
      <c r="C232" s="302">
        <v>0.69034810422291182</v>
      </c>
      <c r="D232" s="302">
        <f t="shared" si="73"/>
        <v>1.088424876088208</v>
      </c>
      <c r="E232" s="303"/>
      <c r="F232" s="302">
        <v>0.25567498929333549</v>
      </c>
      <c r="G232" s="302">
        <v>0.59928019844885072</v>
      </c>
      <c r="H232" s="302">
        <f t="shared" si="74"/>
        <v>0.85495518774218615</v>
      </c>
      <c r="I232" s="303"/>
      <c r="J232" s="302">
        <v>0.29696874020947545</v>
      </c>
      <c r="K232" s="302">
        <v>0.57059733669423829</v>
      </c>
      <c r="L232" s="302">
        <f t="shared" si="75"/>
        <v>0.86756607690371368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0.50216371023059669</v>
      </c>
      <c r="C233" s="302">
        <v>0.23251409449973631</v>
      </c>
      <c r="D233" s="302">
        <f t="shared" si="73"/>
        <v>0.73467780473033306</v>
      </c>
      <c r="E233" s="303"/>
      <c r="F233" s="302">
        <v>0.21397871461842005</v>
      </c>
      <c r="G233" s="302">
        <v>0.20089074191677059</v>
      </c>
      <c r="H233" s="302">
        <f t="shared" si="74"/>
        <v>0.41486945653519064</v>
      </c>
      <c r="I233" s="303"/>
      <c r="J233" s="302">
        <v>0.18807921919010614</v>
      </c>
      <c r="K233" s="302">
        <v>0.2479466022369507</v>
      </c>
      <c r="L233" s="302">
        <f t="shared" si="75"/>
        <v>0.43602582142705681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2.9890015846680142E-2</v>
      </c>
      <c r="C234" s="302">
        <v>0.45552729566466732</v>
      </c>
      <c r="D234" s="302">
        <f t="shared" si="73"/>
        <v>0.48541731151134748</v>
      </c>
      <c r="E234" s="303"/>
      <c r="F234" s="302">
        <v>1.556304298864611E-2</v>
      </c>
      <c r="G234" s="302">
        <v>0.26173195734102905</v>
      </c>
      <c r="H234" s="302">
        <f t="shared" si="74"/>
        <v>0.27729500032967519</v>
      </c>
      <c r="I234" s="303"/>
      <c r="J234" s="302">
        <v>2.1372588197387694E-2</v>
      </c>
      <c r="K234" s="302">
        <v>0.17692973931665856</v>
      </c>
      <c r="L234" s="302">
        <f t="shared" si="75"/>
        <v>0.19830232751404625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6.5788365906634907E-2</v>
      </c>
      <c r="C235" s="302">
        <v>0.10842347459729618</v>
      </c>
      <c r="D235" s="302">
        <f t="shared" si="73"/>
        <v>0.17421184050393107</v>
      </c>
      <c r="E235" s="303"/>
      <c r="F235" s="302">
        <v>3.8632635928344858E-2</v>
      </c>
      <c r="G235" s="302">
        <v>8.6045685278899317E-2</v>
      </c>
      <c r="H235" s="302">
        <f t="shared" si="74"/>
        <v>0.12467832120724417</v>
      </c>
      <c r="I235" s="303"/>
      <c r="J235" s="302">
        <v>4.5425502924265379E-2</v>
      </c>
      <c r="K235" s="302">
        <v>0.10947908058331345</v>
      </c>
      <c r="L235" s="302">
        <f t="shared" si="75"/>
        <v>0.15490458350757882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0.44963628116381177</v>
      </c>
      <c r="C236" s="302">
        <v>0.15879873372346395</v>
      </c>
      <c r="D236" s="302">
        <f t="shared" si="73"/>
        <v>0.60843501488727569</v>
      </c>
      <c r="E236" s="303"/>
      <c r="F236" s="302">
        <v>0.15742293349973904</v>
      </c>
      <c r="G236" s="302">
        <v>0.12517860578057649</v>
      </c>
      <c r="H236" s="302">
        <f t="shared" si="74"/>
        <v>0.28260153928031551</v>
      </c>
      <c r="I236" s="303"/>
      <c r="J236" s="302">
        <v>0.17909983623928277</v>
      </c>
      <c r="K236" s="302">
        <v>0.16679786536633173</v>
      </c>
      <c r="L236" s="302">
        <f t="shared" si="75"/>
        <v>0.3458977016056145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1.4484322026486843E-2</v>
      </c>
      <c r="C237" s="302">
        <v>7.9226637262260549E-2</v>
      </c>
      <c r="D237" s="302">
        <f t="shared" si="73"/>
        <v>9.3710959288747397E-2</v>
      </c>
      <c r="E237" s="303"/>
      <c r="F237" s="302">
        <v>8.292027414476837E-3</v>
      </c>
      <c r="G237" s="302">
        <v>5.2644043482714037E-2</v>
      </c>
      <c r="H237" s="302">
        <f t="shared" si="74"/>
        <v>6.0936070897190872E-2</v>
      </c>
      <c r="I237" s="303"/>
      <c r="J237" s="302">
        <v>1.3256702708230683E-2</v>
      </c>
      <c r="K237" s="302">
        <v>5.2845735190953459E-2</v>
      </c>
      <c r="L237" s="302">
        <f t="shared" si="75"/>
        <v>6.6102437899184144E-2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5.8815848615159066E-2</v>
      </c>
      <c r="C238" s="302">
        <v>0.13593615628702213</v>
      </c>
      <c r="D238" s="302">
        <f t="shared" si="73"/>
        <v>0.1947520049021812</v>
      </c>
      <c r="E238" s="303"/>
      <c r="F238" s="302">
        <v>5.9839573945434016E-2</v>
      </c>
      <c r="G238" s="302">
        <v>0.17789356695571962</v>
      </c>
      <c r="H238" s="302">
        <f t="shared" si="74"/>
        <v>0.23773314090115363</v>
      </c>
      <c r="I238" s="303"/>
      <c r="J238" s="302">
        <v>9.8188444315013973E-2</v>
      </c>
      <c r="K238" s="302">
        <v>0.20485863822355882</v>
      </c>
      <c r="L238" s="302">
        <f t="shared" si="75"/>
        <v>0.30304708253857282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2.2392776458213168</v>
      </c>
      <c r="C240" s="311">
        <f t="shared" ref="C240:D240" si="76">SUM(C230:C238)</f>
        <v>4.0277223541786933</v>
      </c>
      <c r="D240" s="311">
        <f t="shared" si="76"/>
        <v>6.2670000000000101</v>
      </c>
      <c r="E240" s="311"/>
      <c r="F240" s="311">
        <f t="shared" ref="F240:H240" si="77">SUM(F230:F238)</f>
        <v>1.2197448478955599</v>
      </c>
      <c r="G240" s="311">
        <f t="shared" si="77"/>
        <v>3.3802551521044517</v>
      </c>
      <c r="H240" s="311">
        <f t="shared" si="77"/>
        <v>4.6000000000000103</v>
      </c>
      <c r="I240" s="311"/>
      <c r="J240" s="311">
        <f t="shared" ref="J240:L240" si="78">SUM(J230:J238)</f>
        <v>1.4528809671349894</v>
      </c>
      <c r="K240" s="311">
        <f t="shared" si="78"/>
        <v>3.8001190328650147</v>
      </c>
      <c r="L240" s="311">
        <f t="shared" si="78"/>
        <v>5.2530000000000037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0.29897850091764788</v>
      </c>
      <c r="C247" s="302">
        <v>0.42429992295784913</v>
      </c>
      <c r="D247" s="302">
        <f>SUM(B247:C247)</f>
        <v>0.72327842387549701</v>
      </c>
      <c r="E247" s="303"/>
      <c r="F247" s="302">
        <v>0.37280817172554914</v>
      </c>
      <c r="G247" s="302">
        <v>0.41857517952137557</v>
      </c>
      <c r="H247" s="302">
        <f>SUM(F247:G247)</f>
        <v>0.79138335124692472</v>
      </c>
      <c r="I247" s="303"/>
      <c r="J247" s="302">
        <v>0.43793794218479098</v>
      </c>
      <c r="K247" s="302">
        <v>0.37637095378138985</v>
      </c>
      <c r="L247" s="302">
        <f>SUM(J247:K247)</f>
        <v>0.81430889596618083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0.35252073913080589</v>
      </c>
      <c r="C248" s="302">
        <v>0.93384853517017907</v>
      </c>
      <c r="D248" s="302">
        <f t="shared" ref="D248:D255" si="79">SUM(B248:C248)</f>
        <v>1.2863692743009849</v>
      </c>
      <c r="E248" s="303"/>
      <c r="F248" s="302">
        <v>0.51635593852366657</v>
      </c>
      <c r="G248" s="302">
        <v>0.74622056542034298</v>
      </c>
      <c r="H248" s="302">
        <f t="shared" ref="H248:H255" si="80">SUM(F248:G248)</f>
        <v>1.2625765039440096</v>
      </c>
      <c r="I248" s="303"/>
      <c r="J248" s="302">
        <v>0.66391316502603903</v>
      </c>
      <c r="K248" s="302">
        <v>0.92400629710415894</v>
      </c>
      <c r="L248" s="302">
        <f t="shared" ref="L248:L255" si="81">SUM(J248:K248)</f>
        <v>1.587919462130198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0.53823126324535409</v>
      </c>
      <c r="C249" s="302">
        <v>0.69922852314558581</v>
      </c>
      <c r="D249" s="302">
        <f t="shared" si="79"/>
        <v>1.2374597863909398</v>
      </c>
      <c r="E249" s="303"/>
      <c r="F249" s="302">
        <v>0.64387297769325569</v>
      </c>
      <c r="G249" s="302">
        <v>0.64192068795155066</v>
      </c>
      <c r="H249" s="302">
        <f t="shared" si="80"/>
        <v>1.2857936656448063</v>
      </c>
      <c r="I249" s="303"/>
      <c r="J249" s="302">
        <v>0.69614841423805363</v>
      </c>
      <c r="K249" s="302">
        <v>0.56302299319493565</v>
      </c>
      <c r="L249" s="302">
        <f t="shared" si="81"/>
        <v>1.2591714074329894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1.6595402815009539</v>
      </c>
      <c r="C250" s="302">
        <v>0.89658307401419746</v>
      </c>
      <c r="D250" s="302">
        <f t="shared" si="79"/>
        <v>2.5561233555151515</v>
      </c>
      <c r="E250" s="303"/>
      <c r="F250" s="302">
        <v>1.5439933802513959</v>
      </c>
      <c r="G250" s="302">
        <v>0.85922662037853914</v>
      </c>
      <c r="H250" s="302">
        <f t="shared" si="80"/>
        <v>2.4032200006299349</v>
      </c>
      <c r="I250" s="303"/>
      <c r="J250" s="302">
        <v>1.3793284722944561</v>
      </c>
      <c r="K250" s="302">
        <v>0.9258601569625271</v>
      </c>
      <c r="L250" s="302">
        <f t="shared" si="81"/>
        <v>2.3051886292569832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1.0862907988837982E-2</v>
      </c>
      <c r="C251" s="302">
        <v>0.14156522037078628</v>
      </c>
      <c r="D251" s="302">
        <f t="shared" si="79"/>
        <v>0.15242812835962427</v>
      </c>
      <c r="E251" s="303"/>
      <c r="F251" s="302">
        <v>1.0928836536186469E-2</v>
      </c>
      <c r="G251" s="302">
        <v>4.6400564396183439E-2</v>
      </c>
      <c r="H251" s="302">
        <f t="shared" si="80"/>
        <v>5.7329400932369906E-2</v>
      </c>
      <c r="I251" s="303"/>
      <c r="J251" s="302">
        <v>1.6498288912588661E-2</v>
      </c>
      <c r="K251" s="302">
        <v>3.6040348742369867E-2</v>
      </c>
      <c r="L251" s="302">
        <f t="shared" si="81"/>
        <v>5.2538637654958531E-2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1.3862461495286945E-2</v>
      </c>
      <c r="C252" s="302">
        <v>2.6670051533967169E-2</v>
      </c>
      <c r="D252" s="302">
        <f t="shared" si="79"/>
        <v>4.0532513029254112E-2</v>
      </c>
      <c r="E252" s="303"/>
      <c r="F252" s="302">
        <v>1.2849770101724247E-2</v>
      </c>
      <c r="G252" s="302">
        <v>2.3903395046785996E-2</v>
      </c>
      <c r="H252" s="302">
        <f t="shared" si="80"/>
        <v>3.6753165148510243E-2</v>
      </c>
      <c r="I252" s="303"/>
      <c r="J252" s="302">
        <v>1.2440695544716572E-2</v>
      </c>
      <c r="K252" s="302">
        <v>2.7554604550338348E-2</v>
      </c>
      <c r="L252" s="302">
        <f t="shared" si="81"/>
        <v>3.999530009505492E-2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0.42040991904098551</v>
      </c>
      <c r="C253" s="302">
        <v>0.29035380675137451</v>
      </c>
      <c r="D253" s="302">
        <f t="shared" si="79"/>
        <v>0.71076372579236002</v>
      </c>
      <c r="E253" s="303"/>
      <c r="F253" s="302">
        <v>0.41486005029254214</v>
      </c>
      <c r="G253" s="302">
        <v>0.21371286853657107</v>
      </c>
      <c r="H253" s="302">
        <f t="shared" si="80"/>
        <v>0.62857291882911315</v>
      </c>
      <c r="I253" s="303"/>
      <c r="J253" s="302">
        <v>0.39964114038601856</v>
      </c>
      <c r="K253" s="302">
        <v>0.25275053636176464</v>
      </c>
      <c r="L253" s="302">
        <f t="shared" si="81"/>
        <v>0.6523916767477832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6.2693554378923004E-3</v>
      </c>
      <c r="C254" s="302">
        <v>6.7422497296112285E-2</v>
      </c>
      <c r="D254" s="302">
        <f t="shared" si="79"/>
        <v>7.3691852734004581E-2</v>
      </c>
      <c r="E254" s="303"/>
      <c r="F254" s="302">
        <v>5.00075516390082E-3</v>
      </c>
      <c r="G254" s="302">
        <v>2.150502948419699E-2</v>
      </c>
      <c r="H254" s="302">
        <f t="shared" si="80"/>
        <v>2.6505784648097809E-2</v>
      </c>
      <c r="I254" s="303"/>
      <c r="J254" s="302">
        <v>6.7703266722915455E-3</v>
      </c>
      <c r="K254" s="302">
        <v>2.2369008743634559E-2</v>
      </c>
      <c r="L254" s="302">
        <f t="shared" si="81"/>
        <v>2.9139335415926105E-2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2.5240884436098506E-2</v>
      </c>
      <c r="C255" s="302">
        <v>0.10611205556608147</v>
      </c>
      <c r="D255" s="302">
        <f t="shared" si="79"/>
        <v>0.13135294000217998</v>
      </c>
      <c r="E255" s="303"/>
      <c r="F255" s="302">
        <v>2.1629708191485558E-2</v>
      </c>
      <c r="G255" s="302">
        <v>6.0235500784736794E-2</v>
      </c>
      <c r="H255" s="302">
        <f t="shared" si="80"/>
        <v>8.1865208976222348E-2</v>
      </c>
      <c r="I255" s="303"/>
      <c r="J255" s="302">
        <v>2.4673881614530713E-2</v>
      </c>
      <c r="K255" s="302">
        <v>5.4672773685392834E-2</v>
      </c>
      <c r="L255" s="302">
        <f t="shared" si="81"/>
        <v>7.9346655299923546E-2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3.3259163131938623</v>
      </c>
      <c r="C257" s="311">
        <f t="shared" ref="C257:D257" si="82">SUM(C247:C255)</f>
        <v>3.5860836868061337</v>
      </c>
      <c r="D257" s="311">
        <f t="shared" si="82"/>
        <v>6.9119999999999964</v>
      </c>
      <c r="E257" s="311"/>
      <c r="F257" s="311">
        <f t="shared" ref="F257:H257" si="83">SUM(F247:F255)</f>
        <v>3.5422995884797062</v>
      </c>
      <c r="G257" s="311">
        <f t="shared" si="83"/>
        <v>3.031700411520283</v>
      </c>
      <c r="H257" s="311">
        <f t="shared" si="83"/>
        <v>6.5739999999999892</v>
      </c>
      <c r="I257" s="311"/>
      <c r="J257" s="311">
        <f t="shared" ref="J257:L257" si="84">SUM(J247:J255)</f>
        <v>3.637352326873486</v>
      </c>
      <c r="K257" s="311">
        <f t="shared" si="84"/>
        <v>3.1826476731265121</v>
      </c>
      <c r="L257" s="311">
        <f t="shared" si="84"/>
        <v>6.8199999999999967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0.12725716999147121</v>
      </c>
      <c r="C264" s="302">
        <v>0.31174323664738435</v>
      </c>
      <c r="D264" s="302">
        <f>SUM(B264:C264)</f>
        <v>0.43900040663885553</v>
      </c>
      <c r="E264" s="303"/>
      <c r="F264" s="302">
        <v>0.27567145639833623</v>
      </c>
      <c r="G264" s="302">
        <v>0.29027337372472317</v>
      </c>
      <c r="H264" s="302">
        <f>SUM(F264:G264)</f>
        <v>0.56594483012305941</v>
      </c>
      <c r="I264" s="303"/>
      <c r="J264" s="302">
        <v>0.28296541839762512</v>
      </c>
      <c r="K264" s="302">
        <v>0.29975040557417648</v>
      </c>
      <c r="L264" s="302">
        <f>SUM(J264:K264)</f>
        <v>0.58271582397180155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0.17142954635599839</v>
      </c>
      <c r="C265" s="302">
        <v>0.24924159864797804</v>
      </c>
      <c r="D265" s="302">
        <f t="shared" ref="D265:D272" si="85">SUM(B265:C265)</f>
        <v>0.4206711450039764</v>
      </c>
      <c r="E265" s="303"/>
      <c r="F265" s="302">
        <v>0.27645115188460745</v>
      </c>
      <c r="G265" s="302">
        <v>0.30997554620525014</v>
      </c>
      <c r="H265" s="302">
        <f t="shared" ref="H265:H272" si="86">SUM(F265:G265)</f>
        <v>0.58642669808985759</v>
      </c>
      <c r="I265" s="303"/>
      <c r="J265" s="302">
        <v>0.31604282467250505</v>
      </c>
      <c r="K265" s="302">
        <v>0.39534780531036823</v>
      </c>
      <c r="L265" s="302">
        <f t="shared" ref="L265:L272" si="87">SUM(J265:K265)</f>
        <v>0.71139062998287328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0.18491991751516854</v>
      </c>
      <c r="C266" s="302">
        <v>0.20520338350401995</v>
      </c>
      <c r="D266" s="302">
        <f t="shared" si="85"/>
        <v>0.39012330101918846</v>
      </c>
      <c r="E266" s="303"/>
      <c r="F266" s="302">
        <v>0.27495242096167621</v>
      </c>
      <c r="G266" s="302">
        <v>0.23682062009221469</v>
      </c>
      <c r="H266" s="302">
        <f t="shared" si="86"/>
        <v>0.51177304105389088</v>
      </c>
      <c r="I266" s="303"/>
      <c r="J266" s="302">
        <v>0.39879869701025122</v>
      </c>
      <c r="K266" s="302">
        <v>0.23876466108726202</v>
      </c>
      <c r="L266" s="302">
        <f t="shared" si="87"/>
        <v>0.6375633580975133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0.69562819332161607</v>
      </c>
      <c r="C267" s="302">
        <v>0.25544759260773564</v>
      </c>
      <c r="D267" s="302">
        <f t="shared" si="85"/>
        <v>0.95107578592935171</v>
      </c>
      <c r="E267" s="303"/>
      <c r="F267" s="302">
        <v>0.79219065647791009</v>
      </c>
      <c r="G267" s="302">
        <v>0.27989894084708927</v>
      </c>
      <c r="H267" s="302">
        <f t="shared" si="86"/>
        <v>1.0720895973249993</v>
      </c>
      <c r="I267" s="303"/>
      <c r="J267" s="302">
        <v>0.79107942993738334</v>
      </c>
      <c r="K267" s="302">
        <v>0.36570449701402469</v>
      </c>
      <c r="L267" s="302">
        <f t="shared" si="87"/>
        <v>1.156783926951408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2.2751129444657913E-2</v>
      </c>
      <c r="C268" s="302">
        <v>0.33258148616944955</v>
      </c>
      <c r="D268" s="302">
        <f t="shared" si="85"/>
        <v>0.35533261561410745</v>
      </c>
      <c r="E268" s="303"/>
      <c r="F268" s="302">
        <v>5.4662147097500086E-2</v>
      </c>
      <c r="G268" s="302">
        <v>0.18426625299900171</v>
      </c>
      <c r="H268" s="302">
        <f t="shared" si="86"/>
        <v>0.23892840009650179</v>
      </c>
      <c r="I268" s="303"/>
      <c r="J268" s="302">
        <v>9.2401856445855565E-2</v>
      </c>
      <c r="K268" s="302">
        <v>0.18980983569303755</v>
      </c>
      <c r="L268" s="302">
        <f t="shared" si="87"/>
        <v>0.28221169213889313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4.5643482537481919E-2</v>
      </c>
      <c r="C269" s="302">
        <v>7.7714818939968844E-2</v>
      </c>
      <c r="D269" s="302">
        <f t="shared" si="85"/>
        <v>0.12335830147745076</v>
      </c>
      <c r="E269" s="303"/>
      <c r="F269" s="302">
        <v>5.8524842494041093E-2</v>
      </c>
      <c r="G269" s="302">
        <v>8.7288048851235395E-2</v>
      </c>
      <c r="H269" s="302">
        <f t="shared" si="86"/>
        <v>0.14581289134527647</v>
      </c>
      <c r="I269" s="303"/>
      <c r="J269" s="302">
        <v>7.6697577300247732E-2</v>
      </c>
      <c r="K269" s="302">
        <v>7.6939312372033192E-2</v>
      </c>
      <c r="L269" s="302">
        <f t="shared" si="87"/>
        <v>0.15363688967228092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0.47888588950608907</v>
      </c>
      <c r="C270" s="302">
        <v>0.24279429224056209</v>
      </c>
      <c r="D270" s="302">
        <f t="shared" si="85"/>
        <v>0.72168018174665116</v>
      </c>
      <c r="E270" s="303"/>
      <c r="F270" s="302">
        <v>0.50905736756143949</v>
      </c>
      <c r="G270" s="302">
        <v>0.28940626736114217</v>
      </c>
      <c r="H270" s="302">
        <f t="shared" si="86"/>
        <v>0.79846363492258166</v>
      </c>
      <c r="I270" s="303"/>
      <c r="J270" s="302">
        <v>0.59151727323783609</v>
      </c>
      <c r="K270" s="302">
        <v>0.31661576715885759</v>
      </c>
      <c r="L270" s="302">
        <f t="shared" si="87"/>
        <v>0.90813304039669362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2.2546143574210444E-3</v>
      </c>
      <c r="C271" s="302">
        <v>0.12374483708103488</v>
      </c>
      <c r="D271" s="302">
        <f t="shared" si="85"/>
        <v>0.12599945143845592</v>
      </c>
      <c r="E271" s="303"/>
      <c r="F271" s="302">
        <v>2.9599641416059377E-3</v>
      </c>
      <c r="G271" s="302">
        <v>9.9336352707468503E-2</v>
      </c>
      <c r="H271" s="302">
        <f t="shared" si="86"/>
        <v>0.10229631684907445</v>
      </c>
      <c r="I271" s="303"/>
      <c r="J271" s="302">
        <v>5.7898328240700899E-3</v>
      </c>
      <c r="K271" s="302">
        <v>8.5584874998051758E-2</v>
      </c>
      <c r="L271" s="302">
        <f t="shared" si="87"/>
        <v>9.1374707822121842E-2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5.6909784403847967E-2</v>
      </c>
      <c r="C272" s="302">
        <v>0.19584902672811738</v>
      </c>
      <c r="D272" s="302">
        <f t="shared" si="85"/>
        <v>0.25275881113196536</v>
      </c>
      <c r="E272" s="303"/>
      <c r="F272" s="302">
        <v>6.2495428536976469E-2</v>
      </c>
      <c r="G272" s="302">
        <v>0.1637691616577808</v>
      </c>
      <c r="H272" s="302">
        <f t="shared" si="86"/>
        <v>0.22626459019475725</v>
      </c>
      <c r="I272" s="303"/>
      <c r="J272" s="302">
        <v>7.5415020568879401E-2</v>
      </c>
      <c r="K272" s="302">
        <v>0.18977491039753711</v>
      </c>
      <c r="L272" s="302">
        <f t="shared" si="87"/>
        <v>0.26518993096641652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1.7856797274337519</v>
      </c>
      <c r="C274" s="311">
        <f t="shared" ref="C274:D274" si="88">SUM(C264:C272)</f>
        <v>1.9943202725662506</v>
      </c>
      <c r="D274" s="311">
        <f t="shared" si="88"/>
        <v>3.780000000000002</v>
      </c>
      <c r="E274" s="311"/>
      <c r="F274" s="311">
        <f t="shared" ref="F274:H274" si="89">SUM(F264:F272)</f>
        <v>2.3069654355540927</v>
      </c>
      <c r="G274" s="311">
        <f t="shared" si="89"/>
        <v>1.9410345644459057</v>
      </c>
      <c r="H274" s="311">
        <f t="shared" si="89"/>
        <v>4.2479999999999984</v>
      </c>
      <c r="I274" s="311"/>
      <c r="J274" s="311">
        <f t="shared" ref="J274:L274" si="90">SUM(J264:J272)</f>
        <v>2.6307079303946539</v>
      </c>
      <c r="K274" s="311">
        <f t="shared" si="90"/>
        <v>2.1582920696053485</v>
      </c>
      <c r="L274" s="311">
        <f t="shared" si="90"/>
        <v>4.7890000000000024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0.60287401872419311</v>
      </c>
      <c r="C281" s="302">
        <v>1.6237537972595901</v>
      </c>
      <c r="D281" s="302">
        <f>SUM(B281:C281)</f>
        <v>2.2266278159837833</v>
      </c>
      <c r="E281" s="303"/>
      <c r="F281" s="302">
        <v>0.57601749375166111</v>
      </c>
      <c r="G281" s="302">
        <v>1.3024892899304741</v>
      </c>
      <c r="H281" s="302">
        <f>SUM(F281:G281)</f>
        <v>1.8785067836821352</v>
      </c>
      <c r="I281" s="303"/>
      <c r="J281" s="302">
        <v>0.66272835323703005</v>
      </c>
      <c r="K281" s="302">
        <v>1.2081011122133507</v>
      </c>
      <c r="L281" s="302">
        <f>SUM(J281:K281)</f>
        <v>1.8708294654503808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1.8409833154495439</v>
      </c>
      <c r="C282" s="302">
        <v>5.8020163517632808</v>
      </c>
      <c r="D282" s="302">
        <f t="shared" ref="D282:D289" si="91">SUM(B282:C282)</f>
        <v>7.6429996672128251</v>
      </c>
      <c r="E282" s="303"/>
      <c r="F282" s="302">
        <v>1.9441898802722437</v>
      </c>
      <c r="G282" s="302">
        <v>4.6049817241703694</v>
      </c>
      <c r="H282" s="302">
        <f t="shared" ref="H282:H289" si="92">SUM(F282:G282)</f>
        <v>6.5491716044426127</v>
      </c>
      <c r="I282" s="303"/>
      <c r="J282" s="302">
        <v>2.5931285518208687</v>
      </c>
      <c r="K282" s="302">
        <v>4.709844509710905</v>
      </c>
      <c r="L282" s="302">
        <f t="shared" ref="L282:L289" si="93">SUM(J282:K282)</f>
        <v>7.3029730615317732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1.3246812930626954</v>
      </c>
      <c r="C283" s="302">
        <v>2.4678436789549223</v>
      </c>
      <c r="D283" s="302">
        <f t="shared" si="91"/>
        <v>3.7925249720176177</v>
      </c>
      <c r="E283" s="303"/>
      <c r="F283" s="302">
        <v>1.1849941917759383</v>
      </c>
      <c r="G283" s="302">
        <v>1.994695900365393</v>
      </c>
      <c r="H283" s="302">
        <f t="shared" si="92"/>
        <v>3.1796900921413314</v>
      </c>
      <c r="I283" s="303"/>
      <c r="J283" s="302">
        <v>1.5373110077113323</v>
      </c>
      <c r="K283" s="302">
        <v>1.8010279770685869</v>
      </c>
      <c r="L283" s="302">
        <f t="shared" si="93"/>
        <v>3.3383389847799192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4.0580660047710024</v>
      </c>
      <c r="C284" s="302">
        <v>2.4190698774712414</v>
      </c>
      <c r="D284" s="302">
        <f t="shared" si="91"/>
        <v>6.4771358822422442</v>
      </c>
      <c r="E284" s="303"/>
      <c r="F284" s="302">
        <v>3.141808438333809</v>
      </c>
      <c r="G284" s="302">
        <v>1.8978201241303501</v>
      </c>
      <c r="H284" s="302">
        <f t="shared" si="92"/>
        <v>5.0396285624641592</v>
      </c>
      <c r="I284" s="303"/>
      <c r="J284" s="302">
        <v>2.733928985378645</v>
      </c>
      <c r="K284" s="302">
        <v>2.3887175500316093</v>
      </c>
      <c r="L284" s="302">
        <f t="shared" si="93"/>
        <v>5.1226465354102544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7.0582759441373474E-2</v>
      </c>
      <c r="C285" s="302">
        <v>1.2200794308112322</v>
      </c>
      <c r="D285" s="302">
        <f t="shared" si="91"/>
        <v>1.2906621902526056</v>
      </c>
      <c r="E285" s="303"/>
      <c r="F285" s="302">
        <v>4.6356501794171646E-2</v>
      </c>
      <c r="G285" s="302">
        <v>0.66310969799557296</v>
      </c>
      <c r="H285" s="302">
        <f t="shared" si="92"/>
        <v>0.70946619978974457</v>
      </c>
      <c r="I285" s="303"/>
      <c r="J285" s="302">
        <v>8.4803762441446759E-2</v>
      </c>
      <c r="K285" s="302">
        <v>0.56050849210316267</v>
      </c>
      <c r="L285" s="302">
        <f t="shared" si="93"/>
        <v>0.64531225454460939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0.22367557162025448</v>
      </c>
      <c r="C286" s="302">
        <v>0.17794346878855993</v>
      </c>
      <c r="D286" s="302">
        <f t="shared" si="91"/>
        <v>0.40161904040881441</v>
      </c>
      <c r="E286" s="303"/>
      <c r="F286" s="302">
        <v>0.15250793179034247</v>
      </c>
      <c r="G286" s="302">
        <v>0.1520342212856842</v>
      </c>
      <c r="H286" s="302">
        <f t="shared" si="92"/>
        <v>0.30454215307602667</v>
      </c>
      <c r="I286" s="303"/>
      <c r="J286" s="302">
        <v>0.18624992173399299</v>
      </c>
      <c r="K286" s="302">
        <v>0.22376732648795178</v>
      </c>
      <c r="L286" s="302">
        <f t="shared" si="93"/>
        <v>0.41001724822194474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0.88964256977394296</v>
      </c>
      <c r="C287" s="302">
        <v>0.64552152073943103</v>
      </c>
      <c r="D287" s="302">
        <f t="shared" si="91"/>
        <v>1.5351640905133741</v>
      </c>
      <c r="E287" s="303"/>
      <c r="F287" s="302">
        <v>0.65376862844666495</v>
      </c>
      <c r="G287" s="302">
        <v>0.50905281450461315</v>
      </c>
      <c r="H287" s="302">
        <f t="shared" si="92"/>
        <v>1.162821442951278</v>
      </c>
      <c r="I287" s="303"/>
      <c r="J287" s="302">
        <v>0.67107099018199945</v>
      </c>
      <c r="K287" s="302">
        <v>0.63204847615847459</v>
      </c>
      <c r="L287" s="302">
        <f t="shared" si="93"/>
        <v>1.3031194663404739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3.3186064844850177E-2</v>
      </c>
      <c r="C288" s="302">
        <v>0.62276116297135053</v>
      </c>
      <c r="D288" s="302">
        <f t="shared" si="91"/>
        <v>0.65594722781620074</v>
      </c>
      <c r="E288" s="303"/>
      <c r="F288" s="302">
        <v>1.9533546275440256E-2</v>
      </c>
      <c r="G288" s="302">
        <v>0.34910654391837198</v>
      </c>
      <c r="H288" s="302">
        <f t="shared" si="92"/>
        <v>0.36864009019381222</v>
      </c>
      <c r="I288" s="303"/>
      <c r="J288" s="302">
        <v>2.8645029492045219E-2</v>
      </c>
      <c r="K288" s="302">
        <v>0.30908244468918505</v>
      </c>
      <c r="L288" s="302">
        <f t="shared" si="93"/>
        <v>0.33772747418123028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0.31040876077271551</v>
      </c>
      <c r="C289" s="302">
        <v>0.68091035277983314</v>
      </c>
      <c r="D289" s="302">
        <f t="shared" si="91"/>
        <v>0.99131911355254865</v>
      </c>
      <c r="E289" s="303"/>
      <c r="F289" s="302">
        <v>0.19433240895663115</v>
      </c>
      <c r="G289" s="302">
        <v>0.47420066230227331</v>
      </c>
      <c r="H289" s="302">
        <f t="shared" si="92"/>
        <v>0.66853307125890449</v>
      </c>
      <c r="I289" s="303"/>
      <c r="J289" s="302">
        <v>0.23142537006266384</v>
      </c>
      <c r="K289" s="302">
        <v>0.55561013947679616</v>
      </c>
      <c r="L289" s="302">
        <f t="shared" si="93"/>
        <v>0.78703550953946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9.3541003584605704</v>
      </c>
      <c r="C291" s="311">
        <f t="shared" ref="C291:D291" si="94">SUM(C281:C289)</f>
        <v>15.659899641539441</v>
      </c>
      <c r="D291" s="311">
        <f t="shared" si="94"/>
        <v>25.01400000000001</v>
      </c>
      <c r="E291" s="311"/>
      <c r="F291" s="311">
        <f t="shared" ref="F291:H291" si="95">SUM(F281:F289)</f>
        <v>7.9135090213969033</v>
      </c>
      <c r="G291" s="311">
        <f t="shared" si="95"/>
        <v>11.947490978603103</v>
      </c>
      <c r="H291" s="311">
        <f t="shared" si="95"/>
        <v>19.861000000000004</v>
      </c>
      <c r="I291" s="311"/>
      <c r="J291" s="311">
        <f t="shared" ref="J291:L291" si="96">SUM(J281:J289)</f>
        <v>8.7292919720600253</v>
      </c>
      <c r="K291" s="311">
        <f t="shared" si="96"/>
        <v>12.388708027940021</v>
      </c>
      <c r="L291" s="311">
        <f t="shared" si="96"/>
        <v>21.118000000000045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0.39034558653223755</v>
      </c>
      <c r="C298" s="302">
        <v>0.45143153068127712</v>
      </c>
      <c r="D298" s="302">
        <f>SUM(B298:C298)</f>
        <v>0.84177711721351467</v>
      </c>
      <c r="E298" s="303"/>
      <c r="F298" s="302">
        <v>0.47774375175213551</v>
      </c>
      <c r="G298" s="302">
        <v>0.74977417704066263</v>
      </c>
      <c r="H298" s="302">
        <f>SUM(F298:G298)</f>
        <v>1.2275179287927982</v>
      </c>
      <c r="I298" s="303"/>
      <c r="J298" s="302">
        <v>0.45857821348337063</v>
      </c>
      <c r="K298" s="302">
        <v>0.72230649344272368</v>
      </c>
      <c r="L298" s="302">
        <f>SUM(J298:K298)</f>
        <v>1.1808847069260944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0.69885277486406561</v>
      </c>
      <c r="C299" s="302">
        <v>0.46810132285891803</v>
      </c>
      <c r="D299" s="302">
        <f t="shared" ref="D299:D306" si="97">SUM(B299:C299)</f>
        <v>1.1669540977229835</v>
      </c>
      <c r="E299" s="303"/>
      <c r="F299" s="302">
        <v>0.91740599780708254</v>
      </c>
      <c r="G299" s="302">
        <v>0.82268205191596533</v>
      </c>
      <c r="H299" s="302">
        <f t="shared" ref="H299:H306" si="98">SUM(F299:G299)</f>
        <v>1.740088049723048</v>
      </c>
      <c r="I299" s="303"/>
      <c r="J299" s="302">
        <v>1.0383278195311376</v>
      </c>
      <c r="K299" s="302">
        <v>0.95806815858617111</v>
      </c>
      <c r="L299" s="302">
        <f t="shared" ref="L299:L306" si="99">SUM(J299:K299)</f>
        <v>1.9963959781173086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0.91183225189636707</v>
      </c>
      <c r="C300" s="302">
        <v>0.73020141853039222</v>
      </c>
      <c r="D300" s="302">
        <f t="shared" si="97"/>
        <v>1.6420336704267593</v>
      </c>
      <c r="E300" s="303"/>
      <c r="F300" s="302">
        <v>1.0677905696357191</v>
      </c>
      <c r="G300" s="302">
        <v>1.1378558588646479</v>
      </c>
      <c r="H300" s="302">
        <f t="shared" si="98"/>
        <v>2.205646428500367</v>
      </c>
      <c r="I300" s="303"/>
      <c r="J300" s="302">
        <v>1.2348540004795781</v>
      </c>
      <c r="K300" s="302">
        <v>0.96083903704360951</v>
      </c>
      <c r="L300" s="302">
        <f t="shared" si="99"/>
        <v>2.1956930375231876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2.5888891596422909</v>
      </c>
      <c r="C301" s="302">
        <v>0.92042398429860961</v>
      </c>
      <c r="D301" s="302">
        <f t="shared" si="97"/>
        <v>3.5093131439409007</v>
      </c>
      <c r="E301" s="303"/>
      <c r="F301" s="302">
        <v>2.6199316720853116</v>
      </c>
      <c r="G301" s="302">
        <v>1.3622075064905634</v>
      </c>
      <c r="H301" s="302">
        <f t="shared" si="98"/>
        <v>3.9821391785758751</v>
      </c>
      <c r="I301" s="303"/>
      <c r="J301" s="302">
        <v>2.597192513875584</v>
      </c>
      <c r="K301" s="302">
        <v>1.8137909745530212</v>
      </c>
      <c r="L301" s="302">
        <f t="shared" si="99"/>
        <v>4.410983488428605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9.3472511376747669E-2</v>
      </c>
      <c r="C302" s="302">
        <v>0.56187426549902852</v>
      </c>
      <c r="D302" s="302">
        <f t="shared" si="97"/>
        <v>0.65534677687577614</v>
      </c>
      <c r="E302" s="303"/>
      <c r="F302" s="302">
        <v>9.1507187675478885E-2</v>
      </c>
      <c r="G302" s="302">
        <v>0.6611667264487654</v>
      </c>
      <c r="H302" s="302">
        <f t="shared" si="98"/>
        <v>0.75267391412424423</v>
      </c>
      <c r="I302" s="303"/>
      <c r="J302" s="302">
        <v>0.13866295761592909</v>
      </c>
      <c r="K302" s="302">
        <v>0.55991815969246972</v>
      </c>
      <c r="L302" s="302">
        <f t="shared" si="99"/>
        <v>0.69858111730839878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1.0038890531381863</v>
      </c>
      <c r="C303" s="302">
        <v>0.37596975127859716</v>
      </c>
      <c r="D303" s="302">
        <f t="shared" si="97"/>
        <v>1.3798588044167834</v>
      </c>
      <c r="E303" s="303"/>
      <c r="F303" s="302">
        <v>0.91507469628184657</v>
      </c>
      <c r="G303" s="302">
        <v>0.53984556470453271</v>
      </c>
      <c r="H303" s="302">
        <f t="shared" si="98"/>
        <v>1.4549202609863792</v>
      </c>
      <c r="I303" s="303"/>
      <c r="J303" s="302">
        <v>0.83039874020101501</v>
      </c>
      <c r="K303" s="302">
        <v>0.57749242671315615</v>
      </c>
      <c r="L303" s="302">
        <f t="shared" si="99"/>
        <v>1.4078911669141712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1.0804160443967594</v>
      </c>
      <c r="C304" s="302">
        <v>1.005902686271047</v>
      </c>
      <c r="D304" s="302">
        <f t="shared" si="97"/>
        <v>2.0863187306678066</v>
      </c>
      <c r="E304" s="303"/>
      <c r="F304" s="302">
        <v>1.1639922390388704</v>
      </c>
      <c r="G304" s="302">
        <v>1.2346699745024767</v>
      </c>
      <c r="H304" s="302">
        <f t="shared" si="98"/>
        <v>2.3986622135413471</v>
      </c>
      <c r="I304" s="303"/>
      <c r="J304" s="302">
        <v>1.4324284902298818</v>
      </c>
      <c r="K304" s="302">
        <v>1.3570813484908877</v>
      </c>
      <c r="L304" s="302">
        <f t="shared" si="99"/>
        <v>2.7895098387207695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9.7628967787903878E-2</v>
      </c>
      <c r="C305" s="302">
        <v>0.90842836069408694</v>
      </c>
      <c r="D305" s="302">
        <f t="shared" si="97"/>
        <v>1.0060573284819909</v>
      </c>
      <c r="E305" s="303"/>
      <c r="F305" s="302">
        <v>8.1394346386351318E-2</v>
      </c>
      <c r="G305" s="302">
        <v>1.0671508137711654</v>
      </c>
      <c r="H305" s="302">
        <f t="shared" si="98"/>
        <v>1.1485451601575167</v>
      </c>
      <c r="I305" s="303"/>
      <c r="J305" s="302">
        <v>0.11895638457483269</v>
      </c>
      <c r="K305" s="302">
        <v>0.9145152471532344</v>
      </c>
      <c r="L305" s="302">
        <f t="shared" si="99"/>
        <v>1.033471631728067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2.2103853795538786</v>
      </c>
      <c r="C306" s="302">
        <v>4.9319549506996294</v>
      </c>
      <c r="D306" s="302">
        <f t="shared" si="97"/>
        <v>7.142340330253508</v>
      </c>
      <c r="E306" s="303"/>
      <c r="F306" s="302">
        <v>1.8326040370657524</v>
      </c>
      <c r="G306" s="302">
        <v>5.2112028285326462</v>
      </c>
      <c r="H306" s="302">
        <f t="shared" si="98"/>
        <v>7.0438068655983983</v>
      </c>
      <c r="I306" s="303"/>
      <c r="J306" s="302">
        <v>1.6701895735936896</v>
      </c>
      <c r="K306" s="302">
        <v>5.4173994607396621</v>
      </c>
      <c r="L306" s="302">
        <f t="shared" si="99"/>
        <v>7.0875890343333516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9.0757117291884377</v>
      </c>
      <c r="C308" s="311">
        <f t="shared" ref="C308:D308" si="100">SUM(C298:C306)</f>
        <v>10.354288270811587</v>
      </c>
      <c r="D308" s="311">
        <f t="shared" si="100"/>
        <v>19.430000000000021</v>
      </c>
      <c r="E308" s="311"/>
      <c r="F308" s="311">
        <f t="shared" ref="F308:H308" si="101">SUM(F298:F306)</f>
        <v>9.1674444977285479</v>
      </c>
      <c r="G308" s="311">
        <f t="shared" si="101"/>
        <v>12.786555502271426</v>
      </c>
      <c r="H308" s="311">
        <f t="shared" si="101"/>
        <v>21.953999999999972</v>
      </c>
      <c r="I308" s="311"/>
      <c r="J308" s="311">
        <f t="shared" ref="J308:L308" si="102">SUM(J298:J306)</f>
        <v>9.5195886935850176</v>
      </c>
      <c r="K308" s="311">
        <f t="shared" si="102"/>
        <v>13.281411306414935</v>
      </c>
      <c r="L308" s="311">
        <f t="shared" si="102"/>
        <v>22.800999999999952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0.4103940394638525</v>
      </c>
      <c r="C315" s="302">
        <v>0.59665811055058304</v>
      </c>
      <c r="D315" s="302">
        <f>SUM(B315:C315)</f>
        <v>1.0070521500144356</v>
      </c>
      <c r="E315" s="303"/>
      <c r="F315" s="302">
        <v>0.58574086246930257</v>
      </c>
      <c r="G315" s="302">
        <v>0.65839413723658669</v>
      </c>
      <c r="H315" s="302">
        <f>SUM(F315:G315)</f>
        <v>1.2441349997058893</v>
      </c>
      <c r="I315" s="303"/>
      <c r="J315" s="302">
        <v>0.62058029960193517</v>
      </c>
      <c r="K315" s="302">
        <v>0.60562007011188734</v>
      </c>
      <c r="L315" s="302">
        <f>SUM(J315:K315)</f>
        <v>1.2262003697138226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1.628482845995493</v>
      </c>
      <c r="C316" s="302">
        <v>1.0464684892716187</v>
      </c>
      <c r="D316" s="302">
        <f t="shared" ref="D316:D323" si="103">SUM(B316:C316)</f>
        <v>2.6749513352671119</v>
      </c>
      <c r="E316" s="303"/>
      <c r="F316" s="302">
        <v>2.3646347212682519</v>
      </c>
      <c r="G316" s="302">
        <v>1.3060462829634125</v>
      </c>
      <c r="H316" s="302">
        <f t="shared" ref="H316:H323" si="104">SUM(F316:G316)</f>
        <v>3.6706810042316644</v>
      </c>
      <c r="I316" s="303"/>
      <c r="J316" s="302">
        <v>2.6200249768248431</v>
      </c>
      <c r="K316" s="302">
        <v>1.6244711046053375</v>
      </c>
      <c r="L316" s="302">
        <f t="shared" ref="L316:L323" si="105">SUM(J316:K316)</f>
        <v>4.2444960814301806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1.6947458807379812</v>
      </c>
      <c r="C317" s="302">
        <v>2.2510542797970552</v>
      </c>
      <c r="D317" s="302">
        <f t="shared" si="103"/>
        <v>3.9458001605350361</v>
      </c>
      <c r="E317" s="303"/>
      <c r="F317" s="302">
        <v>2.1299085774976767</v>
      </c>
      <c r="G317" s="302">
        <v>2.5184319864486988</v>
      </c>
      <c r="H317" s="302">
        <f t="shared" si="104"/>
        <v>4.6483405639463751</v>
      </c>
      <c r="I317" s="303"/>
      <c r="J317" s="302">
        <v>2.5150349494958584</v>
      </c>
      <c r="K317" s="302">
        <v>2.0097549767892096</v>
      </c>
      <c r="L317" s="302">
        <f t="shared" si="105"/>
        <v>4.5247899262850684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3.5183123956235836</v>
      </c>
      <c r="C318" s="302">
        <v>0.86834169837077646</v>
      </c>
      <c r="D318" s="302">
        <f t="shared" si="103"/>
        <v>4.3866540939943599</v>
      </c>
      <c r="E318" s="303"/>
      <c r="F318" s="302">
        <v>3.3533679221194164</v>
      </c>
      <c r="G318" s="302">
        <v>0.92167967234201142</v>
      </c>
      <c r="H318" s="302">
        <f t="shared" si="104"/>
        <v>4.2750475944614275</v>
      </c>
      <c r="I318" s="303"/>
      <c r="J318" s="302">
        <v>2.5756462619358289</v>
      </c>
      <c r="K318" s="302">
        <v>0.90209723376607598</v>
      </c>
      <c r="L318" s="302">
        <f t="shared" si="105"/>
        <v>3.4777434957019047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3.2552793383448117E-2</v>
      </c>
      <c r="C319" s="302">
        <v>0.18205089182227405</v>
      </c>
      <c r="D319" s="302">
        <f t="shared" si="103"/>
        <v>0.21460368520572215</v>
      </c>
      <c r="E319" s="303"/>
      <c r="F319" s="302">
        <v>4.1554511719672518E-2</v>
      </c>
      <c r="G319" s="302">
        <v>0.12110853318235293</v>
      </c>
      <c r="H319" s="302">
        <f t="shared" si="104"/>
        <v>0.16266304490202543</v>
      </c>
      <c r="I319" s="303"/>
      <c r="J319" s="302">
        <v>7.3854835046005388E-2</v>
      </c>
      <c r="K319" s="302">
        <v>0.10367772056260303</v>
      </c>
      <c r="L319" s="302">
        <f t="shared" si="105"/>
        <v>0.17753255560860842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0.41651365613870678</v>
      </c>
      <c r="C320" s="302">
        <v>0.14765819023554655</v>
      </c>
      <c r="D320" s="302">
        <f t="shared" si="103"/>
        <v>0.56417184637425333</v>
      </c>
      <c r="E320" s="303"/>
      <c r="F320" s="302">
        <v>0.43427752857117391</v>
      </c>
      <c r="G320" s="302">
        <v>0.14865871259184005</v>
      </c>
      <c r="H320" s="302">
        <f t="shared" si="104"/>
        <v>0.5829362411630139</v>
      </c>
      <c r="I320" s="303"/>
      <c r="J320" s="302">
        <v>0.411488932661213</v>
      </c>
      <c r="K320" s="302">
        <v>0.15702278116967941</v>
      </c>
      <c r="L320" s="302">
        <f t="shared" si="105"/>
        <v>0.56851171383089238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0.31996994056710976</v>
      </c>
      <c r="C321" s="302">
        <v>0.10155910889316075</v>
      </c>
      <c r="D321" s="302">
        <f t="shared" si="103"/>
        <v>0.42152904946027048</v>
      </c>
      <c r="E321" s="303"/>
      <c r="F321" s="302">
        <v>0.33221591241237863</v>
      </c>
      <c r="G321" s="302">
        <v>9.2509529729019851E-2</v>
      </c>
      <c r="H321" s="302">
        <f t="shared" si="104"/>
        <v>0.42472544214139851</v>
      </c>
      <c r="I321" s="303"/>
      <c r="J321" s="302">
        <v>0.32222048583349922</v>
      </c>
      <c r="K321" s="302">
        <v>0.11408848514628134</v>
      </c>
      <c r="L321" s="302">
        <f t="shared" si="105"/>
        <v>0.43630897097978055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3.1780038216738596E-2</v>
      </c>
      <c r="C322" s="302">
        <v>0.13284506692891265</v>
      </c>
      <c r="D322" s="302">
        <f t="shared" si="103"/>
        <v>0.16462510514565126</v>
      </c>
      <c r="E322" s="303"/>
      <c r="F322" s="302">
        <v>2.6516399411006881E-2</v>
      </c>
      <c r="G322" s="302">
        <v>0.10313777833008184</v>
      </c>
      <c r="H322" s="302">
        <f t="shared" si="104"/>
        <v>0.12965417774108873</v>
      </c>
      <c r="I322" s="303"/>
      <c r="J322" s="302">
        <v>3.6778517880244735E-2</v>
      </c>
      <c r="K322" s="302">
        <v>8.8111760268273179E-2</v>
      </c>
      <c r="L322" s="302">
        <f t="shared" si="105"/>
        <v>0.12489027814851791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0.27159790140718404</v>
      </c>
      <c r="C323" s="302">
        <v>0.26101467259599737</v>
      </c>
      <c r="D323" s="302">
        <f t="shared" si="103"/>
        <v>0.5326125740031814</v>
      </c>
      <c r="E323" s="303"/>
      <c r="F323" s="302">
        <v>0.21972029496578549</v>
      </c>
      <c r="G323" s="302">
        <v>0.2040966367413293</v>
      </c>
      <c r="H323" s="302">
        <f t="shared" si="104"/>
        <v>0.42381693170711476</v>
      </c>
      <c r="I323" s="303"/>
      <c r="J323" s="302">
        <v>0.15759798140455181</v>
      </c>
      <c r="K323" s="302">
        <v>0.17492862689666941</v>
      </c>
      <c r="L323" s="302">
        <f t="shared" si="105"/>
        <v>0.33252660830122122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8.3243494915340968</v>
      </c>
      <c r="C325" s="311">
        <f t="shared" ref="C325:D325" si="106">SUM(C315:C323)</f>
        <v>5.5876505084659245</v>
      </c>
      <c r="D325" s="311">
        <f t="shared" si="106"/>
        <v>13.91200000000002</v>
      </c>
      <c r="E325" s="311"/>
      <c r="F325" s="311">
        <f t="shared" ref="F325:H325" si="107">SUM(F315:F323)</f>
        <v>9.4879367304346651</v>
      </c>
      <c r="G325" s="311">
        <f t="shared" si="107"/>
        <v>6.0740632695653334</v>
      </c>
      <c r="H325" s="311">
        <f t="shared" si="107"/>
        <v>15.561999999999996</v>
      </c>
      <c r="I325" s="311"/>
      <c r="J325" s="311">
        <f t="shared" ref="J325:L325" si="108">SUM(J315:J323)</f>
        <v>9.3332272406839785</v>
      </c>
      <c r="K325" s="311">
        <f t="shared" si="108"/>
        <v>5.7797727593160158</v>
      </c>
      <c r="L325" s="311">
        <f t="shared" si="108"/>
        <v>15.112999999999996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0.3124945523471146</v>
      </c>
      <c r="C332" s="302">
        <v>0.39716972135259343</v>
      </c>
      <c r="D332" s="302">
        <f>SUM(B332:C332)</f>
        <v>0.70966427369970808</v>
      </c>
      <c r="E332" s="303"/>
      <c r="F332" s="302">
        <v>0.30753259192251881</v>
      </c>
      <c r="G332" s="302">
        <v>0.28422416224257108</v>
      </c>
      <c r="H332" s="302">
        <f>SUM(F332:G332)</f>
        <v>0.59175675416508988</v>
      </c>
      <c r="I332" s="303"/>
      <c r="J332" s="302">
        <v>0.33082168736218098</v>
      </c>
      <c r="K332" s="302">
        <v>0.23107885768246803</v>
      </c>
      <c r="L332" s="302">
        <f>SUM(J332:K332)</f>
        <v>0.56190054504464904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7.4365878444187841</v>
      </c>
      <c r="C333" s="302">
        <v>6.2765939969315721</v>
      </c>
      <c r="D333" s="302">
        <f t="shared" ref="D333:D340" si="109">SUM(B333:C333)</f>
        <v>13.713181841350355</v>
      </c>
      <c r="E333" s="303"/>
      <c r="F333" s="302">
        <v>8.1656107843296883</v>
      </c>
      <c r="G333" s="302">
        <v>4.4889566519638082</v>
      </c>
      <c r="H333" s="302">
        <f t="shared" ref="H333:H340" si="110">SUM(F333:G333)</f>
        <v>12.654567436293497</v>
      </c>
      <c r="I333" s="303"/>
      <c r="J333" s="302">
        <v>9.5155971370090171</v>
      </c>
      <c r="K333" s="302">
        <v>5.2326115667337847</v>
      </c>
      <c r="L333" s="302">
        <f t="shared" ref="L333:L340" si="111">SUM(J333:K333)</f>
        <v>14.748208703742801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0.99381824696793275</v>
      </c>
      <c r="C334" s="302">
        <v>1.0575702060477519</v>
      </c>
      <c r="D334" s="302">
        <f t="shared" si="109"/>
        <v>2.0513884530156847</v>
      </c>
      <c r="E334" s="303"/>
      <c r="F334" s="302">
        <v>1.0233411968539696</v>
      </c>
      <c r="G334" s="302">
        <v>0.75977437799034464</v>
      </c>
      <c r="H334" s="302">
        <f t="shared" si="110"/>
        <v>1.7831155748443144</v>
      </c>
      <c r="I334" s="303"/>
      <c r="J334" s="302">
        <v>1.6796487003284253</v>
      </c>
      <c r="K334" s="302">
        <v>0.63031857935880131</v>
      </c>
      <c r="L334" s="302">
        <f t="shared" si="111"/>
        <v>2.3099672796872266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1.613819416935073</v>
      </c>
      <c r="C335" s="302">
        <v>0.29027527284304527</v>
      </c>
      <c r="D335" s="302">
        <f t="shared" si="109"/>
        <v>1.9040946897781184</v>
      </c>
      <c r="E335" s="303"/>
      <c r="F335" s="302">
        <v>1.3254557040831907</v>
      </c>
      <c r="G335" s="302">
        <v>0.18795077638472318</v>
      </c>
      <c r="H335" s="302">
        <f t="shared" si="110"/>
        <v>1.5134064804679139</v>
      </c>
      <c r="I335" s="303"/>
      <c r="J335" s="302">
        <v>0.99491374977799751</v>
      </c>
      <c r="K335" s="302">
        <v>0.1843347788883298</v>
      </c>
      <c r="L335" s="302">
        <f t="shared" si="111"/>
        <v>1.1792485286663272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0.32002395408678447</v>
      </c>
      <c r="C336" s="302">
        <v>0.37333113980220695</v>
      </c>
      <c r="D336" s="302">
        <f t="shared" si="109"/>
        <v>0.69335509388899141</v>
      </c>
      <c r="E336" s="303"/>
      <c r="F336" s="302">
        <v>0.20554292017716602</v>
      </c>
      <c r="G336" s="302">
        <v>0.24245330725214165</v>
      </c>
      <c r="H336" s="302">
        <f t="shared" si="110"/>
        <v>0.44799622742930767</v>
      </c>
      <c r="I336" s="303"/>
      <c r="J336" s="302">
        <v>0.16392678053178497</v>
      </c>
      <c r="K336" s="302">
        <v>0.27465001807516171</v>
      </c>
      <c r="L336" s="302">
        <f t="shared" si="111"/>
        <v>0.43857679860694665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5.8328230791328055</v>
      </c>
      <c r="C337" s="302">
        <v>0.77648609135264013</v>
      </c>
      <c r="D337" s="302">
        <f t="shared" si="109"/>
        <v>6.6093091704854459</v>
      </c>
      <c r="E337" s="303"/>
      <c r="F337" s="302">
        <v>5.0375376992751191</v>
      </c>
      <c r="G337" s="302">
        <v>0.48579701308512757</v>
      </c>
      <c r="H337" s="302">
        <f t="shared" si="110"/>
        <v>5.5233347123602465</v>
      </c>
      <c r="I337" s="303"/>
      <c r="J337" s="302">
        <v>5.8540175198798972</v>
      </c>
      <c r="K337" s="302">
        <v>0.51516886399903949</v>
      </c>
      <c r="L337" s="302">
        <f t="shared" si="111"/>
        <v>6.3691863838789367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0.19662270941621757</v>
      </c>
      <c r="C338" s="302">
        <v>9.661961319304796E-2</v>
      </c>
      <c r="D338" s="302">
        <f t="shared" si="109"/>
        <v>0.29324232260926553</v>
      </c>
      <c r="E338" s="303"/>
      <c r="F338" s="302">
        <v>0.1339129172442278</v>
      </c>
      <c r="G338" s="302">
        <v>8.2054319193680295E-2</v>
      </c>
      <c r="H338" s="302">
        <f t="shared" si="110"/>
        <v>0.21596723643790811</v>
      </c>
      <c r="I338" s="303"/>
      <c r="J338" s="302">
        <v>0.14349183236650492</v>
      </c>
      <c r="K338" s="302">
        <v>0.11110036124526473</v>
      </c>
      <c r="L338" s="302">
        <f t="shared" si="111"/>
        <v>0.25459219361176966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0.11947491226367711</v>
      </c>
      <c r="C339" s="302">
        <v>0.42919285857309047</v>
      </c>
      <c r="D339" s="302">
        <f t="shared" si="109"/>
        <v>0.54866777083676754</v>
      </c>
      <c r="E339" s="303"/>
      <c r="F339" s="302">
        <v>8.0098776963859586E-2</v>
      </c>
      <c r="G339" s="302">
        <v>0.51068113924473635</v>
      </c>
      <c r="H339" s="302">
        <f t="shared" si="110"/>
        <v>0.59077991620859593</v>
      </c>
      <c r="I339" s="303"/>
      <c r="J339" s="302">
        <v>0.10841730759273953</v>
      </c>
      <c r="K339" s="302">
        <v>0.49494863931051103</v>
      </c>
      <c r="L339" s="302">
        <f t="shared" si="111"/>
        <v>0.60336594690325052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1.4023890582249507</v>
      </c>
      <c r="C340" s="302">
        <v>0.29770732611076017</v>
      </c>
      <c r="D340" s="302">
        <f t="shared" si="109"/>
        <v>1.7000963843357109</v>
      </c>
      <c r="E340" s="303"/>
      <c r="F340" s="302">
        <v>0.91099935371631624</v>
      </c>
      <c r="G340" s="302">
        <v>0.21807630807683534</v>
      </c>
      <c r="H340" s="302">
        <f t="shared" si="110"/>
        <v>1.1290756617931517</v>
      </c>
      <c r="I340" s="303"/>
      <c r="J340" s="302">
        <v>0.45212557814791782</v>
      </c>
      <c r="K340" s="302">
        <v>0.26182804171018198</v>
      </c>
      <c r="L340" s="302">
        <f t="shared" si="111"/>
        <v>0.7139536198580998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18.228053773793338</v>
      </c>
      <c r="C342" s="311">
        <f t="shared" ref="C342:D342" si="112">SUM(C332:C340)</f>
        <v>9.994946226206709</v>
      </c>
      <c r="D342" s="311">
        <f t="shared" si="112"/>
        <v>28.223000000000052</v>
      </c>
      <c r="E342" s="311"/>
      <c r="F342" s="311">
        <f t="shared" ref="F342:H342" si="113">SUM(F332:F340)</f>
        <v>17.190031944566055</v>
      </c>
      <c r="G342" s="311">
        <f t="shared" si="113"/>
        <v>7.2599680554339692</v>
      </c>
      <c r="H342" s="311">
        <f t="shared" si="113"/>
        <v>24.450000000000024</v>
      </c>
      <c r="I342" s="311"/>
      <c r="J342" s="311">
        <f t="shared" ref="J342:L342" si="114">SUM(J332:J340)</f>
        <v>19.242960292996464</v>
      </c>
      <c r="K342" s="311">
        <f t="shared" si="114"/>
        <v>7.9360397070035438</v>
      </c>
      <c r="L342" s="311">
        <f t="shared" si="114"/>
        <v>27.179000000000006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1.5953343426500806</v>
      </c>
      <c r="C349" s="302">
        <v>0.7232347342166322</v>
      </c>
      <c r="D349" s="302">
        <f>SUM(B349:C349)</f>
        <v>2.3185690768667127</v>
      </c>
      <c r="E349" s="303"/>
      <c r="F349" s="302">
        <v>1.7670606567627836</v>
      </c>
      <c r="G349" s="302">
        <v>0.698819387038498</v>
      </c>
      <c r="H349" s="302">
        <f>SUM(F349:G349)</f>
        <v>2.4658800438012816</v>
      </c>
      <c r="I349" s="303"/>
      <c r="J349" s="302">
        <v>2.0493376286198499</v>
      </c>
      <c r="K349" s="302">
        <v>0.72623438634155524</v>
      </c>
      <c r="L349" s="302">
        <f>SUM(J349:K349)</f>
        <v>2.7755720149614049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14.866534478425429</v>
      </c>
      <c r="C350" s="302">
        <v>4.5117984069383494</v>
      </c>
      <c r="D350" s="302">
        <f t="shared" ref="D350:D357" si="115">SUM(B350:C350)</f>
        <v>19.378332885363779</v>
      </c>
      <c r="E350" s="303"/>
      <c r="F350" s="302">
        <v>15.749610588470501</v>
      </c>
      <c r="G350" s="302">
        <v>5.0470222411072934</v>
      </c>
      <c r="H350" s="302">
        <f t="shared" ref="H350:H357" si="116">SUM(F350:G350)</f>
        <v>20.796632829577796</v>
      </c>
      <c r="I350" s="303"/>
      <c r="J350" s="302">
        <v>18.61355274531342</v>
      </c>
      <c r="K350" s="302">
        <v>5.8677448646998105</v>
      </c>
      <c r="L350" s="302">
        <f t="shared" ref="L350:L357" si="117">SUM(J350:K350)</f>
        <v>24.481297610013229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5.3317763899370858</v>
      </c>
      <c r="C351" s="302">
        <v>1.8482514175491516</v>
      </c>
      <c r="D351" s="302">
        <f t="shared" si="115"/>
        <v>7.1800278074862369</v>
      </c>
      <c r="E351" s="303"/>
      <c r="F351" s="302">
        <v>5.7218489390415783</v>
      </c>
      <c r="G351" s="302">
        <v>1.8945809168800298</v>
      </c>
      <c r="H351" s="302">
        <f t="shared" si="116"/>
        <v>7.6164298559216084</v>
      </c>
      <c r="I351" s="303"/>
      <c r="J351" s="302">
        <v>10.612373899203771</v>
      </c>
      <c r="K351" s="302">
        <v>2.6341083798206406</v>
      </c>
      <c r="L351" s="302">
        <f t="shared" si="117"/>
        <v>13.246482279024411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4.1540507231157031</v>
      </c>
      <c r="C352" s="302">
        <v>0.39105628762793443</v>
      </c>
      <c r="D352" s="302">
        <f t="shared" si="115"/>
        <v>4.5451070107436378</v>
      </c>
      <c r="E352" s="303"/>
      <c r="F352" s="302">
        <v>3.6304240925446511</v>
      </c>
      <c r="G352" s="302">
        <v>0.38793269332675978</v>
      </c>
      <c r="H352" s="302">
        <f t="shared" si="116"/>
        <v>4.0183567858714113</v>
      </c>
      <c r="I352" s="303"/>
      <c r="J352" s="302">
        <v>2.352306467334623</v>
      </c>
      <c r="K352" s="302">
        <v>0.29948298370080534</v>
      </c>
      <c r="L352" s="302">
        <f t="shared" si="117"/>
        <v>2.6517894510354285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0.45684959072432918</v>
      </c>
      <c r="C353" s="302">
        <v>0.32749828886938187</v>
      </c>
      <c r="D353" s="302">
        <f t="shared" si="115"/>
        <v>0.78434787959371111</v>
      </c>
      <c r="E353" s="303"/>
      <c r="F353" s="302">
        <v>0.36417114181848426</v>
      </c>
      <c r="G353" s="302">
        <v>0.21680141212837961</v>
      </c>
      <c r="H353" s="302">
        <f t="shared" si="116"/>
        <v>0.58097255394686387</v>
      </c>
      <c r="I353" s="303"/>
      <c r="J353" s="302">
        <v>0.25060430878057405</v>
      </c>
      <c r="K353" s="302">
        <v>0.17353828016658496</v>
      </c>
      <c r="L353" s="302">
        <f t="shared" si="117"/>
        <v>0.424142588947159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14.189265569763799</v>
      </c>
      <c r="C354" s="302">
        <v>1.6901870489554174</v>
      </c>
      <c r="D354" s="302">
        <f t="shared" si="115"/>
        <v>15.879452618719217</v>
      </c>
      <c r="E354" s="303"/>
      <c r="F354" s="302">
        <v>13.048090932159793</v>
      </c>
      <c r="G354" s="302">
        <v>1.744168242925501</v>
      </c>
      <c r="H354" s="302">
        <f t="shared" si="116"/>
        <v>14.792259175085293</v>
      </c>
      <c r="I354" s="303"/>
      <c r="J354" s="302">
        <v>12.755830572645253</v>
      </c>
      <c r="K354" s="302">
        <v>2.3000317343056289</v>
      </c>
      <c r="L354" s="302">
        <f t="shared" si="117"/>
        <v>15.055862306950882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0.70034465914186761</v>
      </c>
      <c r="C355" s="302">
        <v>0.11877014061260537</v>
      </c>
      <c r="D355" s="302">
        <f t="shared" si="115"/>
        <v>0.81911479975447299</v>
      </c>
      <c r="E355" s="303"/>
      <c r="F355" s="302">
        <v>0.60657161290290584</v>
      </c>
      <c r="G355" s="302">
        <v>9.9081254831259249E-2</v>
      </c>
      <c r="H355" s="302">
        <f t="shared" si="116"/>
        <v>0.70565286773416513</v>
      </c>
      <c r="I355" s="303"/>
      <c r="J355" s="302">
        <v>0.6742401386992124</v>
      </c>
      <c r="K355" s="302">
        <v>9.6874988808345622E-2</v>
      </c>
      <c r="L355" s="302">
        <f t="shared" si="117"/>
        <v>0.77111512750755806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0.20723086991000655</v>
      </c>
      <c r="C356" s="302">
        <v>0.14938101179621804</v>
      </c>
      <c r="D356" s="302">
        <f t="shared" si="115"/>
        <v>0.3566118817062246</v>
      </c>
      <c r="E356" s="303"/>
      <c r="F356" s="302">
        <v>0.15734783741531239</v>
      </c>
      <c r="G356" s="302">
        <v>0.1307455172317524</v>
      </c>
      <c r="H356" s="302">
        <f t="shared" si="116"/>
        <v>0.28809335464706476</v>
      </c>
      <c r="I356" s="303"/>
      <c r="J356" s="302">
        <v>0.11963995084709933</v>
      </c>
      <c r="K356" s="302">
        <v>7.7508067547142873E-2</v>
      </c>
      <c r="L356" s="302">
        <f t="shared" si="117"/>
        <v>0.1971480183942422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2.2911149780049</v>
      </c>
      <c r="C357" s="302">
        <v>0.39232106176111409</v>
      </c>
      <c r="D357" s="302">
        <f t="shared" si="115"/>
        <v>2.683436039766014</v>
      </c>
      <c r="E357" s="303"/>
      <c r="F357" s="302">
        <v>1.6267848851631443</v>
      </c>
      <c r="G357" s="302">
        <v>0.30893764825142356</v>
      </c>
      <c r="H357" s="302">
        <f t="shared" si="116"/>
        <v>1.9357225334145678</v>
      </c>
      <c r="I357" s="303"/>
      <c r="J357" s="302">
        <v>2.2488431191386766</v>
      </c>
      <c r="K357" s="302">
        <v>0.19274748402698616</v>
      </c>
      <c r="L357" s="302">
        <f t="shared" si="117"/>
        <v>2.4415906031656629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43.792501601673202</v>
      </c>
      <c r="C359" s="311">
        <f t="shared" ref="C359:D359" si="118">SUM(C349:C357)</f>
        <v>10.152498398326804</v>
      </c>
      <c r="D359" s="311">
        <f t="shared" si="118"/>
        <v>53.945000000000007</v>
      </c>
      <c r="E359" s="311"/>
      <c r="F359" s="311">
        <f t="shared" ref="F359:H359" si="119">SUM(F349:F357)</f>
        <v>42.671910686279155</v>
      </c>
      <c r="G359" s="311">
        <f t="shared" si="119"/>
        <v>10.528089313720898</v>
      </c>
      <c r="H359" s="311">
        <f t="shared" si="119"/>
        <v>53.200000000000053</v>
      </c>
      <c r="I359" s="311"/>
      <c r="J359" s="311">
        <f t="shared" ref="J359:L359" si="120">SUM(J349:J357)</f>
        <v>49.676728830582476</v>
      </c>
      <c r="K359" s="311">
        <f t="shared" si="120"/>
        <v>12.3682711694175</v>
      </c>
      <c r="L359" s="311">
        <f t="shared" si="120"/>
        <v>62.044999999999973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0.20380504398077517</v>
      </c>
      <c r="C366" s="302">
        <v>0.21037500212421997</v>
      </c>
      <c r="D366" s="302">
        <f>SUM(B366:C366)</f>
        <v>0.41418004610499515</v>
      </c>
      <c r="E366" s="303"/>
      <c r="F366" s="302">
        <v>0.17187826330081291</v>
      </c>
      <c r="G366" s="302">
        <v>0.25537271726999372</v>
      </c>
      <c r="H366" s="302">
        <f>SUM(F366:G366)</f>
        <v>0.42725098057080663</v>
      </c>
      <c r="I366" s="303"/>
      <c r="J366" s="302">
        <v>0.19762247584365783</v>
      </c>
      <c r="K366" s="302">
        <v>0.30079458733569847</v>
      </c>
      <c r="L366" s="302">
        <f>SUM(J366:K366)</f>
        <v>0.4984170631793563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0.58360917738963625</v>
      </c>
      <c r="C367" s="302">
        <v>0.36217249325164003</v>
      </c>
      <c r="D367" s="302">
        <f t="shared" ref="D367:D374" si="121">SUM(B367:C367)</f>
        <v>0.94578167064127627</v>
      </c>
      <c r="E367" s="303"/>
      <c r="F367" s="302">
        <v>0.59410102825044764</v>
      </c>
      <c r="G367" s="302">
        <v>0.4352166782284968</v>
      </c>
      <c r="H367" s="302">
        <f t="shared" ref="H367:H374" si="122">SUM(F367:G367)</f>
        <v>1.0293177064789445</v>
      </c>
      <c r="I367" s="303"/>
      <c r="J367" s="302">
        <v>0.7759782514832293</v>
      </c>
      <c r="K367" s="302">
        <v>0.50235428924433068</v>
      </c>
      <c r="L367" s="302">
        <f t="shared" ref="L367:L374" si="123">SUM(J367:K367)</f>
        <v>1.2783325407275599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1.042974719313648</v>
      </c>
      <c r="C368" s="302">
        <v>0.81613177605586906</v>
      </c>
      <c r="D368" s="302">
        <f t="shared" si="121"/>
        <v>1.8591064953695171</v>
      </c>
      <c r="E368" s="303"/>
      <c r="F368" s="302">
        <v>0.67481670686338135</v>
      </c>
      <c r="G368" s="302">
        <v>0.99943588290306395</v>
      </c>
      <c r="H368" s="302">
        <f t="shared" si="122"/>
        <v>1.6742525897664453</v>
      </c>
      <c r="I368" s="303"/>
      <c r="J368" s="302">
        <v>0.78599200872798736</v>
      </c>
      <c r="K368" s="302">
        <v>1.0400211681692964</v>
      </c>
      <c r="L368" s="302">
        <f t="shared" si="123"/>
        <v>1.8260131768972836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0.99029167632866866</v>
      </c>
      <c r="C369" s="302">
        <v>0.30842726764582307</v>
      </c>
      <c r="D369" s="302">
        <f t="shared" si="121"/>
        <v>1.2987189439744917</v>
      </c>
      <c r="E369" s="303"/>
      <c r="F369" s="302">
        <v>1.020456267853475</v>
      </c>
      <c r="G369" s="302">
        <v>0.35492687697379238</v>
      </c>
      <c r="H369" s="302">
        <f t="shared" si="122"/>
        <v>1.3753831448272673</v>
      </c>
      <c r="I369" s="303"/>
      <c r="J369" s="302">
        <v>1.1425587285628362</v>
      </c>
      <c r="K369" s="302">
        <v>0.50139120868755238</v>
      </c>
      <c r="L369" s="302">
        <f t="shared" si="123"/>
        <v>1.6439499372503885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0.11969374336836683</v>
      </c>
      <c r="C370" s="302">
        <v>0.67572296430212686</v>
      </c>
      <c r="D370" s="302">
        <f t="shared" si="121"/>
        <v>0.79541670767049366</v>
      </c>
      <c r="E370" s="303"/>
      <c r="F370" s="302">
        <v>6.1365079990132229E-2</v>
      </c>
      <c r="G370" s="302">
        <v>0.60386565405368864</v>
      </c>
      <c r="H370" s="302">
        <f t="shared" si="122"/>
        <v>0.66523073404382083</v>
      </c>
      <c r="I370" s="303"/>
      <c r="J370" s="302">
        <v>7.7299096345102666E-2</v>
      </c>
      <c r="K370" s="302">
        <v>0.65556920503290117</v>
      </c>
      <c r="L370" s="302">
        <f t="shared" si="123"/>
        <v>0.73286830137800385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0.39471925913047479</v>
      </c>
      <c r="C371" s="302">
        <v>0.36784652401365908</v>
      </c>
      <c r="D371" s="302">
        <f t="shared" si="121"/>
        <v>0.76256578314413392</v>
      </c>
      <c r="E371" s="303"/>
      <c r="F371" s="302">
        <v>0.34213291497892023</v>
      </c>
      <c r="G371" s="302">
        <v>0.38763448009696516</v>
      </c>
      <c r="H371" s="302">
        <f t="shared" si="122"/>
        <v>0.72976739507588539</v>
      </c>
      <c r="I371" s="303"/>
      <c r="J371" s="302">
        <v>0.28764405101378443</v>
      </c>
      <c r="K371" s="302">
        <v>0.51108181765006233</v>
      </c>
      <c r="L371" s="302">
        <f t="shared" si="123"/>
        <v>0.79872586866384676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0.34927570248046996</v>
      </c>
      <c r="C372" s="302">
        <v>0.33206989017086591</v>
      </c>
      <c r="D372" s="302">
        <f t="shared" si="121"/>
        <v>0.68134559265133587</v>
      </c>
      <c r="E372" s="303"/>
      <c r="F372" s="302">
        <v>0.33215158182503968</v>
      </c>
      <c r="G372" s="302">
        <v>0.36020952801645606</v>
      </c>
      <c r="H372" s="302">
        <f t="shared" si="122"/>
        <v>0.69236110984149568</v>
      </c>
      <c r="I372" s="303"/>
      <c r="J372" s="302">
        <v>0.38253889275658021</v>
      </c>
      <c r="K372" s="302">
        <v>0.52607679030982069</v>
      </c>
      <c r="L372" s="302">
        <f t="shared" si="123"/>
        <v>0.90861568306640095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1.0975423686603555E-2</v>
      </c>
      <c r="C373" s="302">
        <v>0.12015636665079817</v>
      </c>
      <c r="D373" s="302">
        <f t="shared" si="121"/>
        <v>0.13113179033740172</v>
      </c>
      <c r="E373" s="303"/>
      <c r="F373" s="302">
        <v>8.2184966513021256E-3</v>
      </c>
      <c r="G373" s="302">
        <v>0.11199995396821896</v>
      </c>
      <c r="H373" s="302">
        <f t="shared" si="122"/>
        <v>0.12021845061952109</v>
      </c>
      <c r="I373" s="303"/>
      <c r="J373" s="302">
        <v>2.0044161626307431E-2</v>
      </c>
      <c r="K373" s="302">
        <v>0.12647545783747022</v>
      </c>
      <c r="L373" s="302">
        <f t="shared" si="123"/>
        <v>0.14651961946377765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0.42899835191376617</v>
      </c>
      <c r="C374" s="302">
        <v>0.84175461819258746</v>
      </c>
      <c r="D374" s="302">
        <f t="shared" si="121"/>
        <v>1.2707529701063536</v>
      </c>
      <c r="E374" s="303"/>
      <c r="F374" s="302">
        <v>0.41552715285149594</v>
      </c>
      <c r="G374" s="302">
        <v>0.72869073592432321</v>
      </c>
      <c r="H374" s="302">
        <f t="shared" si="122"/>
        <v>1.1442178887758192</v>
      </c>
      <c r="I374" s="303"/>
      <c r="J374" s="302">
        <v>0.35760055539139568</v>
      </c>
      <c r="K374" s="302">
        <v>0.73795725398200096</v>
      </c>
      <c r="L374" s="302">
        <f t="shared" si="123"/>
        <v>1.0955578093733966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4.1243430975924094</v>
      </c>
      <c r="C376" s="311">
        <f t="shared" ref="C376:D376" si="124">SUM(C366:C374)</f>
        <v>4.0346569024075905</v>
      </c>
      <c r="D376" s="311">
        <f t="shared" si="124"/>
        <v>8.1589999999999989</v>
      </c>
      <c r="E376" s="311"/>
      <c r="F376" s="311">
        <f t="shared" ref="F376:H376" si="125">SUM(F366:F374)</f>
        <v>3.620647492565007</v>
      </c>
      <c r="G376" s="311">
        <f t="shared" si="125"/>
        <v>4.2373525074349994</v>
      </c>
      <c r="H376" s="311">
        <f t="shared" si="125"/>
        <v>7.8580000000000059</v>
      </c>
      <c r="I376" s="311"/>
      <c r="J376" s="311">
        <f t="shared" ref="J376:L376" si="126">SUM(J366:J374)</f>
        <v>4.0272782217508807</v>
      </c>
      <c r="K376" s="311">
        <f t="shared" si="126"/>
        <v>4.9017217782491329</v>
      </c>
      <c r="L376" s="311">
        <f t="shared" si="126"/>
        <v>8.9290000000000145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0.25097290613592904</v>
      </c>
      <c r="C383" s="302">
        <v>0.3177396394504422</v>
      </c>
      <c r="D383" s="302">
        <f>SUM(B383:C383)</f>
        <v>0.5687125455863713</v>
      </c>
      <c r="E383" s="303"/>
      <c r="F383" s="302">
        <v>0.3544036982019691</v>
      </c>
      <c r="G383" s="302">
        <v>0.15880475664023008</v>
      </c>
      <c r="H383" s="302">
        <f>SUM(F383:G383)</f>
        <v>0.51320845484219912</v>
      </c>
      <c r="I383" s="303"/>
      <c r="J383" s="302">
        <v>0.22780931326373097</v>
      </c>
      <c r="K383" s="302">
        <v>0.14320992053910464</v>
      </c>
      <c r="L383" s="302">
        <f>SUM(J383:K383)</f>
        <v>0.37101923380283564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1.0607896600788427</v>
      </c>
      <c r="C384" s="302">
        <v>0.72025924060142621</v>
      </c>
      <c r="D384" s="302">
        <f t="shared" ref="D384:D391" si="127">SUM(B384:C384)</f>
        <v>1.7810489006802688</v>
      </c>
      <c r="E384" s="303"/>
      <c r="F384" s="302">
        <v>1.0407489681551694</v>
      </c>
      <c r="G384" s="302">
        <v>0.38419697949439086</v>
      </c>
      <c r="H384" s="302">
        <f t="shared" ref="H384:H391" si="128">SUM(F384:G384)</f>
        <v>1.4249459476495603</v>
      </c>
      <c r="I384" s="303"/>
      <c r="J384" s="302">
        <v>0.88752765032248704</v>
      </c>
      <c r="K384" s="302">
        <v>0.36639047655917489</v>
      </c>
      <c r="L384" s="302">
        <f t="shared" ref="L384:L391" si="129">SUM(J384:K384)</f>
        <v>1.2539181268816619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0.65898890572857782</v>
      </c>
      <c r="C385" s="302">
        <v>0.50751471578109641</v>
      </c>
      <c r="D385" s="302">
        <f t="shared" si="127"/>
        <v>1.1665036215096742</v>
      </c>
      <c r="E385" s="303"/>
      <c r="F385" s="302">
        <v>0.75280030339119386</v>
      </c>
      <c r="G385" s="302">
        <v>0.23443144369684876</v>
      </c>
      <c r="H385" s="302">
        <f t="shared" si="128"/>
        <v>0.98723174708804262</v>
      </c>
      <c r="I385" s="303"/>
      <c r="J385" s="302">
        <v>0.67330889079729539</v>
      </c>
      <c r="K385" s="302">
        <v>0.20740300682184726</v>
      </c>
      <c r="L385" s="302">
        <f t="shared" si="129"/>
        <v>0.88071189761914259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0.85693991671080105</v>
      </c>
      <c r="C386" s="302">
        <v>0.27018338660948332</v>
      </c>
      <c r="D386" s="302">
        <f t="shared" si="127"/>
        <v>1.1271233033202843</v>
      </c>
      <c r="E386" s="303"/>
      <c r="F386" s="302">
        <v>0.60927934949214912</v>
      </c>
      <c r="G386" s="302">
        <v>0.27198704867126416</v>
      </c>
      <c r="H386" s="302">
        <f t="shared" si="128"/>
        <v>0.88126639816341323</v>
      </c>
      <c r="I386" s="303"/>
      <c r="J386" s="302">
        <v>0.46867929344173737</v>
      </c>
      <c r="K386" s="302">
        <v>0.30197896423055909</v>
      </c>
      <c r="L386" s="302">
        <f t="shared" si="129"/>
        <v>0.77065825767229645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6.1152062462210485E-2</v>
      </c>
      <c r="C387" s="302">
        <v>0.52789593041916771</v>
      </c>
      <c r="D387" s="302">
        <f t="shared" si="127"/>
        <v>0.58904799288137821</v>
      </c>
      <c r="E387" s="303"/>
      <c r="F387" s="302">
        <v>9.3650108932288118E-2</v>
      </c>
      <c r="G387" s="302">
        <v>0.19763695691276928</v>
      </c>
      <c r="H387" s="302">
        <f t="shared" si="128"/>
        <v>0.29128706584505737</v>
      </c>
      <c r="I387" s="303"/>
      <c r="J387" s="302">
        <v>0.10621342069490697</v>
      </c>
      <c r="K387" s="302">
        <v>0.18538240846306855</v>
      </c>
      <c r="L387" s="302">
        <f t="shared" si="129"/>
        <v>0.29159582915797555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1.1615675881436938</v>
      </c>
      <c r="C388" s="302">
        <v>0.45679588449896757</v>
      </c>
      <c r="D388" s="302">
        <f t="shared" si="127"/>
        <v>1.6183634726426614</v>
      </c>
      <c r="E388" s="303"/>
      <c r="F388" s="302">
        <v>1.3051188542037653</v>
      </c>
      <c r="G388" s="302">
        <v>0.34946296131218524</v>
      </c>
      <c r="H388" s="302">
        <f t="shared" si="128"/>
        <v>1.6545818155159506</v>
      </c>
      <c r="I388" s="303"/>
      <c r="J388" s="302">
        <v>0.85983165926577909</v>
      </c>
      <c r="K388" s="302">
        <v>0.1819655476332209</v>
      </c>
      <c r="L388" s="302">
        <f t="shared" si="129"/>
        <v>1.041797206899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0.20999401710049539</v>
      </c>
      <c r="C389" s="302">
        <v>0.1861421362371804</v>
      </c>
      <c r="D389" s="302">
        <f t="shared" si="127"/>
        <v>0.39613615333767582</v>
      </c>
      <c r="E389" s="303"/>
      <c r="F389" s="302">
        <v>0.18519302257292197</v>
      </c>
      <c r="G389" s="302">
        <v>0.18408166651648256</v>
      </c>
      <c r="H389" s="302">
        <f t="shared" si="128"/>
        <v>0.36927468908940453</v>
      </c>
      <c r="I389" s="303"/>
      <c r="J389" s="302">
        <v>0.10547144245765977</v>
      </c>
      <c r="K389" s="302">
        <v>0.19737049252528835</v>
      </c>
      <c r="L389" s="302">
        <f t="shared" si="129"/>
        <v>0.30284193498294809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4.586932473126358E-2</v>
      </c>
      <c r="C390" s="302">
        <v>0.18193568801357241</v>
      </c>
      <c r="D390" s="302">
        <f t="shared" si="127"/>
        <v>0.227805012744836</v>
      </c>
      <c r="E390" s="303"/>
      <c r="F390" s="302">
        <v>4.1732075641344658E-2</v>
      </c>
      <c r="G390" s="302">
        <v>0.12733299675363421</v>
      </c>
      <c r="H390" s="302">
        <f t="shared" si="128"/>
        <v>0.16906507239497887</v>
      </c>
      <c r="I390" s="303"/>
      <c r="J390" s="302">
        <v>3.0691345786946485E-2</v>
      </c>
      <c r="K390" s="302">
        <v>5.5916618465505268E-2</v>
      </c>
      <c r="L390" s="302">
        <f t="shared" si="129"/>
        <v>8.660796425245175E-2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0.38636380808579329</v>
      </c>
      <c r="C391" s="302">
        <v>0.48289518921106228</v>
      </c>
      <c r="D391" s="302">
        <f t="shared" si="127"/>
        <v>0.86925899729685563</v>
      </c>
      <c r="E391" s="303"/>
      <c r="F391" s="302">
        <v>0.27046172777018818</v>
      </c>
      <c r="G391" s="302">
        <v>0.40667708164120175</v>
      </c>
      <c r="H391" s="302">
        <f t="shared" si="128"/>
        <v>0.67713880941138993</v>
      </c>
      <c r="I391" s="303"/>
      <c r="J391" s="302">
        <v>0.15458509737807929</v>
      </c>
      <c r="K391" s="302">
        <v>0.27726445135360772</v>
      </c>
      <c r="L391" s="302">
        <f t="shared" si="129"/>
        <v>0.43184954873168702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4.6926381891776074</v>
      </c>
      <c r="C393" s="311">
        <f t="shared" ref="C393:D393" si="130">SUM(C383:C391)</f>
        <v>3.6513618108223986</v>
      </c>
      <c r="D393" s="311">
        <f t="shared" si="130"/>
        <v>8.3440000000000065</v>
      </c>
      <c r="E393" s="311"/>
      <c r="F393" s="311">
        <f t="shared" ref="F393:H393" si="131">SUM(F383:F391)</f>
        <v>4.6533881083609892</v>
      </c>
      <c r="G393" s="311">
        <f t="shared" si="131"/>
        <v>2.3146118916390073</v>
      </c>
      <c r="H393" s="311">
        <f t="shared" si="131"/>
        <v>6.9679999999999955</v>
      </c>
      <c r="I393" s="311"/>
      <c r="J393" s="311">
        <f t="shared" ref="J393:L393" si="132">SUM(J383:J391)</f>
        <v>3.5141181134086228</v>
      </c>
      <c r="K393" s="311">
        <f t="shared" si="132"/>
        <v>1.9168818865913768</v>
      </c>
      <c r="L393" s="311">
        <f t="shared" si="132"/>
        <v>5.4309999999999992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Tees Valley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14.747134017986193</v>
      </c>
      <c r="C9" s="249">
        <f t="shared" ref="C9:D9" si="0">SUM(C26,C43,C60,C77,C94,C111,C128,C145,C162,C179,C196,C213,C230,C247,C264,C281,C298,C315,C332,C349,C366,C383)</f>
        <v>2.0309816105956275</v>
      </c>
      <c r="D9" s="249">
        <f t="shared" si="0"/>
        <v>5.1317389330230441</v>
      </c>
      <c r="E9" s="249">
        <f>SUM(B9:D9)</f>
        <v>21.909854561604863</v>
      </c>
      <c r="F9" s="238"/>
      <c r="G9" s="249">
        <f>SUM(G26,G43,G60,G77,G94,G111,G128,G145,G162,G179,G196,G213,G230,G247,G264,G281,G298,G315,G332,G349,G366,G383)</f>
        <v>16.424276224003016</v>
      </c>
      <c r="H9" s="249">
        <f t="shared" ref="H9:I9" si="1">SUM(H26,H43,H60,H77,H94,H111,H128,H145,H162,H179,H196,H213,H230,H247,H264,H281,H298,H315,H332,H349,H366,H383)</f>
        <v>2.9362315029910842</v>
      </c>
      <c r="I9" s="249">
        <f t="shared" si="1"/>
        <v>4.6955560842461583</v>
      </c>
      <c r="J9" s="249">
        <f>SUM(G9:I9)</f>
        <v>24.056063811240257</v>
      </c>
      <c r="K9" s="238"/>
      <c r="L9" s="249">
        <f>SUM(L26,L43,L60,L77,L94,L111,L128,L145,L162,L179,L196,L213,L230,L247,L264,L281,L298,L315,L332,L349,L366,L383)</f>
        <v>16.383707905378539</v>
      </c>
      <c r="M9" s="249">
        <f t="shared" ref="M9:N9" si="2">SUM(M26,M43,M60,M77,M94,M111,M128,M145,M162,M179,M196,M213,M230,M247,M264,M281,M298,M315,M332,M349,M366,M383)</f>
        <v>3.5420772853222426</v>
      </c>
      <c r="N9" s="249">
        <f t="shared" si="2"/>
        <v>4.868719273971001</v>
      </c>
      <c r="O9" s="249">
        <f>SUM(L9:N9)</f>
        <v>24.794504464671782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43.120695922894335</v>
      </c>
      <c r="C10" s="249">
        <f t="shared" si="3"/>
        <v>11.369794580729575</v>
      </c>
      <c r="D10" s="249">
        <f t="shared" si="3"/>
        <v>5.6620050647927602</v>
      </c>
      <c r="E10" s="249">
        <f t="shared" ref="E10:E17" si="4">SUM(B10:D10)</f>
        <v>60.152495568416668</v>
      </c>
      <c r="F10" s="238"/>
      <c r="G10" s="249">
        <f t="shared" ref="G10:I10" si="5">SUM(G27,G44,G61,G78,G95,G112,G129,G146,G163,G180,G197,G214,G231,G248,G265,G282,G299,G316,G333,G350,G367,G384)</f>
        <v>45.342613335955463</v>
      </c>
      <c r="H10" s="249">
        <f t="shared" si="5"/>
        <v>13.504362349765376</v>
      </c>
      <c r="I10" s="249">
        <f t="shared" si="5"/>
        <v>4.4575452260010744</v>
      </c>
      <c r="J10" s="249">
        <f t="shared" ref="J10:J17" si="6">SUM(G10:I10)</f>
        <v>63.304520911721909</v>
      </c>
      <c r="K10" s="238"/>
      <c r="L10" s="249">
        <f t="shared" ref="L10:N10" si="7">SUM(L27,L44,L61,L78,L95,L112,L129,L146,L163,L180,L197,L214,L231,L248,L265,L282,L299,L316,L333,L350,L367,L384)</f>
        <v>53.803451363582873</v>
      </c>
      <c r="M10" s="249">
        <f t="shared" si="7"/>
        <v>16.401342665011995</v>
      </c>
      <c r="N10" s="249">
        <f t="shared" si="7"/>
        <v>4.0651368946188251</v>
      </c>
      <c r="O10" s="249">
        <f t="shared" ref="O10:O17" si="8">SUM(L10:N10)</f>
        <v>74.269930923213707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21.610243774759606</v>
      </c>
      <c r="C11" s="249">
        <f t="shared" si="3"/>
        <v>6.3590782569841071</v>
      </c>
      <c r="D11" s="249">
        <f t="shared" si="3"/>
        <v>4.2490602584988642</v>
      </c>
      <c r="E11" s="249">
        <f t="shared" si="4"/>
        <v>32.21838229024258</v>
      </c>
      <c r="F11" s="238"/>
      <c r="G11" s="249">
        <f t="shared" ref="G11:I11" si="9">SUM(G28,G45,G62,G79,G96,G113,G130,G147,G164,G181,G198,G215,G232,G249,G266,G283,G300,G317,G334,G351,G368,G385)</f>
        <v>23.49955840360877</v>
      </c>
      <c r="H11" s="249">
        <f t="shared" si="9"/>
        <v>7.3793598305517767</v>
      </c>
      <c r="I11" s="249">
        <f t="shared" si="9"/>
        <v>3.4135978381270453</v>
      </c>
      <c r="J11" s="249">
        <f t="shared" si="6"/>
        <v>34.29251607228759</v>
      </c>
      <c r="K11" s="238"/>
      <c r="L11" s="249">
        <f t="shared" ref="L11:N11" si="10">SUM(L28,L45,L62,L79,L96,L113,L130,L147,L164,L181,L198,L215,L232,L249,L266,L283,L300,L317,L334,L351,L368,L385)</f>
        <v>27.559466273413229</v>
      </c>
      <c r="M11" s="249">
        <f t="shared" si="10"/>
        <v>9.9401331303695386</v>
      </c>
      <c r="N11" s="249">
        <f t="shared" si="10"/>
        <v>3.4268851298396337</v>
      </c>
      <c r="O11" s="249">
        <f t="shared" si="8"/>
        <v>40.9264845336224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20.129700999123891</v>
      </c>
      <c r="C12" s="249">
        <f t="shared" si="3"/>
        <v>13.343681134946806</v>
      </c>
      <c r="D12" s="249">
        <f t="shared" si="3"/>
        <v>1.60432622844127</v>
      </c>
      <c r="E12" s="249">
        <f t="shared" si="4"/>
        <v>35.07770836251197</v>
      </c>
      <c r="F12" s="238"/>
      <c r="G12" s="249">
        <f t="shared" ref="G12:I12" si="11">SUM(G29,G46,G63,G80,G97,G114,G131,G148,G165,G182,G199,G216,G233,G250,G267,G284,G301,G318,G335,G352,G369,G386)</f>
        <v>19.063549266223866</v>
      </c>
      <c r="H12" s="249">
        <f t="shared" si="11"/>
        <v>12.728664599947361</v>
      </c>
      <c r="I12" s="249">
        <f t="shared" si="11"/>
        <v>1.169173277078478</v>
      </c>
      <c r="J12" s="249">
        <f t="shared" si="6"/>
        <v>32.961387143249702</v>
      </c>
      <c r="K12" s="238"/>
      <c r="L12" s="249">
        <f t="shared" ref="L12:N12" si="12">SUM(L29,L46,L63,L80,L97,L114,L131,L148,L165,L182,L199,L216,L233,L250,L267,L284,L301,L318,L335,L352,L369,L386)</f>
        <v>19.032664444797469</v>
      </c>
      <c r="M12" s="249">
        <f t="shared" si="12"/>
        <v>11.194652231940806</v>
      </c>
      <c r="N12" s="249">
        <f t="shared" si="12"/>
        <v>1.4958157160144006</v>
      </c>
      <c r="O12" s="249">
        <f t="shared" si="8"/>
        <v>31.723132392752678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21.492141422788194</v>
      </c>
      <c r="C13" s="249">
        <f t="shared" si="3"/>
        <v>2.6574964531966567</v>
      </c>
      <c r="D13" s="249">
        <f t="shared" si="3"/>
        <v>7.7905424225469959</v>
      </c>
      <c r="E13" s="249">
        <f t="shared" si="4"/>
        <v>31.940180298531846</v>
      </c>
      <c r="F13" s="238"/>
      <c r="G13" s="249">
        <f t="shared" ref="G13:I13" si="13">SUM(G30,G47,G64,G81,G98,G115,G132,G149,G166,G183,G200,G217,G234,G251,G268,G285,G302,G319,G336,G353,G370,G387)</f>
        <v>17.066338006295307</v>
      </c>
      <c r="H13" s="249">
        <f t="shared" si="13"/>
        <v>2.1096249968689369</v>
      </c>
      <c r="I13" s="249">
        <f t="shared" si="13"/>
        <v>6.7309610296776174</v>
      </c>
      <c r="J13" s="249">
        <f t="shared" si="6"/>
        <v>25.906924032841864</v>
      </c>
      <c r="K13" s="238"/>
      <c r="L13" s="249">
        <f t="shared" ref="L13:N13" si="14">SUM(L30,L47,L64,L81,L98,L115,L132,L149,L166,L183,L200,L217,L234,L251,L268,L285,L302,L319,L336,L353,L370,L387)</f>
        <v>13.581839549628674</v>
      </c>
      <c r="M13" s="249">
        <f t="shared" si="14"/>
        <v>2.4529318587607962</v>
      </c>
      <c r="N13" s="249">
        <f t="shared" si="14"/>
        <v>6.9511699701848029</v>
      </c>
      <c r="O13" s="249">
        <f t="shared" si="8"/>
        <v>22.985941378574275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15.282858052867425</v>
      </c>
      <c r="C14" s="249">
        <f t="shared" si="3"/>
        <v>13.031561383171145</v>
      </c>
      <c r="D14" s="249">
        <f t="shared" si="3"/>
        <v>2.498839437961343</v>
      </c>
      <c r="E14" s="249">
        <f t="shared" si="4"/>
        <v>30.813258873999914</v>
      </c>
      <c r="F14" s="238"/>
      <c r="G14" s="249">
        <f t="shared" ref="G14:I14" si="15">SUM(G31,G48,G65,G82,G99,G116,G133,G150,G167,G184,G201,G218,G235,G252,G269,G286,G303,G320,G337,G354,G371,G388)</f>
        <v>13.910460943097311</v>
      </c>
      <c r="H14" s="249">
        <f t="shared" si="15"/>
        <v>12.480209250863574</v>
      </c>
      <c r="I14" s="249">
        <f t="shared" si="15"/>
        <v>2.4092996983499604</v>
      </c>
      <c r="J14" s="249">
        <f t="shared" si="6"/>
        <v>28.799969892310848</v>
      </c>
      <c r="K14" s="238"/>
      <c r="L14" s="249">
        <f t="shared" ref="L14:N14" si="16">SUM(L31,L48,L65,L82,L99,L116,L133,L150,L167,L184,L201,L218,L235,L252,L269,L286,L303,L320,L337,L354,L371,L388)</f>
        <v>14.859583350204135</v>
      </c>
      <c r="M14" s="249">
        <f t="shared" si="16"/>
        <v>12.109170097731965</v>
      </c>
      <c r="N14" s="249">
        <f t="shared" si="16"/>
        <v>2.6861079009238247</v>
      </c>
      <c r="O14" s="249">
        <f t="shared" si="8"/>
        <v>29.654861348859928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12.366862991133214</v>
      </c>
      <c r="C15" s="249">
        <f t="shared" si="3"/>
        <v>19.47563011124948</v>
      </c>
      <c r="D15" s="249">
        <f t="shared" si="3"/>
        <v>2.2386780255521788</v>
      </c>
      <c r="E15" s="249">
        <f t="shared" si="4"/>
        <v>34.081171127934873</v>
      </c>
      <c r="F15" s="238"/>
      <c r="G15" s="249">
        <f t="shared" ref="G15:I15" si="17">SUM(G32,G49,G66,G83,G100,G117,G134,G151,G168,G185,G202,G219,G236,G253,G270,G287,G304,G321,G338,G355,G372,G389)</f>
        <v>11.600892383004593</v>
      </c>
      <c r="H15" s="249">
        <f t="shared" si="17"/>
        <v>18.271244246856615</v>
      </c>
      <c r="I15" s="249">
        <f t="shared" si="17"/>
        <v>1.2428465264076389</v>
      </c>
      <c r="J15" s="249">
        <f t="shared" si="6"/>
        <v>31.114983156268849</v>
      </c>
      <c r="K15" s="238"/>
      <c r="L15" s="249">
        <f t="shared" ref="L15:N15" si="18">SUM(L32,L49,L66,L83,L100,L117,L134,L151,L168,L185,L202,L219,L236,L253,L270,L287,L304,L321,L338,L355,L372,L389)</f>
        <v>12.070702521509682</v>
      </c>
      <c r="M15" s="249">
        <f t="shared" si="18"/>
        <v>18.978873145779918</v>
      </c>
      <c r="N15" s="249">
        <f t="shared" si="18"/>
        <v>0.95788581411105</v>
      </c>
      <c r="O15" s="249">
        <f t="shared" si="8"/>
        <v>32.007461481400654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16.542102601708681</v>
      </c>
      <c r="C16" s="249">
        <f t="shared" si="3"/>
        <v>2.3732346756159273</v>
      </c>
      <c r="D16" s="249">
        <f t="shared" si="3"/>
        <v>2.5035116160388911</v>
      </c>
      <c r="E16" s="249">
        <f t="shared" si="4"/>
        <v>21.418848893363499</v>
      </c>
      <c r="F16" s="238"/>
      <c r="G16" s="249">
        <f t="shared" ref="G16:I16" si="19">SUM(G33,G50,G67,G84,G101,G118,G135,G152,G169,G186,G203,G220,G237,G254,G271,G288,G305,G322,G339,G356,G373,G390)</f>
        <v>14.392303638714841</v>
      </c>
      <c r="H16" s="249">
        <f t="shared" si="19"/>
        <v>2.5133083697610874</v>
      </c>
      <c r="I16" s="249">
        <f t="shared" si="19"/>
        <v>3.0715375283410027</v>
      </c>
      <c r="J16" s="249">
        <f t="shared" si="6"/>
        <v>19.977149536816931</v>
      </c>
      <c r="K16" s="238"/>
      <c r="L16" s="249">
        <f t="shared" ref="L16:N16" si="20">SUM(L33,L50,L67,L84,L101,L118,L135,L152,L169,L186,L203,L220,L237,L254,L271,L288,L305,L322,L339,L356,L373,L390)</f>
        <v>11.419858753252248</v>
      </c>
      <c r="M16" s="249">
        <f t="shared" si="20"/>
        <v>2.8400989971569457</v>
      </c>
      <c r="N16" s="249">
        <f t="shared" si="20"/>
        <v>3.4796394692976134</v>
      </c>
      <c r="O16" s="249">
        <f t="shared" si="8"/>
        <v>17.739597219706805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15.752929534813546</v>
      </c>
      <c r="C17" s="249">
        <f t="shared" si="3"/>
        <v>17.859179509166879</v>
      </c>
      <c r="D17" s="249">
        <f t="shared" si="3"/>
        <v>2.5319909794134339</v>
      </c>
      <c r="E17" s="249">
        <f t="shared" si="4"/>
        <v>36.144100023393861</v>
      </c>
      <c r="F17" s="238"/>
      <c r="G17" s="249">
        <f t="shared" ref="G17:I17" si="21">SUM(G34,G51,G68,G85,G102,G119,G136,G153,G170,G187,G204,G221,G238,G255,G272,G289,G306,G323,G340,G357,G374,G391)</f>
        <v>14.570605886068586</v>
      </c>
      <c r="H17" s="249">
        <f t="shared" si="21"/>
        <v>15.357138700691102</v>
      </c>
      <c r="I17" s="249">
        <f t="shared" si="21"/>
        <v>1.7757408565024173</v>
      </c>
      <c r="J17" s="249">
        <f t="shared" si="6"/>
        <v>31.703485443262103</v>
      </c>
      <c r="K17" s="238"/>
      <c r="L17" s="249">
        <f t="shared" ref="L17:N17" si="22">SUM(L34,L51,L68,L85,L102,L119,L136,L153,L170,L187,L204,L221,L238,L255,L272,L289,L306,L323,L340,L357,L374,L391)</f>
        <v>15.82107229009736</v>
      </c>
      <c r="M17" s="249">
        <f t="shared" si="22"/>
        <v>12.607160127078496</v>
      </c>
      <c r="N17" s="249">
        <f t="shared" si="22"/>
        <v>2.4898538400220054</v>
      </c>
      <c r="O17" s="249">
        <f t="shared" si="8"/>
        <v>30.91808625719786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181.04466931807508</v>
      </c>
      <c r="C19" s="247">
        <f t="shared" ref="C19:O19" si="23">SUM(C9:C17)</f>
        <v>88.500637715656211</v>
      </c>
      <c r="D19" s="247">
        <f t="shared" si="23"/>
        <v>34.21069296626878</v>
      </c>
      <c r="E19" s="247">
        <f t="shared" si="23"/>
        <v>303.75600000000009</v>
      </c>
      <c r="F19" s="247"/>
      <c r="G19" s="247">
        <f t="shared" si="23"/>
        <v>175.87059808697177</v>
      </c>
      <c r="H19" s="247">
        <f t="shared" si="23"/>
        <v>87.280143848296916</v>
      </c>
      <c r="I19" s="247">
        <f t="shared" si="23"/>
        <v>28.966258064731399</v>
      </c>
      <c r="J19" s="247">
        <f t="shared" si="23"/>
        <v>292.11700000000002</v>
      </c>
      <c r="K19" s="247"/>
      <c r="L19" s="247">
        <f t="shared" si="23"/>
        <v>184.53234645186419</v>
      </c>
      <c r="M19" s="247">
        <f t="shared" si="23"/>
        <v>90.066439539152711</v>
      </c>
      <c r="N19" s="247">
        <f t="shared" si="23"/>
        <v>30.421214008983156</v>
      </c>
      <c r="O19" s="247">
        <f t="shared" si="23"/>
        <v>305.0200000000001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7.8498139256718905E-2</v>
      </c>
      <c r="C26" s="302">
        <v>9.6124980790425526E-3</v>
      </c>
      <c r="D26" s="302">
        <v>9.2225107692699808E-3</v>
      </c>
      <c r="E26" s="302">
        <f>SUM(B26:D26)</f>
        <v>9.7333148105031436E-2</v>
      </c>
      <c r="F26" s="303"/>
      <c r="G26" s="302">
        <v>3.2398476258782692E-2</v>
      </c>
      <c r="H26" s="302">
        <v>8.0842859369604678E-4</v>
      </c>
      <c r="I26" s="302">
        <v>1.7996575792722642E-2</v>
      </c>
      <c r="J26" s="302">
        <f>SUM(G26:I26)</f>
        <v>5.1203480645201374E-2</v>
      </c>
      <c r="K26" s="303"/>
      <c r="L26" s="302">
        <v>5.1291537103208981E-2</v>
      </c>
      <c r="M26" s="302">
        <v>5.7368477549277317E-4</v>
      </c>
      <c r="N26" s="302">
        <v>1.52724239659659E-2</v>
      </c>
      <c r="O26" s="302">
        <f>SUM(L26:N26)</f>
        <v>6.7137645844667651E-2</v>
      </c>
    </row>
    <row r="27" spans="1:15" s="236" customFormat="1" x14ac:dyDescent="0.2">
      <c r="A27" s="237" t="str">
        <f>name!E$5</f>
        <v>Professional occupations</v>
      </c>
      <c r="B27" s="302">
        <v>2.8010816699841082E-2</v>
      </c>
      <c r="C27" s="302">
        <v>9.1722725272055956E-3</v>
      </c>
      <c r="D27" s="302">
        <v>3.0622795375818122E-3</v>
      </c>
      <c r="E27" s="302">
        <f t="shared" ref="E27:E34" si="24">SUM(B27:D27)</f>
        <v>4.0245368764628489E-2</v>
      </c>
      <c r="F27" s="303"/>
      <c r="G27" s="302">
        <v>1.4495001528178713E-2</v>
      </c>
      <c r="H27" s="302">
        <v>1.0344257945787748E-3</v>
      </c>
      <c r="I27" s="302">
        <v>4.5234497693439502E-3</v>
      </c>
      <c r="J27" s="302">
        <f t="shared" ref="J27:J34" si="25">SUM(G27:I27)</f>
        <v>2.0052877092101438E-2</v>
      </c>
      <c r="K27" s="303"/>
      <c r="L27" s="302">
        <v>2.0451565164207958E-2</v>
      </c>
      <c r="M27" s="302">
        <v>1.0674807107743853E-3</v>
      </c>
      <c r="N27" s="302">
        <v>6.909412733937222E-3</v>
      </c>
      <c r="O27" s="302">
        <f t="shared" ref="O27:O34" si="26">SUM(L27:N27)</f>
        <v>2.8428458608919564E-2</v>
      </c>
    </row>
    <row r="28" spans="1:15" s="236" customFormat="1" x14ac:dyDescent="0.2">
      <c r="A28" s="237" t="str">
        <f>name!E$6</f>
        <v>Associate professional occupations</v>
      </c>
      <c r="B28" s="302">
        <v>1.8234813426060294E-2</v>
      </c>
      <c r="C28" s="302">
        <v>8.3575923735117862E-3</v>
      </c>
      <c r="D28" s="302">
        <v>2.1260478753882587E-3</v>
      </c>
      <c r="E28" s="302">
        <f t="shared" si="24"/>
        <v>2.8718453674960339E-2</v>
      </c>
      <c r="F28" s="303"/>
      <c r="G28" s="302">
        <v>8.6858773448844975E-3</v>
      </c>
      <c r="H28" s="302">
        <v>9.114025089257072E-4</v>
      </c>
      <c r="I28" s="302">
        <v>3.1717622787453817E-3</v>
      </c>
      <c r="J28" s="302">
        <f t="shared" si="25"/>
        <v>1.2769042132555586E-2</v>
      </c>
      <c r="K28" s="303"/>
      <c r="L28" s="302">
        <v>8.1376842826169134E-3</v>
      </c>
      <c r="M28" s="302">
        <v>6.4359026812804872E-4</v>
      </c>
      <c r="N28" s="302">
        <v>5.1353898947961744E-3</v>
      </c>
      <c r="O28" s="302">
        <f t="shared" si="26"/>
        <v>1.3916664445541137E-2</v>
      </c>
    </row>
    <row r="29" spans="1:15" s="236" customFormat="1" x14ac:dyDescent="0.2">
      <c r="A29" s="237" t="str">
        <f>name!E$7</f>
        <v>Administrative and secretarial occupations</v>
      </c>
      <c r="B29" s="302">
        <v>1.0463623430939973E-2</v>
      </c>
      <c r="C29" s="302">
        <v>1.8867644477548302E-2</v>
      </c>
      <c r="D29" s="302">
        <v>6.2544268818171586E-4</v>
      </c>
      <c r="E29" s="302">
        <f t="shared" si="24"/>
        <v>2.9956710596669992E-2</v>
      </c>
      <c r="F29" s="303"/>
      <c r="G29" s="302">
        <v>5.8966206168115307E-3</v>
      </c>
      <c r="H29" s="302">
        <v>2.6186431707265912E-3</v>
      </c>
      <c r="I29" s="302">
        <v>4.571224298734162E-3</v>
      </c>
      <c r="J29" s="302">
        <f t="shared" si="25"/>
        <v>1.3086488086272285E-2</v>
      </c>
      <c r="K29" s="303"/>
      <c r="L29" s="302">
        <v>6.9863442533774165E-3</v>
      </c>
      <c r="M29" s="302">
        <v>1.1804297223897576E-3</v>
      </c>
      <c r="N29" s="302">
        <v>2.5884637599180521E-3</v>
      </c>
      <c r="O29" s="302">
        <f t="shared" si="26"/>
        <v>1.0755237735685225E-2</v>
      </c>
    </row>
    <row r="30" spans="1:15" s="236" customFormat="1" x14ac:dyDescent="0.2">
      <c r="A30" s="237" t="str">
        <f>name!E$8</f>
        <v>Skilled trades occupations</v>
      </c>
      <c r="B30" s="302">
        <v>0.39323049058020632</v>
      </c>
      <c r="C30" s="302">
        <v>4.9879275734305381E-2</v>
      </c>
      <c r="D30" s="302">
        <v>0.46916161327700134</v>
      </c>
      <c r="E30" s="302">
        <f t="shared" si="24"/>
        <v>0.91227137959151305</v>
      </c>
      <c r="F30" s="303"/>
      <c r="G30" s="302">
        <v>0.13791007079457507</v>
      </c>
      <c r="H30" s="302">
        <v>1.6383041858426828E-3</v>
      </c>
      <c r="I30" s="302">
        <v>0.51889797122757175</v>
      </c>
      <c r="J30" s="302">
        <f>SUM(G30:I30)</f>
        <v>0.65844634620798947</v>
      </c>
      <c r="K30" s="303"/>
      <c r="L30" s="302">
        <v>0.17160665034079967</v>
      </c>
      <c r="M30" s="302">
        <v>1.4691357128798028E-3</v>
      </c>
      <c r="N30" s="302">
        <v>0.48134746175451915</v>
      </c>
      <c r="O30" s="302">
        <f t="shared" si="26"/>
        <v>0.6544232478081986</v>
      </c>
    </row>
    <row r="31" spans="1:15" s="236" customFormat="1" x14ac:dyDescent="0.2">
      <c r="A31" s="237" t="str">
        <f>name!E$9</f>
        <v>Caring, leisure and other service occupations</v>
      </c>
      <c r="B31" s="302">
        <v>1.3875519892513139E-2</v>
      </c>
      <c r="C31" s="302">
        <v>5.6322470798111481E-3</v>
      </c>
      <c r="D31" s="302">
        <v>7.286654337411937E-3</v>
      </c>
      <c r="E31" s="302">
        <f t="shared" si="24"/>
        <v>2.6794421309736222E-2</v>
      </c>
      <c r="F31" s="303"/>
      <c r="G31" s="302">
        <v>7.3300034111472246E-3</v>
      </c>
      <c r="H31" s="302">
        <v>1.4496203886476817E-3</v>
      </c>
      <c r="I31" s="302">
        <v>7.8300192068430537E-3</v>
      </c>
      <c r="J31" s="302">
        <f t="shared" si="25"/>
        <v>1.6609643006637961E-2</v>
      </c>
      <c r="K31" s="303"/>
      <c r="L31" s="302">
        <v>6.4484357388651633E-3</v>
      </c>
      <c r="M31" s="302">
        <v>6.0811388779369389E-4</v>
      </c>
      <c r="N31" s="302">
        <v>9.873654811130601E-3</v>
      </c>
      <c r="O31" s="302">
        <f t="shared" si="26"/>
        <v>1.6930204437789458E-2</v>
      </c>
    </row>
    <row r="32" spans="1:15" s="236" customFormat="1" x14ac:dyDescent="0.2">
      <c r="A32" s="237" t="str">
        <f>name!E$10</f>
        <v>Sales and customer service occupations</v>
      </c>
      <c r="B32" s="302">
        <v>1.101217104994507E-2</v>
      </c>
      <c r="C32" s="302">
        <v>1.0206422655850225E-2</v>
      </c>
      <c r="D32" s="302">
        <v>3.0856399477890263E-3</v>
      </c>
      <c r="E32" s="302">
        <f t="shared" si="24"/>
        <v>2.430423365358432E-2</v>
      </c>
      <c r="F32" s="303"/>
      <c r="G32" s="302">
        <v>4.4037124897081305E-3</v>
      </c>
      <c r="H32" s="302">
        <v>9.4910725811045914E-4</v>
      </c>
      <c r="I32" s="302">
        <v>4.2682968210913923E-3</v>
      </c>
      <c r="J32" s="302">
        <f t="shared" si="25"/>
        <v>9.6211165689099824E-3</v>
      </c>
      <c r="K32" s="303"/>
      <c r="L32" s="302">
        <v>6.2417397779105117E-3</v>
      </c>
      <c r="M32" s="302">
        <v>5.6068980441634545E-4</v>
      </c>
      <c r="N32" s="302">
        <v>2.6796016977139155E-3</v>
      </c>
      <c r="O32" s="302">
        <f t="shared" si="26"/>
        <v>9.4820312800407737E-3</v>
      </c>
    </row>
    <row r="33" spans="1:15" s="236" customFormat="1" x14ac:dyDescent="0.2">
      <c r="A33" s="237" t="str">
        <f>name!E$11</f>
        <v>Process, plant and machine operatives</v>
      </c>
      <c r="B33" s="302">
        <v>2.1719995148376012E-2</v>
      </c>
      <c r="C33" s="302">
        <v>1.8195959549325656E-2</v>
      </c>
      <c r="D33" s="302">
        <v>5.557872632624865E-3</v>
      </c>
      <c r="E33" s="302">
        <f t="shared" si="24"/>
        <v>4.5473827330326531E-2</v>
      </c>
      <c r="F33" s="303"/>
      <c r="G33" s="302">
        <v>6.4308453338559769E-3</v>
      </c>
      <c r="H33" s="302">
        <v>6.9119483069693074E-4</v>
      </c>
      <c r="I33" s="302">
        <v>4.9513577391621134E-3</v>
      </c>
      <c r="J33" s="302">
        <f t="shared" si="25"/>
        <v>1.2073397903715021E-2</v>
      </c>
      <c r="K33" s="303"/>
      <c r="L33" s="302">
        <v>1.7726036446292649E-3</v>
      </c>
      <c r="M33" s="302">
        <v>9.8124893663744826E-4</v>
      </c>
      <c r="N33" s="302">
        <v>1.3839882115849241E-2</v>
      </c>
      <c r="O33" s="302">
        <f t="shared" si="26"/>
        <v>1.6593734697115954E-2</v>
      </c>
    </row>
    <row r="34" spans="1:15" s="236" customFormat="1" x14ac:dyDescent="0.2">
      <c r="A34" s="237" t="str">
        <f>name!E$12</f>
        <v>Elementary occupations</v>
      </c>
      <c r="B34" s="302">
        <v>5.7769979900421563E-2</v>
      </c>
      <c r="C34" s="302">
        <v>3.1789693235574332E-2</v>
      </c>
      <c r="D34" s="302">
        <v>4.9342783837552424E-2</v>
      </c>
      <c r="E34" s="302">
        <f t="shared" si="24"/>
        <v>0.13890245697354831</v>
      </c>
      <c r="F34" s="303"/>
      <c r="G34" s="302">
        <v>1.8378579531404673E-2</v>
      </c>
      <c r="H34" s="302">
        <v>3.4651913758171659E-3</v>
      </c>
      <c r="I34" s="302">
        <v>3.4293837449396021E-2</v>
      </c>
      <c r="J34" s="302">
        <f t="shared" si="25"/>
        <v>5.6137608356617859E-2</v>
      </c>
      <c r="K34" s="303"/>
      <c r="L34" s="302">
        <v>4.8220603891195625E-3</v>
      </c>
      <c r="M34" s="302">
        <v>6.5707985958791525E-3</v>
      </c>
      <c r="N34" s="302">
        <v>7.093991615704362E-2</v>
      </c>
      <c r="O34" s="302">
        <f t="shared" si="26"/>
        <v>8.2332775142042333E-2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0.63281554938502238</v>
      </c>
      <c r="C36" s="311">
        <f t="shared" ref="C36:O36" si="27">SUM(C26:C34)</f>
        <v>0.16171360571217497</v>
      </c>
      <c r="D36" s="311">
        <f t="shared" si="27"/>
        <v>0.5494708449028014</v>
      </c>
      <c r="E36" s="311">
        <f t="shared" si="27"/>
        <v>1.343999999999999</v>
      </c>
      <c r="F36" s="311"/>
      <c r="G36" s="311">
        <f t="shared" si="27"/>
        <v>0.23592918730934853</v>
      </c>
      <c r="H36" s="311">
        <f t="shared" si="27"/>
        <v>1.3566318107042039E-2</v>
      </c>
      <c r="I36" s="311">
        <f t="shared" si="27"/>
        <v>0.60050449458361055</v>
      </c>
      <c r="J36" s="311">
        <f t="shared" si="27"/>
        <v>0.85000000000000087</v>
      </c>
      <c r="K36" s="311"/>
      <c r="L36" s="311">
        <f t="shared" si="27"/>
        <v>0.2777586206947355</v>
      </c>
      <c r="M36" s="311">
        <f t="shared" si="27"/>
        <v>1.3655172414391408E-2</v>
      </c>
      <c r="N36" s="311">
        <f t="shared" si="27"/>
        <v>0.60858620689087373</v>
      </c>
      <c r="O36" s="311">
        <f t="shared" si="27"/>
        <v>0.90000000000000069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0.12183007612715011</v>
      </c>
      <c r="C43" s="302">
        <v>5.8387755410347351E-4</v>
      </c>
      <c r="D43" s="302">
        <v>1.2229071119270439E-4</v>
      </c>
      <c r="E43" s="302">
        <f>SUM(B43:D43)</f>
        <v>0.12253624439244627</v>
      </c>
      <c r="F43" s="303"/>
      <c r="G43" s="302">
        <v>8.2468104243751089E-2</v>
      </c>
      <c r="H43" s="302">
        <v>4.302127775905891E-3</v>
      </c>
      <c r="I43" s="302">
        <v>0</v>
      </c>
      <c r="J43" s="302">
        <f>SUM(G43:I43)</f>
        <v>8.6770232019656973E-2</v>
      </c>
      <c r="K43" s="303"/>
      <c r="L43" s="302">
        <v>7.5673466441989551E-2</v>
      </c>
      <c r="M43" s="302">
        <v>3.4136273847541264E-3</v>
      </c>
      <c r="N43" s="302">
        <v>0</v>
      </c>
      <c r="O43" s="302">
        <f>SUM(L43:N43)</f>
        <v>7.9087093826743671E-2</v>
      </c>
    </row>
    <row r="44" spans="1:15" s="236" customFormat="1" x14ac:dyDescent="0.2">
      <c r="A44" s="237" t="str">
        <f>name!E$5</f>
        <v>Professional occupations</v>
      </c>
      <c r="B44" s="302">
        <v>0.16334245762328098</v>
      </c>
      <c r="C44" s="302">
        <v>2.169634316503518E-3</v>
      </c>
      <c r="D44" s="302">
        <v>6.3263176346234823E-5</v>
      </c>
      <c r="E44" s="302">
        <f t="shared" ref="E44:E51" si="28">SUM(B44:D44)</f>
        <v>0.16557535511613072</v>
      </c>
      <c r="F44" s="303"/>
      <c r="G44" s="302">
        <v>0.12523363143602237</v>
      </c>
      <c r="H44" s="302">
        <v>9.9410259586019522E-3</v>
      </c>
      <c r="I44" s="302">
        <v>0</v>
      </c>
      <c r="J44" s="302">
        <f t="shared" ref="J44:J46" si="29">SUM(G44:I44)</f>
        <v>0.13517465739462431</v>
      </c>
      <c r="K44" s="303"/>
      <c r="L44" s="302">
        <v>0.13810191302838337</v>
      </c>
      <c r="M44" s="302">
        <v>9.5881403617207369E-3</v>
      </c>
      <c r="N44" s="302">
        <v>0</v>
      </c>
      <c r="O44" s="302">
        <f t="shared" ref="O44:O51" si="30">SUM(L44:N44)</f>
        <v>0.1476900533901041</v>
      </c>
    </row>
    <row r="45" spans="1:15" s="236" customFormat="1" x14ac:dyDescent="0.2">
      <c r="A45" s="237" t="str">
        <f>name!E$6</f>
        <v>Associate professional occupations</v>
      </c>
      <c r="B45" s="302">
        <v>0.23518017653101544</v>
      </c>
      <c r="C45" s="302">
        <v>1.5866828759067287E-3</v>
      </c>
      <c r="D45" s="302">
        <v>9.3426443586638351E-5</v>
      </c>
      <c r="E45" s="302">
        <f t="shared" si="28"/>
        <v>0.23686028585050883</v>
      </c>
      <c r="F45" s="303"/>
      <c r="G45" s="302">
        <v>0.16217804729111499</v>
      </c>
      <c r="H45" s="302">
        <v>5.787997416452033E-3</v>
      </c>
      <c r="I45" s="302">
        <v>0</v>
      </c>
      <c r="J45" s="302">
        <f t="shared" si="29"/>
        <v>0.16796604470756701</v>
      </c>
      <c r="K45" s="303"/>
      <c r="L45" s="302">
        <v>0.1229618219431042</v>
      </c>
      <c r="M45" s="302">
        <v>4.1793699356864524E-3</v>
      </c>
      <c r="N45" s="302">
        <v>0</v>
      </c>
      <c r="O45" s="302">
        <f t="shared" si="30"/>
        <v>0.12714119187879067</v>
      </c>
    </row>
    <row r="46" spans="1:15" s="236" customFormat="1" x14ac:dyDescent="0.2">
      <c r="A46" s="237" t="str">
        <f>name!E$7</f>
        <v>Administrative and secretarial occupations</v>
      </c>
      <c r="B46" s="302">
        <v>5.8972613234993448E-2</v>
      </c>
      <c r="C46" s="302">
        <v>8.7257302788799132E-3</v>
      </c>
      <c r="D46" s="302">
        <v>2.3455552698798033E-4</v>
      </c>
      <c r="E46" s="302">
        <f t="shared" si="28"/>
        <v>6.7932899040861333E-2</v>
      </c>
      <c r="F46" s="303"/>
      <c r="G46" s="302">
        <v>6.1870823470085143E-2</v>
      </c>
      <c r="H46" s="302">
        <v>1.514758522170446E-2</v>
      </c>
      <c r="I46" s="302">
        <v>0</v>
      </c>
      <c r="J46" s="302">
        <f t="shared" si="29"/>
        <v>7.7018408691789608E-2</v>
      </c>
      <c r="K46" s="303"/>
      <c r="L46" s="302">
        <v>2.356197763921224E-2</v>
      </c>
      <c r="M46" s="302">
        <v>1.1479870206897273E-2</v>
      </c>
      <c r="N46" s="302">
        <v>0</v>
      </c>
      <c r="O46" s="302">
        <f t="shared" si="30"/>
        <v>3.5041847846109517E-2</v>
      </c>
    </row>
    <row r="47" spans="1:15" s="236" customFormat="1" x14ac:dyDescent="0.2">
      <c r="A47" s="237" t="str">
        <f>name!E$8</f>
        <v>Skilled trades occupations</v>
      </c>
      <c r="B47" s="302">
        <v>0.35469713845500422</v>
      </c>
      <c r="C47" s="302">
        <v>1.3250068581198012E-3</v>
      </c>
      <c r="D47" s="302">
        <v>1.3410592116334261E-5</v>
      </c>
      <c r="E47" s="302">
        <f t="shared" si="28"/>
        <v>0.35603555590524039</v>
      </c>
      <c r="F47" s="303"/>
      <c r="G47" s="302">
        <v>0.16190978480636503</v>
      </c>
      <c r="H47" s="302">
        <v>4.0284029087266247E-3</v>
      </c>
      <c r="I47" s="302">
        <v>0</v>
      </c>
      <c r="J47" s="302">
        <f>SUM(G47:I47)</f>
        <v>0.16593818771509167</v>
      </c>
      <c r="K47" s="303"/>
      <c r="L47" s="302">
        <v>8.6811520482002691E-2</v>
      </c>
      <c r="M47" s="302">
        <v>6.5886933796322888E-3</v>
      </c>
      <c r="N47" s="302">
        <v>0</v>
      </c>
      <c r="O47" s="302">
        <f t="shared" si="30"/>
        <v>9.3400213861634981E-2</v>
      </c>
    </row>
    <row r="48" spans="1:15" s="236" customFormat="1" x14ac:dyDescent="0.2">
      <c r="A48" s="237" t="str">
        <f>name!E$9</f>
        <v>Caring, leisure and other service occupations</v>
      </c>
      <c r="B48" s="302">
        <v>2.7772143194121759E-2</v>
      </c>
      <c r="C48" s="302">
        <v>3.4490539353196005E-3</v>
      </c>
      <c r="D48" s="302">
        <v>3.0810157356070609E-5</v>
      </c>
      <c r="E48" s="302">
        <f t="shared" si="28"/>
        <v>3.1252007286797431E-2</v>
      </c>
      <c r="F48" s="303"/>
      <c r="G48" s="302">
        <v>1.8484845699788068E-2</v>
      </c>
      <c r="H48" s="302">
        <v>8.0007681794218976E-3</v>
      </c>
      <c r="I48" s="302">
        <v>0</v>
      </c>
      <c r="J48" s="302">
        <f t="shared" ref="J48:J51" si="31">SUM(G48:I48)</f>
        <v>2.6485613879209967E-2</v>
      </c>
      <c r="K48" s="303"/>
      <c r="L48" s="302">
        <v>1.6611159537214672E-2</v>
      </c>
      <c r="M48" s="302">
        <v>6.1125143219557436E-3</v>
      </c>
      <c r="N48" s="302">
        <v>0</v>
      </c>
      <c r="O48" s="302">
        <f t="shared" si="30"/>
        <v>2.2723673859170415E-2</v>
      </c>
    </row>
    <row r="49" spans="1:15" s="236" customFormat="1" x14ac:dyDescent="0.2">
      <c r="A49" s="237" t="str">
        <f>name!E$10</f>
        <v>Sales and customer service occupations</v>
      </c>
      <c r="B49" s="302">
        <v>2.3506860562636601E-2</v>
      </c>
      <c r="C49" s="302">
        <v>6.999784997110783E-3</v>
      </c>
      <c r="D49" s="302">
        <v>5.1185233924509644E-5</v>
      </c>
      <c r="E49" s="302">
        <f t="shared" si="28"/>
        <v>3.0557830793671897E-2</v>
      </c>
      <c r="F49" s="303"/>
      <c r="G49" s="302">
        <v>2.0204621309561112E-2</v>
      </c>
      <c r="H49" s="302">
        <v>1.3590544328326343E-2</v>
      </c>
      <c r="I49" s="302">
        <v>0</v>
      </c>
      <c r="J49" s="302">
        <f t="shared" si="31"/>
        <v>3.3795165637887453E-2</v>
      </c>
      <c r="K49" s="303"/>
      <c r="L49" s="302">
        <v>7.497659399369261E-3</v>
      </c>
      <c r="M49" s="302">
        <v>9.9600799720452639E-3</v>
      </c>
      <c r="N49" s="302">
        <v>0</v>
      </c>
      <c r="O49" s="302">
        <f t="shared" si="30"/>
        <v>1.7457739371414524E-2</v>
      </c>
    </row>
    <row r="50" spans="1:15" s="236" customFormat="1" x14ac:dyDescent="0.2">
      <c r="A50" s="237" t="str">
        <f>name!E$11</f>
        <v>Process, plant and machine operatives</v>
      </c>
      <c r="B50" s="302">
        <v>0.37038177860134514</v>
      </c>
      <c r="C50" s="302">
        <v>1.1770894110327932E-3</v>
      </c>
      <c r="D50" s="302">
        <v>2.0099699053390873E-5</v>
      </c>
      <c r="E50" s="302">
        <f t="shared" si="28"/>
        <v>0.37157896771143129</v>
      </c>
      <c r="F50" s="303"/>
      <c r="G50" s="302">
        <v>0.18284192220355669</v>
      </c>
      <c r="H50" s="302">
        <v>9.5311888698698943E-3</v>
      </c>
      <c r="I50" s="302">
        <v>0</v>
      </c>
      <c r="J50" s="302">
        <f t="shared" si="31"/>
        <v>0.19237311107342658</v>
      </c>
      <c r="K50" s="303"/>
      <c r="L50" s="302">
        <v>0.15042345479361113</v>
      </c>
      <c r="M50" s="302">
        <v>8.260580750223399E-3</v>
      </c>
      <c r="N50" s="302">
        <v>0</v>
      </c>
      <c r="O50" s="302">
        <f t="shared" si="30"/>
        <v>0.15868403554383453</v>
      </c>
    </row>
    <row r="51" spans="1:15" s="236" customFormat="1" x14ac:dyDescent="0.2">
      <c r="A51" s="237" t="str">
        <f>name!E$12</f>
        <v>Elementary occupations</v>
      </c>
      <c r="B51" s="302">
        <v>3.1935040307371126E-2</v>
      </c>
      <c r="C51" s="302">
        <v>2.6970888778571813E-3</v>
      </c>
      <c r="D51" s="302">
        <v>3.872471768441622E-5</v>
      </c>
      <c r="E51" s="302">
        <f t="shared" si="28"/>
        <v>3.4670853902912725E-2</v>
      </c>
      <c r="F51" s="303"/>
      <c r="G51" s="302">
        <v>1.6183150516913474E-2</v>
      </c>
      <c r="H51" s="302">
        <v>5.2954283638334395E-3</v>
      </c>
      <c r="I51" s="302">
        <v>0</v>
      </c>
      <c r="J51" s="302">
        <f t="shared" si="31"/>
        <v>2.1478578880746915E-2</v>
      </c>
      <c r="K51" s="303"/>
      <c r="L51" s="302">
        <v>1.3447155489527286E-2</v>
      </c>
      <c r="M51" s="302">
        <v>3.3269949326710903E-3</v>
      </c>
      <c r="N51" s="302">
        <v>0</v>
      </c>
      <c r="O51" s="302">
        <f t="shared" si="30"/>
        <v>1.6774150422198375E-2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1.3876182846369187</v>
      </c>
      <c r="C53" s="311">
        <f t="shared" ref="C53:E53" si="32">SUM(C43:C51)</f>
        <v>2.871394910483379E-2</v>
      </c>
      <c r="D53" s="311">
        <f t="shared" si="32"/>
        <v>6.6776625824827962E-4</v>
      </c>
      <c r="E53" s="311">
        <f t="shared" si="32"/>
        <v>1.4170000000000009</v>
      </c>
      <c r="F53" s="311"/>
      <c r="G53" s="311">
        <f t="shared" ref="G53:J53" si="33">SUM(G43:G51)</f>
        <v>0.83137493097715787</v>
      </c>
      <c r="H53" s="311">
        <f t="shared" si="33"/>
        <v>7.5625069022842537E-2</v>
      </c>
      <c r="I53" s="311">
        <f t="shared" si="33"/>
        <v>0</v>
      </c>
      <c r="J53" s="311">
        <f t="shared" si="33"/>
        <v>0.90700000000000047</v>
      </c>
      <c r="K53" s="311"/>
      <c r="L53" s="311">
        <f t="shared" ref="L53:O53" si="34">SUM(L43:L51)</f>
        <v>0.6350901287544144</v>
      </c>
      <c r="M53" s="311">
        <f t="shared" si="34"/>
        <v>6.2909871245586377E-2</v>
      </c>
      <c r="N53" s="311">
        <f t="shared" si="34"/>
        <v>0</v>
      </c>
      <c r="O53" s="311">
        <f t="shared" si="34"/>
        <v>0.69800000000000062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0.12977134180087047</v>
      </c>
      <c r="C60" s="302">
        <v>2.2266720126565311E-2</v>
      </c>
      <c r="D60" s="302">
        <v>5.2761909604260972E-3</v>
      </c>
      <c r="E60" s="302">
        <f>SUM(B60:D60)</f>
        <v>0.15731425288786186</v>
      </c>
      <c r="F60" s="303"/>
      <c r="G60" s="302">
        <v>0.19139097644803282</v>
      </c>
      <c r="H60" s="302">
        <v>3.0424081905473882E-2</v>
      </c>
      <c r="I60" s="302">
        <v>3.100561115361721E-3</v>
      </c>
      <c r="J60" s="302">
        <f>SUM(G60:I60)</f>
        <v>0.22491561946886843</v>
      </c>
      <c r="K60" s="303"/>
      <c r="L60" s="302">
        <v>0.18710055672152839</v>
      </c>
      <c r="M60" s="302">
        <v>2.6694639996193786E-2</v>
      </c>
      <c r="N60" s="302">
        <v>1.0906237346362251E-3</v>
      </c>
      <c r="O60" s="302">
        <f>SUM(L60:N60)</f>
        <v>0.21488582045235841</v>
      </c>
    </row>
    <row r="61" spans="1:15" s="236" customFormat="1" x14ac:dyDescent="0.2">
      <c r="A61" s="237" t="str">
        <f>name!E$5</f>
        <v>Professional occupations</v>
      </c>
      <c r="B61" s="302">
        <v>0.13118486480547867</v>
      </c>
      <c r="C61" s="302">
        <v>2.0286422894946209E-2</v>
      </c>
      <c r="D61" s="302">
        <v>1.7430841679298426E-3</v>
      </c>
      <c r="E61" s="302">
        <f t="shared" ref="E61:E68" si="35">SUM(B61:D61)</f>
        <v>0.15321437186835471</v>
      </c>
      <c r="F61" s="303"/>
      <c r="G61" s="302">
        <v>0.21482806576817159</v>
      </c>
      <c r="H61" s="302">
        <v>1.5935543408371777E-2</v>
      </c>
      <c r="I61" s="302">
        <v>7.5510659149901716E-4</v>
      </c>
      <c r="J61" s="302">
        <f t="shared" ref="J61:J63" si="36">SUM(G61:I61)</f>
        <v>0.23151871576804239</v>
      </c>
      <c r="K61" s="303"/>
      <c r="L61" s="302">
        <v>0.28662553534702367</v>
      </c>
      <c r="M61" s="302">
        <v>1.5374177375014593E-2</v>
      </c>
      <c r="N61" s="302">
        <v>3.6094664520511927E-4</v>
      </c>
      <c r="O61" s="302">
        <f t="shared" ref="O61:O68" si="37">SUM(L61:N61)</f>
        <v>0.30236065936724343</v>
      </c>
    </row>
    <row r="62" spans="1:15" s="236" customFormat="1" x14ac:dyDescent="0.2">
      <c r="A62" s="237" t="str">
        <f>name!E$6</f>
        <v>Associate professional occupations</v>
      </c>
      <c r="B62" s="302">
        <v>0.22543152694125909</v>
      </c>
      <c r="C62" s="302">
        <v>2.6633922575529552E-2</v>
      </c>
      <c r="D62" s="302">
        <v>2.7828614148650665E-3</v>
      </c>
      <c r="E62" s="302">
        <f t="shared" si="35"/>
        <v>0.25484831093165372</v>
      </c>
      <c r="F62" s="303"/>
      <c r="G62" s="302">
        <v>0.34313848224999755</v>
      </c>
      <c r="H62" s="302">
        <v>2.7756085621390904E-2</v>
      </c>
      <c r="I62" s="302">
        <v>1.1203492541545564E-3</v>
      </c>
      <c r="J62" s="302">
        <f t="shared" si="36"/>
        <v>0.37201491712554302</v>
      </c>
      <c r="K62" s="303"/>
      <c r="L62" s="302">
        <v>0.35019338558491742</v>
      </c>
      <c r="M62" s="302">
        <v>2.1735954654352893E-2</v>
      </c>
      <c r="N62" s="302">
        <v>3.8780378088519639E-4</v>
      </c>
      <c r="O62" s="302">
        <f t="shared" si="37"/>
        <v>0.37231714402015553</v>
      </c>
    </row>
    <row r="63" spans="1:15" s="236" customFormat="1" x14ac:dyDescent="0.2">
      <c r="A63" s="237" t="str">
        <f>name!E$7</f>
        <v>Administrative and secretarial occupations</v>
      </c>
      <c r="B63" s="302">
        <v>0.14876147210618629</v>
      </c>
      <c r="C63" s="302">
        <v>6.6659173844537109E-2</v>
      </c>
      <c r="D63" s="302">
        <v>7.4721059895667679E-4</v>
      </c>
      <c r="E63" s="302">
        <f t="shared" si="35"/>
        <v>0.2161678565496801</v>
      </c>
      <c r="F63" s="303"/>
      <c r="G63" s="302">
        <v>0.2022351316038079</v>
      </c>
      <c r="H63" s="302">
        <v>7.2465491849805122E-2</v>
      </c>
      <c r="I63" s="302">
        <v>4.3150607864302694E-4</v>
      </c>
      <c r="J63" s="302">
        <f t="shared" si="36"/>
        <v>0.27513212953225602</v>
      </c>
      <c r="K63" s="303"/>
      <c r="L63" s="302">
        <v>0.21686872962164036</v>
      </c>
      <c r="M63" s="302">
        <v>5.3682184545516057E-2</v>
      </c>
      <c r="N63" s="302">
        <v>2.0606538193690993E-4</v>
      </c>
      <c r="O63" s="302">
        <f t="shared" si="37"/>
        <v>0.27075697954909334</v>
      </c>
    </row>
    <row r="64" spans="1:15" s="236" customFormat="1" x14ac:dyDescent="0.2">
      <c r="A64" s="237" t="str">
        <f>name!E$8</f>
        <v>Skilled trades occupations</v>
      </c>
      <c r="B64" s="302">
        <v>0.41761653388394837</v>
      </c>
      <c r="C64" s="302">
        <v>1.6544794720617245E-2</v>
      </c>
      <c r="D64" s="302">
        <v>1.1251327030701674E-2</v>
      </c>
      <c r="E64" s="302">
        <f t="shared" si="35"/>
        <v>0.44541265563526733</v>
      </c>
      <c r="F64" s="303"/>
      <c r="G64" s="302">
        <v>0.41207618299291271</v>
      </c>
      <c r="H64" s="302">
        <v>1.2838001585118214E-2</v>
      </c>
      <c r="I64" s="302">
        <v>2.541352659529348E-3</v>
      </c>
      <c r="J64" s="302">
        <f>SUM(G64:I64)</f>
        <v>0.4274555372375603</v>
      </c>
      <c r="K64" s="303"/>
      <c r="L64" s="302">
        <v>0.35774684204792778</v>
      </c>
      <c r="M64" s="302">
        <v>7.3772471299463514E-3</v>
      </c>
      <c r="N64" s="302">
        <v>1.0796879841086097E-3</v>
      </c>
      <c r="O64" s="302">
        <f t="shared" si="37"/>
        <v>0.36620377716198277</v>
      </c>
    </row>
    <row r="65" spans="1:15" s="236" customFormat="1" x14ac:dyDescent="0.2">
      <c r="A65" s="237" t="str">
        <f>name!E$9</f>
        <v>Caring, leisure and other service occupations</v>
      </c>
      <c r="B65" s="302">
        <v>2.5459899495534854E-2</v>
      </c>
      <c r="C65" s="302">
        <v>1.9980975112523364E-2</v>
      </c>
      <c r="D65" s="302">
        <v>1.7422980742648993E-3</v>
      </c>
      <c r="E65" s="302">
        <f t="shared" si="35"/>
        <v>4.7183172682323117E-2</v>
      </c>
      <c r="F65" s="303"/>
      <c r="G65" s="302">
        <v>3.1480272803522329E-2</v>
      </c>
      <c r="H65" s="302">
        <v>7.3794888136006331E-3</v>
      </c>
      <c r="I65" s="302">
        <v>1.6865048755459076E-3</v>
      </c>
      <c r="J65" s="302">
        <f t="shared" ref="J65:J68" si="38">SUM(G65:I65)</f>
        <v>4.0546266492668868E-2</v>
      </c>
      <c r="K65" s="303"/>
      <c r="L65" s="302">
        <v>2.7218429113673628E-2</v>
      </c>
      <c r="M65" s="302">
        <v>5.5120969783929198E-3</v>
      </c>
      <c r="N65" s="302">
        <v>1.2998162046940146E-3</v>
      </c>
      <c r="O65" s="302">
        <f t="shared" si="37"/>
        <v>3.4030342296760559E-2</v>
      </c>
    </row>
    <row r="66" spans="1:15" s="236" customFormat="1" x14ac:dyDescent="0.2">
      <c r="A66" s="237" t="str">
        <f>name!E$10</f>
        <v>Sales and customer service occupations</v>
      </c>
      <c r="B66" s="302">
        <v>0.10948375336087628</v>
      </c>
      <c r="C66" s="302">
        <v>0.1397057114174495</v>
      </c>
      <c r="D66" s="302">
        <v>1.6855741302667176E-3</v>
      </c>
      <c r="E66" s="302">
        <f t="shared" si="35"/>
        <v>0.25087503890859247</v>
      </c>
      <c r="F66" s="303"/>
      <c r="G66" s="302">
        <v>0.13337591753618902</v>
      </c>
      <c r="H66" s="302">
        <v>0.1557255588033819</v>
      </c>
      <c r="I66" s="302">
        <v>5.6675469247449044E-4</v>
      </c>
      <c r="J66" s="302">
        <f t="shared" si="38"/>
        <v>0.28966823103204542</v>
      </c>
      <c r="K66" s="303"/>
      <c r="L66" s="302">
        <v>0.1514487947667067</v>
      </c>
      <c r="M66" s="302">
        <v>0.16221219756707791</v>
      </c>
      <c r="N66" s="302">
        <v>1.4650367404332412E-4</v>
      </c>
      <c r="O66" s="302">
        <f t="shared" si="37"/>
        <v>0.31380749600782798</v>
      </c>
    </row>
    <row r="67" spans="1:15" s="236" customFormat="1" x14ac:dyDescent="0.2">
      <c r="A67" s="237" t="str">
        <f>name!E$11</f>
        <v>Process, plant and machine operatives</v>
      </c>
      <c r="B67" s="302">
        <v>1.165633939910635</v>
      </c>
      <c r="C67" s="302">
        <v>7.1814557463353551E-2</v>
      </c>
      <c r="D67" s="302">
        <v>1.5888139548490578E-2</v>
      </c>
      <c r="E67" s="302">
        <f t="shared" si="35"/>
        <v>1.2533366369224792</v>
      </c>
      <c r="F67" s="303"/>
      <c r="G67" s="302">
        <v>1.2146595955304842</v>
      </c>
      <c r="H67" s="302">
        <v>8.412659905321325E-2</v>
      </c>
      <c r="I67" s="302">
        <v>1.5311152659518899E-2</v>
      </c>
      <c r="J67" s="302">
        <f t="shared" si="38"/>
        <v>1.3140973472432163</v>
      </c>
      <c r="K67" s="303"/>
      <c r="L67" s="302">
        <v>0.99252896595841666</v>
      </c>
      <c r="M67" s="302">
        <v>2.1741877663922694E-2</v>
      </c>
      <c r="N67" s="302">
        <v>1.5762395926621056E-2</v>
      </c>
      <c r="O67" s="302">
        <f t="shared" si="37"/>
        <v>1.0300332395489604</v>
      </c>
    </row>
    <row r="68" spans="1:15" s="236" customFormat="1" x14ac:dyDescent="0.2">
      <c r="A68" s="237" t="str">
        <f>name!E$12</f>
        <v>Elementary occupations</v>
      </c>
      <c r="B68" s="302">
        <v>0.51475308224335292</v>
      </c>
      <c r="C68" s="302">
        <v>0.10106624843018128</v>
      </c>
      <c r="D68" s="302">
        <v>1.482837294025254E-2</v>
      </c>
      <c r="E68" s="302">
        <f t="shared" si="35"/>
        <v>0.63064770361378675</v>
      </c>
      <c r="F68" s="303"/>
      <c r="G68" s="302">
        <v>0.53198453710915483</v>
      </c>
      <c r="H68" s="302">
        <v>9.4772757205073735E-2</v>
      </c>
      <c r="I68" s="302">
        <v>7.893941785571788E-3</v>
      </c>
      <c r="J68" s="302">
        <f t="shared" si="38"/>
        <v>0.63465123609980034</v>
      </c>
      <c r="K68" s="303"/>
      <c r="L68" s="302">
        <v>0.62515699264036417</v>
      </c>
      <c r="M68" s="302">
        <v>0.16401008198960884</v>
      </c>
      <c r="N68" s="302">
        <v>1.4437466965646965E-2</v>
      </c>
      <c r="O68" s="302">
        <f t="shared" si="37"/>
        <v>0.80360454159562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2.868096414548142</v>
      </c>
      <c r="C70" s="311">
        <f t="shared" ref="C70:E70" si="39">SUM(C60:C68)</f>
        <v>0.48495852658570315</v>
      </c>
      <c r="D70" s="311">
        <f t="shared" si="39"/>
        <v>5.5945058866154092E-2</v>
      </c>
      <c r="E70" s="311">
        <f t="shared" si="39"/>
        <v>3.4089999999999989</v>
      </c>
      <c r="F70" s="311"/>
      <c r="G70" s="311">
        <f t="shared" ref="G70:J70" si="40">SUM(G60:G68)</f>
        <v>3.2751691620422729</v>
      </c>
      <c r="H70" s="311">
        <f t="shared" si="40"/>
        <v>0.50142360824542942</v>
      </c>
      <c r="I70" s="311">
        <f t="shared" si="40"/>
        <v>3.3407229712298758E-2</v>
      </c>
      <c r="J70" s="311">
        <f t="shared" si="40"/>
        <v>3.8100000000000009</v>
      </c>
      <c r="K70" s="311"/>
      <c r="L70" s="311">
        <f t="shared" ref="L70:O70" si="41">SUM(L60:L68)</f>
        <v>3.1948882318021985</v>
      </c>
      <c r="M70" s="311">
        <f t="shared" si="41"/>
        <v>0.47834045790002611</v>
      </c>
      <c r="N70" s="311">
        <f t="shared" si="41"/>
        <v>3.477131029777742E-2</v>
      </c>
      <c r="O70" s="311">
        <f t="shared" si="41"/>
        <v>3.708000000000002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0.2556401432713849</v>
      </c>
      <c r="C77" s="302">
        <v>4.9019812062876759E-3</v>
      </c>
      <c r="D77" s="302">
        <v>9.4222474811566231E-3</v>
      </c>
      <c r="E77" s="302">
        <f>SUM(B77:D77)</f>
        <v>0.26996437195882916</v>
      </c>
      <c r="F77" s="303"/>
      <c r="G77" s="302">
        <v>0.21305244995921935</v>
      </c>
      <c r="H77" s="302">
        <v>7.7380411949375958E-3</v>
      </c>
      <c r="I77" s="302">
        <v>5.3321692314127625E-3</v>
      </c>
      <c r="J77" s="302">
        <f>SUM(G77:I77)</f>
        <v>0.22612266038556972</v>
      </c>
      <c r="K77" s="303"/>
      <c r="L77" s="302">
        <v>0.18257831632180063</v>
      </c>
      <c r="M77" s="302">
        <v>9.2172533902057253E-3</v>
      </c>
      <c r="N77" s="302">
        <v>4.9285113120392287E-3</v>
      </c>
      <c r="O77" s="302">
        <f>SUM(L77:N77)</f>
        <v>0.19672408102404559</v>
      </c>
    </row>
    <row r="78" spans="1:15" s="236" customFormat="1" x14ac:dyDescent="0.2">
      <c r="A78" s="237" t="str">
        <f>name!E$5</f>
        <v>Professional occupations</v>
      </c>
      <c r="B78" s="302">
        <v>0.56314811460777414</v>
      </c>
      <c r="C78" s="302">
        <v>5.4220654946836302E-3</v>
      </c>
      <c r="D78" s="302">
        <v>6.6165021594715955E-3</v>
      </c>
      <c r="E78" s="302">
        <f t="shared" ref="E78:E85" si="42">SUM(B78:D78)</f>
        <v>0.57518668226192937</v>
      </c>
      <c r="F78" s="303"/>
      <c r="G78" s="302">
        <v>0.52460962663438293</v>
      </c>
      <c r="H78" s="302">
        <v>9.369838626473722E-3</v>
      </c>
      <c r="I78" s="302">
        <v>1.9676799041011632E-3</v>
      </c>
      <c r="J78" s="302">
        <f t="shared" ref="J78:J80" si="43">SUM(G78:I78)</f>
        <v>0.53594714516495778</v>
      </c>
      <c r="K78" s="303"/>
      <c r="L78" s="302">
        <v>0.67091808002859354</v>
      </c>
      <c r="M78" s="302">
        <v>1.2948371453780375E-2</v>
      </c>
      <c r="N78" s="302">
        <v>1.6670231812072158E-3</v>
      </c>
      <c r="O78" s="302">
        <f t="shared" ref="O78:O85" si="44">SUM(L78:N78)</f>
        <v>0.68553347466358117</v>
      </c>
    </row>
    <row r="79" spans="1:15" s="236" customFormat="1" x14ac:dyDescent="0.2">
      <c r="A79" s="237" t="str">
        <f>name!E$6</f>
        <v>Associate professional occupations</v>
      </c>
      <c r="B79" s="302">
        <v>0.36562271150096237</v>
      </c>
      <c r="C79" s="302">
        <v>4.7397149501348908E-3</v>
      </c>
      <c r="D79" s="302">
        <v>4.0394740690425151E-3</v>
      </c>
      <c r="E79" s="302">
        <f t="shared" si="42"/>
        <v>0.37440190052013977</v>
      </c>
      <c r="F79" s="303"/>
      <c r="G79" s="302">
        <v>0.32812395668971817</v>
      </c>
      <c r="H79" s="302">
        <v>6.5674025891545819E-3</v>
      </c>
      <c r="I79" s="302">
        <v>1.3089457157425062E-3</v>
      </c>
      <c r="J79" s="302">
        <f t="shared" si="43"/>
        <v>0.33600030499461525</v>
      </c>
      <c r="K79" s="303"/>
      <c r="L79" s="302">
        <v>0.3102093776664559</v>
      </c>
      <c r="M79" s="302">
        <v>5.9997238614026638E-3</v>
      </c>
      <c r="N79" s="302">
        <v>1.3386689970759226E-3</v>
      </c>
      <c r="O79" s="302">
        <f t="shared" si="44"/>
        <v>0.31754777052493449</v>
      </c>
    </row>
    <row r="80" spans="1:15" s="236" customFormat="1" x14ac:dyDescent="0.2">
      <c r="A80" s="237" t="str">
        <f>name!E$7</f>
        <v>Administrative and secretarial occupations</v>
      </c>
      <c r="B80" s="302">
        <v>0.19447109231982102</v>
      </c>
      <c r="C80" s="302">
        <v>1.6726693384559101E-2</v>
      </c>
      <c r="D80" s="302">
        <v>4.2348871068860223E-3</v>
      </c>
      <c r="E80" s="302">
        <f t="shared" si="42"/>
        <v>0.21543267281126613</v>
      </c>
      <c r="F80" s="303"/>
      <c r="G80" s="302">
        <v>0.16960933485332275</v>
      </c>
      <c r="H80" s="302">
        <v>2.1373106805372351E-2</v>
      </c>
      <c r="I80" s="302">
        <v>4.8212511693380049E-3</v>
      </c>
      <c r="J80" s="302">
        <f t="shared" si="43"/>
        <v>0.19580369282803312</v>
      </c>
      <c r="K80" s="303"/>
      <c r="L80" s="302">
        <v>0.14562486594513416</v>
      </c>
      <c r="M80" s="302">
        <v>1.5171505812837466E-2</v>
      </c>
      <c r="N80" s="302">
        <v>2.9143463194014748E-3</v>
      </c>
      <c r="O80" s="302">
        <f t="shared" si="44"/>
        <v>0.16371071807737309</v>
      </c>
    </row>
    <row r="81" spans="1:15" s="236" customFormat="1" x14ac:dyDescent="0.2">
      <c r="A81" s="237" t="str">
        <f>name!E$8</f>
        <v>Skilled trades occupations</v>
      </c>
      <c r="B81" s="302">
        <v>0.82491923967464753</v>
      </c>
      <c r="C81" s="302">
        <v>9.848670844098753E-3</v>
      </c>
      <c r="D81" s="302">
        <v>2.1673096160526414E-2</v>
      </c>
      <c r="E81" s="302">
        <f t="shared" si="42"/>
        <v>0.8564410066792727</v>
      </c>
      <c r="F81" s="303"/>
      <c r="G81" s="302">
        <v>0.49104935626242929</v>
      </c>
      <c r="H81" s="302">
        <v>6.922488717881062E-3</v>
      </c>
      <c r="I81" s="302">
        <v>9.4265881478904925E-4</v>
      </c>
      <c r="J81" s="302">
        <f>SUM(G81:I81)</f>
        <v>0.49891450379509938</v>
      </c>
      <c r="K81" s="303"/>
      <c r="L81" s="302">
        <v>0.35028119839564748</v>
      </c>
      <c r="M81" s="302">
        <v>7.403439518516265E-3</v>
      </c>
      <c r="N81" s="302">
        <v>7.4740264799227733E-4</v>
      </c>
      <c r="O81" s="302">
        <f t="shared" si="44"/>
        <v>0.358432040562156</v>
      </c>
    </row>
    <row r="82" spans="1:15" s="236" customFormat="1" x14ac:dyDescent="0.2">
      <c r="A82" s="237" t="str">
        <f>name!E$9</f>
        <v>Caring, leisure and other service occupations</v>
      </c>
      <c r="B82" s="302">
        <v>1.6574211904355849E-2</v>
      </c>
      <c r="C82" s="302">
        <v>1.1822204585839047E-3</v>
      </c>
      <c r="D82" s="302">
        <v>1.5038625933875469E-3</v>
      </c>
      <c r="E82" s="302">
        <f t="shared" si="42"/>
        <v>1.9260294956327299E-2</v>
      </c>
      <c r="F82" s="303"/>
      <c r="G82" s="302">
        <v>1.2310446200015148E-2</v>
      </c>
      <c r="H82" s="302">
        <v>1.3186185471730414E-3</v>
      </c>
      <c r="I82" s="302">
        <v>2.4251797585612025E-3</v>
      </c>
      <c r="J82" s="302">
        <f t="shared" ref="J82:J85" si="45">SUM(G82:I82)</f>
        <v>1.6054244505749393E-2</v>
      </c>
      <c r="K82" s="303"/>
      <c r="L82" s="302">
        <v>1.086057537923486E-2</v>
      </c>
      <c r="M82" s="302">
        <v>8.5094030485372051E-4</v>
      </c>
      <c r="N82" s="302">
        <v>3.1734978378950701E-3</v>
      </c>
      <c r="O82" s="302">
        <f t="shared" si="44"/>
        <v>1.488501352198365E-2</v>
      </c>
    </row>
    <row r="83" spans="1:15" s="236" customFormat="1" x14ac:dyDescent="0.2">
      <c r="A83" s="237" t="str">
        <f>name!E$10</f>
        <v>Sales and customer service occupations</v>
      </c>
      <c r="B83" s="302">
        <v>6.3650415579143707E-2</v>
      </c>
      <c r="C83" s="302">
        <v>3.596389386195881E-3</v>
      </c>
      <c r="D83" s="302">
        <v>1.863291856756805E-3</v>
      </c>
      <c r="E83" s="302">
        <f t="shared" si="42"/>
        <v>6.9110096822096401E-2</v>
      </c>
      <c r="F83" s="303"/>
      <c r="G83" s="302">
        <v>5.2506376885569382E-2</v>
      </c>
      <c r="H83" s="302">
        <v>4.6643282175261504E-3</v>
      </c>
      <c r="I83" s="302">
        <v>1.3730331123319307E-3</v>
      </c>
      <c r="J83" s="302">
        <f t="shared" si="45"/>
        <v>5.8543738215427465E-2</v>
      </c>
      <c r="K83" s="303"/>
      <c r="L83" s="302">
        <v>4.4194661376255169E-2</v>
      </c>
      <c r="M83" s="302">
        <v>5.2467192079289383E-3</v>
      </c>
      <c r="N83" s="302">
        <v>1.007372307839633E-3</v>
      </c>
      <c r="O83" s="302">
        <f t="shared" si="44"/>
        <v>5.0448752892023746E-2</v>
      </c>
    </row>
    <row r="84" spans="1:15" s="236" customFormat="1" x14ac:dyDescent="0.2">
      <c r="A84" s="237" t="str">
        <f>name!E$11</f>
        <v>Process, plant and machine operatives</v>
      </c>
      <c r="B84" s="302">
        <v>0.47992579901221233</v>
      </c>
      <c r="C84" s="302">
        <v>1.2810615972141139E-2</v>
      </c>
      <c r="D84" s="302">
        <v>4.017035659662163E-3</v>
      </c>
      <c r="E84" s="302">
        <f t="shared" si="42"/>
        <v>0.4967534506440156</v>
      </c>
      <c r="F84" s="303"/>
      <c r="G84" s="302">
        <v>0.27433271603801829</v>
      </c>
      <c r="H84" s="302">
        <v>1.3932438849248269E-2</v>
      </c>
      <c r="I84" s="302">
        <v>1.8606513705694812E-3</v>
      </c>
      <c r="J84" s="302">
        <f t="shared" si="45"/>
        <v>0.29012580625783602</v>
      </c>
      <c r="K84" s="303"/>
      <c r="L84" s="302">
        <v>0.22642160083214424</v>
      </c>
      <c r="M84" s="302">
        <v>1.7632290630480357E-2</v>
      </c>
      <c r="N84" s="302">
        <v>1.4458206923266971E-3</v>
      </c>
      <c r="O84" s="302">
        <f t="shared" si="44"/>
        <v>0.24549971215495131</v>
      </c>
    </row>
    <row r="85" spans="1:15" s="236" customFormat="1" x14ac:dyDescent="0.2">
      <c r="A85" s="237" t="str">
        <f>name!E$12</f>
        <v>Elementary occupations</v>
      </c>
      <c r="B85" s="302">
        <v>7.8070942029136434E-2</v>
      </c>
      <c r="C85" s="302">
        <v>6.5646493434917356E-3</v>
      </c>
      <c r="D85" s="302">
        <v>5.8139319734904615E-3</v>
      </c>
      <c r="E85" s="302">
        <f t="shared" si="42"/>
        <v>9.0449523346118638E-2</v>
      </c>
      <c r="F85" s="303"/>
      <c r="G85" s="302">
        <v>4.5404297628336865E-2</v>
      </c>
      <c r="H85" s="302">
        <v>7.0903551575780422E-3</v>
      </c>
      <c r="I85" s="302">
        <v>3.9932510667982325E-3</v>
      </c>
      <c r="J85" s="302">
        <f t="shared" si="45"/>
        <v>5.6487903852713135E-2</v>
      </c>
      <c r="K85" s="303"/>
      <c r="L85" s="302">
        <v>3.5459159469731619E-2</v>
      </c>
      <c r="M85" s="302">
        <v>1.4120441167480664E-2</v>
      </c>
      <c r="N85" s="302">
        <v>6.6388359417372516E-3</v>
      </c>
      <c r="O85" s="302">
        <f t="shared" si="44"/>
        <v>5.6218436578949538E-2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2.8420226698994377</v>
      </c>
      <c r="C87" s="311">
        <f t="shared" ref="C87:E87" si="46">SUM(C77:C85)</f>
        <v>6.5793001040176713E-2</v>
      </c>
      <c r="D87" s="311">
        <f t="shared" si="46"/>
        <v>5.9184329060380153E-2</v>
      </c>
      <c r="E87" s="311">
        <f t="shared" si="46"/>
        <v>2.9669999999999948</v>
      </c>
      <c r="F87" s="311"/>
      <c r="G87" s="311">
        <f t="shared" ref="G87:J87" si="47">SUM(G77:G85)</f>
        <v>2.1109985611510123</v>
      </c>
      <c r="H87" s="311">
        <f t="shared" si="47"/>
        <v>7.8976618705344823E-2</v>
      </c>
      <c r="I87" s="311">
        <f t="shared" si="47"/>
        <v>2.4024820143644335E-2</v>
      </c>
      <c r="J87" s="311">
        <f t="shared" si="47"/>
        <v>2.2140000000000013</v>
      </c>
      <c r="K87" s="311"/>
      <c r="L87" s="311">
        <f t="shared" ref="L87:O87" si="48">SUM(L77:L85)</f>
        <v>1.9765478354149977</v>
      </c>
      <c r="M87" s="311">
        <f t="shared" si="48"/>
        <v>8.8590685347486167E-2</v>
      </c>
      <c r="N87" s="311">
        <f t="shared" si="48"/>
        <v>2.386147923751477E-2</v>
      </c>
      <c r="O87" s="311">
        <f t="shared" si="48"/>
        <v>2.0889999999999986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1.3564768791872781</v>
      </c>
      <c r="C94" s="302">
        <v>4.0331793958714952E-2</v>
      </c>
      <c r="D94" s="302">
        <v>0.17528634358061282</v>
      </c>
      <c r="E94" s="302">
        <f>SUM(B94:D94)</f>
        <v>1.5720950167266059</v>
      </c>
      <c r="F94" s="303"/>
      <c r="G94" s="302">
        <v>1.400310160874026</v>
      </c>
      <c r="H94" s="302">
        <v>5.1448138791746575E-2</v>
      </c>
      <c r="I94" s="302">
        <v>2.0338159905160445E-2</v>
      </c>
      <c r="J94" s="302">
        <f>SUM(G94:I94)</f>
        <v>1.4720964595709329</v>
      </c>
      <c r="K94" s="303"/>
      <c r="L94" s="302">
        <v>1.0442163181255033</v>
      </c>
      <c r="M94" s="302">
        <v>4.2516051821979137E-2</v>
      </c>
      <c r="N94" s="302">
        <v>1.4095313101385742E-2</v>
      </c>
      <c r="O94" s="302">
        <f>SUM(L94:N94)</f>
        <v>1.1008276830488681</v>
      </c>
    </row>
    <row r="95" spans="1:15" s="236" customFormat="1" x14ac:dyDescent="0.2">
      <c r="A95" s="237" t="str">
        <f>name!E$5</f>
        <v>Professional occupations</v>
      </c>
      <c r="B95" s="302">
        <v>2.5832650212615529</v>
      </c>
      <c r="C95" s="302">
        <v>5.59342996781712E-2</v>
      </c>
      <c r="D95" s="302">
        <v>0.11565005561129428</v>
      </c>
      <c r="E95" s="302">
        <f t="shared" ref="E95:E102" si="49">SUM(B95:D95)</f>
        <v>2.7548493765510185</v>
      </c>
      <c r="F95" s="303"/>
      <c r="G95" s="302">
        <v>3.1129246273372027</v>
      </c>
      <c r="H95" s="302">
        <v>6.4281721926647106E-2</v>
      </c>
      <c r="I95" s="302">
        <v>1.9736407889128352E-2</v>
      </c>
      <c r="J95" s="302">
        <f t="shared" ref="J95:J97" si="50">SUM(G95:I95)</f>
        <v>3.196942757152978</v>
      </c>
      <c r="K95" s="303"/>
      <c r="L95" s="302">
        <v>3.2391074009345839</v>
      </c>
      <c r="M95" s="302">
        <v>5.1548363167117597E-2</v>
      </c>
      <c r="N95" s="302">
        <v>1.5082422413856744E-2</v>
      </c>
      <c r="O95" s="302">
        <f t="shared" ref="O95:O102" si="51">SUM(L95:N95)</f>
        <v>3.3057381865155584</v>
      </c>
    </row>
    <row r="96" spans="1:15" s="236" customFormat="1" x14ac:dyDescent="0.2">
      <c r="A96" s="237" t="str">
        <f>name!E$6</f>
        <v>Associate professional occupations</v>
      </c>
      <c r="B96" s="302">
        <v>1.7570801976816623</v>
      </c>
      <c r="C96" s="302">
        <v>8.3863633465361201E-2</v>
      </c>
      <c r="D96" s="302">
        <v>0.12403656683004113</v>
      </c>
      <c r="E96" s="302">
        <f t="shared" si="49"/>
        <v>1.9649803979770648</v>
      </c>
      <c r="F96" s="303"/>
      <c r="G96" s="302">
        <v>2.0234132725672618</v>
      </c>
      <c r="H96" s="302">
        <v>7.7386181890228334E-2</v>
      </c>
      <c r="I96" s="302">
        <v>2.1978395440638739E-2</v>
      </c>
      <c r="J96" s="302">
        <f t="shared" si="50"/>
        <v>2.1227778498981289</v>
      </c>
      <c r="K96" s="303"/>
      <c r="L96" s="302">
        <v>1.6258663787773575</v>
      </c>
      <c r="M96" s="302">
        <v>4.7229113265280558E-2</v>
      </c>
      <c r="N96" s="302">
        <v>1.6279810317028545E-2</v>
      </c>
      <c r="O96" s="302">
        <f t="shared" si="51"/>
        <v>1.6893753023596665</v>
      </c>
    </row>
    <row r="97" spans="1:15" s="236" customFormat="1" x14ac:dyDescent="0.2">
      <c r="A97" s="237" t="str">
        <f>name!E$7</f>
        <v>Administrative and secretarial occupations</v>
      </c>
      <c r="B97" s="302">
        <v>1.0057944260685172</v>
      </c>
      <c r="C97" s="302">
        <v>0.27788961565300824</v>
      </c>
      <c r="D97" s="302">
        <v>6.5537965228338727E-2</v>
      </c>
      <c r="E97" s="302">
        <f t="shared" si="49"/>
        <v>1.3492220069498642</v>
      </c>
      <c r="F97" s="303"/>
      <c r="G97" s="302">
        <v>1.035837427641525</v>
      </c>
      <c r="H97" s="302">
        <v>0.19696750906852845</v>
      </c>
      <c r="I97" s="302">
        <v>1.020651985490089E-2</v>
      </c>
      <c r="J97" s="302">
        <f t="shared" si="50"/>
        <v>1.2430114565649542</v>
      </c>
      <c r="K97" s="303"/>
      <c r="L97" s="302">
        <v>0.85992232864162033</v>
      </c>
      <c r="M97" s="302">
        <v>0.12318411712456859</v>
      </c>
      <c r="N97" s="302">
        <v>5.3373318144867236E-3</v>
      </c>
      <c r="O97" s="302">
        <f t="shared" si="51"/>
        <v>0.98844377758067559</v>
      </c>
    </row>
    <row r="98" spans="1:15" s="236" customFormat="1" x14ac:dyDescent="0.2">
      <c r="A98" s="237" t="str">
        <f>name!E$8</f>
        <v>Skilled trades occupations</v>
      </c>
      <c r="B98" s="302">
        <v>4.7899169649541884</v>
      </c>
      <c r="C98" s="302">
        <v>0.11040134311272497</v>
      </c>
      <c r="D98" s="302">
        <v>0.45876635331846544</v>
      </c>
      <c r="E98" s="302">
        <f t="shared" si="49"/>
        <v>5.3590846613853795</v>
      </c>
      <c r="F98" s="303"/>
      <c r="G98" s="302">
        <v>3.6970247187423526</v>
      </c>
      <c r="H98" s="302">
        <v>8.4781833808779017E-2</v>
      </c>
      <c r="I98" s="302">
        <v>2.0346979660017701E-2</v>
      </c>
      <c r="J98" s="302">
        <f>SUM(G98:I98)</f>
        <v>3.802153532211149</v>
      </c>
      <c r="K98" s="303"/>
      <c r="L98" s="302">
        <v>2.4933816880402033</v>
      </c>
      <c r="M98" s="302">
        <v>7.4758132262397442E-2</v>
      </c>
      <c r="N98" s="302">
        <v>1.8291842874323873E-2</v>
      </c>
      <c r="O98" s="302">
        <f t="shared" si="51"/>
        <v>2.5864316631769246</v>
      </c>
    </row>
    <row r="99" spans="1:15" s="236" customFormat="1" x14ac:dyDescent="0.2">
      <c r="A99" s="237" t="str">
        <f>name!E$9</f>
        <v>Caring, leisure and other service occupations</v>
      </c>
      <c r="B99" s="302">
        <v>0.21476559943924814</v>
      </c>
      <c r="C99" s="302">
        <v>4.1422702948255598E-2</v>
      </c>
      <c r="D99" s="302">
        <v>3.860767011169805E-2</v>
      </c>
      <c r="E99" s="302">
        <f t="shared" si="49"/>
        <v>0.29479597249920175</v>
      </c>
      <c r="F99" s="303"/>
      <c r="G99" s="302">
        <v>0.19931465207370283</v>
      </c>
      <c r="H99" s="302">
        <v>2.3945112990466064E-2</v>
      </c>
      <c r="I99" s="302">
        <v>2.2061284148095665E-2</v>
      </c>
      <c r="J99" s="302">
        <f t="shared" ref="J99:J102" si="52">SUM(G99:I99)</f>
        <v>0.24532104921226455</v>
      </c>
      <c r="K99" s="303"/>
      <c r="L99" s="302">
        <v>0.17808642642103811</v>
      </c>
      <c r="M99" s="302">
        <v>1.3623784060290888E-2</v>
      </c>
      <c r="N99" s="302">
        <v>1.4013947400473469E-2</v>
      </c>
      <c r="O99" s="302">
        <f t="shared" si="51"/>
        <v>0.20572415788180246</v>
      </c>
    </row>
    <row r="100" spans="1:15" s="236" customFormat="1" x14ac:dyDescent="0.2">
      <c r="A100" s="237" t="str">
        <f>name!E$10</f>
        <v>Sales and customer service occupations</v>
      </c>
      <c r="B100" s="302">
        <v>0.3312300827448893</v>
      </c>
      <c r="C100" s="302">
        <v>8.3035784306456945E-2</v>
      </c>
      <c r="D100" s="302">
        <v>4.1181224982280953E-2</v>
      </c>
      <c r="E100" s="302">
        <f t="shared" si="49"/>
        <v>0.45544709203362721</v>
      </c>
      <c r="F100" s="303"/>
      <c r="G100" s="302">
        <v>0.29589898947249543</v>
      </c>
      <c r="H100" s="302">
        <v>6.1806026565703082E-2</v>
      </c>
      <c r="I100" s="302">
        <v>5.5781020792737201E-3</v>
      </c>
      <c r="J100" s="302">
        <f t="shared" si="52"/>
        <v>0.36328311811747221</v>
      </c>
      <c r="K100" s="303"/>
      <c r="L100" s="302">
        <v>0.25222687258515253</v>
      </c>
      <c r="M100" s="302">
        <v>4.5065716174008022E-2</v>
      </c>
      <c r="N100" s="302">
        <v>2.533279507969824E-3</v>
      </c>
      <c r="O100" s="302">
        <f t="shared" si="51"/>
        <v>0.29982586826713037</v>
      </c>
    </row>
    <row r="101" spans="1:15" s="236" customFormat="1" x14ac:dyDescent="0.2">
      <c r="A101" s="237" t="str">
        <f>name!E$11</f>
        <v>Process, plant and machine operatives</v>
      </c>
      <c r="B101" s="302">
        <v>4.7044757238853938</v>
      </c>
      <c r="C101" s="302">
        <v>0.18956056795309142</v>
      </c>
      <c r="D101" s="302">
        <v>9.5669800561201418E-2</v>
      </c>
      <c r="E101" s="302">
        <f t="shared" si="49"/>
        <v>4.989706092399687</v>
      </c>
      <c r="F101" s="303"/>
      <c r="G101" s="302">
        <v>3.6124532639933511</v>
      </c>
      <c r="H101" s="302">
        <v>0.16745769577487546</v>
      </c>
      <c r="I101" s="302">
        <v>1.7354739406410743E-2</v>
      </c>
      <c r="J101" s="302">
        <f t="shared" si="52"/>
        <v>3.7972656991746376</v>
      </c>
      <c r="K101" s="303"/>
      <c r="L101" s="302">
        <v>2.7377310967497688</v>
      </c>
      <c r="M101" s="302">
        <v>0.1385506252933498</v>
      </c>
      <c r="N101" s="302">
        <v>9.1085796305650224E-3</v>
      </c>
      <c r="O101" s="302">
        <f t="shared" si="51"/>
        <v>2.8853903016736839</v>
      </c>
    </row>
    <row r="102" spans="1:15" s="236" customFormat="1" x14ac:dyDescent="0.2">
      <c r="A102" s="237" t="str">
        <f>name!E$12</f>
        <v>Elementary occupations</v>
      </c>
      <c r="B102" s="302">
        <v>1.0257862150836241</v>
      </c>
      <c r="C102" s="302">
        <v>0.1677724590663334</v>
      </c>
      <c r="D102" s="302">
        <v>0.18726070932758115</v>
      </c>
      <c r="E102" s="302">
        <f t="shared" si="49"/>
        <v>1.3808193834775386</v>
      </c>
      <c r="F102" s="303"/>
      <c r="G102" s="302">
        <v>0.7172286660390319</v>
      </c>
      <c r="H102" s="302">
        <v>0.14166883539679548</v>
      </c>
      <c r="I102" s="302">
        <v>4.4250576661632977E-2</v>
      </c>
      <c r="J102" s="302">
        <f t="shared" si="52"/>
        <v>0.90314807809746034</v>
      </c>
      <c r="K102" s="303"/>
      <c r="L102" s="302">
        <v>0.5302438087000001</v>
      </c>
      <c r="M102" s="302">
        <v>0.17253277780796486</v>
      </c>
      <c r="N102" s="302">
        <v>3.8466472987744429E-2</v>
      </c>
      <c r="O102" s="302">
        <f t="shared" si="51"/>
        <v>0.74124305949570934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17.768791110306356</v>
      </c>
      <c r="C104" s="311">
        <f t="shared" ref="C104:E104" si="53">SUM(C94:C102)</f>
        <v>1.0502122001421179</v>
      </c>
      <c r="D104" s="311">
        <f t="shared" si="53"/>
        <v>1.3019966895515138</v>
      </c>
      <c r="E104" s="311">
        <f t="shared" si="53"/>
        <v>20.120999999999988</v>
      </c>
      <c r="F104" s="311"/>
      <c r="G104" s="311">
        <f t="shared" ref="G104:J104" si="54">SUM(G94:G102)</f>
        <v>16.094405778740949</v>
      </c>
      <c r="H104" s="311">
        <f t="shared" si="54"/>
        <v>0.86974305621376957</v>
      </c>
      <c r="I104" s="311">
        <f t="shared" si="54"/>
        <v>0.18185116504525922</v>
      </c>
      <c r="J104" s="311">
        <f t="shared" si="54"/>
        <v>17.145999999999979</v>
      </c>
      <c r="K104" s="311"/>
      <c r="L104" s="311">
        <f t="shared" ref="L104:O104" si="55">SUM(L94:L102)</f>
        <v>12.960782318975228</v>
      </c>
      <c r="M104" s="311">
        <f t="shared" si="55"/>
        <v>0.70900868097695691</v>
      </c>
      <c r="N104" s="311">
        <f t="shared" si="55"/>
        <v>0.13320900004783437</v>
      </c>
      <c r="O104" s="311">
        <f t="shared" si="55"/>
        <v>13.803000000000017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0.11251873499844092</v>
      </c>
      <c r="C111" s="302">
        <v>4.1365074575108237E-3</v>
      </c>
      <c r="D111" s="302">
        <v>5.8995150203726857E-5</v>
      </c>
      <c r="E111" s="302">
        <f>SUM(B111:D111)</f>
        <v>0.11671423760615547</v>
      </c>
      <c r="F111" s="303"/>
      <c r="G111" s="302">
        <v>0.24631936277394936</v>
      </c>
      <c r="H111" s="302">
        <v>1.0207300527249016E-2</v>
      </c>
      <c r="I111" s="302">
        <v>2.5370942057908501E-2</v>
      </c>
      <c r="J111" s="302">
        <f>SUM(G111:I111)</f>
        <v>0.28189760535910691</v>
      </c>
      <c r="K111" s="303"/>
      <c r="L111" s="302">
        <v>0.23672451687610746</v>
      </c>
      <c r="M111" s="302">
        <v>1.2195910763997578E-2</v>
      </c>
      <c r="N111" s="302">
        <v>3.4251021443422944E-2</v>
      </c>
      <c r="O111" s="302">
        <f>SUM(L111:N111)</f>
        <v>0.28317144908352798</v>
      </c>
    </row>
    <row r="112" spans="1:15" s="236" customFormat="1" x14ac:dyDescent="0.2">
      <c r="A112" s="237" t="str">
        <f>name!E$5</f>
        <v>Professional occupations</v>
      </c>
      <c r="B112" s="302">
        <v>0.20877277261911445</v>
      </c>
      <c r="C112" s="302">
        <v>5.9283347086354918E-3</v>
      </c>
      <c r="D112" s="302">
        <v>6.7613077346762165E-5</v>
      </c>
      <c r="E112" s="302">
        <f t="shared" ref="E112:E119" si="56">SUM(B112:D112)</f>
        <v>0.2147687204050967</v>
      </c>
      <c r="F112" s="303"/>
      <c r="G112" s="302">
        <v>0.51535441913530933</v>
      </c>
      <c r="H112" s="302">
        <v>1.347932325925174E-2</v>
      </c>
      <c r="I112" s="302">
        <v>3.2053200663510244E-2</v>
      </c>
      <c r="J112" s="302">
        <f t="shared" ref="J112:J114" si="57">SUM(G112:I112)</f>
        <v>0.5608869430580713</v>
      </c>
      <c r="K112" s="303"/>
      <c r="L112" s="302">
        <v>0.6466290045103773</v>
      </c>
      <c r="M112" s="302">
        <v>1.6662620601757015E-2</v>
      </c>
      <c r="N112" s="302">
        <v>2.4125128167504107E-2</v>
      </c>
      <c r="O112" s="302">
        <f t="shared" ref="O112:O119" si="58">SUM(L112:N112)</f>
        <v>0.68741675327963847</v>
      </c>
    </row>
    <row r="113" spans="1:15" s="236" customFormat="1" x14ac:dyDescent="0.2">
      <c r="A113" s="237" t="str">
        <f>name!E$6</f>
        <v>Associate professional occupations</v>
      </c>
      <c r="B113" s="302">
        <v>0.14713898242252463</v>
      </c>
      <c r="C113" s="302">
        <v>7.0029386647786239E-3</v>
      </c>
      <c r="D113" s="302">
        <v>4.8075037985644486E-5</v>
      </c>
      <c r="E113" s="302">
        <f t="shared" si="56"/>
        <v>0.15418999612528891</v>
      </c>
      <c r="F113" s="303"/>
      <c r="G113" s="302">
        <v>0.34943055404534606</v>
      </c>
      <c r="H113" s="302">
        <v>1.3244751232638886E-2</v>
      </c>
      <c r="I113" s="302">
        <v>1.1576259763187075E-2</v>
      </c>
      <c r="J113" s="302">
        <f t="shared" si="57"/>
        <v>0.37425156504117207</v>
      </c>
      <c r="K113" s="303"/>
      <c r="L113" s="302">
        <v>0.32974614521049422</v>
      </c>
      <c r="M113" s="302">
        <v>1.4600296656257061E-2</v>
      </c>
      <c r="N113" s="302">
        <v>1.3873474067311447E-2</v>
      </c>
      <c r="O113" s="302">
        <f t="shared" si="58"/>
        <v>0.35821991593406272</v>
      </c>
    </row>
    <row r="114" spans="1:15" s="236" customFormat="1" x14ac:dyDescent="0.2">
      <c r="A114" s="237" t="str">
        <f>name!E$7</f>
        <v>Administrative and secretarial occupations</v>
      </c>
      <c r="B114" s="302">
        <v>3.0555390087070068E-2</v>
      </c>
      <c r="C114" s="302">
        <v>8.6207242230041461E-3</v>
      </c>
      <c r="D114" s="302">
        <v>2.190866782395305E-5</v>
      </c>
      <c r="E114" s="302">
        <f t="shared" si="56"/>
        <v>3.9198022977898164E-2</v>
      </c>
      <c r="F114" s="303"/>
      <c r="G114" s="302">
        <v>6.0861920148143511E-2</v>
      </c>
      <c r="H114" s="302">
        <v>1.4663993536880705E-2</v>
      </c>
      <c r="I114" s="302">
        <v>5.7022734379019325E-3</v>
      </c>
      <c r="J114" s="302">
        <f t="shared" si="57"/>
        <v>8.1228187122926149E-2</v>
      </c>
      <c r="K114" s="303"/>
      <c r="L114" s="302">
        <v>5.371460958812635E-2</v>
      </c>
      <c r="M114" s="302">
        <v>1.3938892718664036E-2</v>
      </c>
      <c r="N114" s="302">
        <v>6.0326505784162546E-3</v>
      </c>
      <c r="O114" s="302">
        <f t="shared" si="58"/>
        <v>7.3686152885206649E-2</v>
      </c>
    </row>
    <row r="115" spans="1:15" s="236" customFormat="1" x14ac:dyDescent="0.2">
      <c r="A115" s="237" t="str">
        <f>name!E$8</f>
        <v>Skilled trades occupations</v>
      </c>
      <c r="B115" s="302">
        <v>9.6679665653395017E-2</v>
      </c>
      <c r="C115" s="302">
        <v>4.4989883120088317E-3</v>
      </c>
      <c r="D115" s="302">
        <v>7.9564291641660623E-5</v>
      </c>
      <c r="E115" s="302">
        <f t="shared" si="56"/>
        <v>0.10125821825704551</v>
      </c>
      <c r="F115" s="303"/>
      <c r="G115" s="302">
        <v>0.15464623079717957</v>
      </c>
      <c r="H115" s="302">
        <v>5.3425218604559689E-3</v>
      </c>
      <c r="I115" s="302">
        <v>2.588067819436652E-2</v>
      </c>
      <c r="J115" s="302">
        <f>SUM(G115:I115)</f>
        <v>0.18586943085200205</v>
      </c>
      <c r="K115" s="303"/>
      <c r="L115" s="302">
        <v>8.7583009421173835E-2</v>
      </c>
      <c r="M115" s="302">
        <v>4.8981329686202339E-3</v>
      </c>
      <c r="N115" s="302">
        <v>2.7109958341335266E-2</v>
      </c>
      <c r="O115" s="302">
        <f t="shared" si="58"/>
        <v>0.11959110073112934</v>
      </c>
    </row>
    <row r="116" spans="1:15" s="236" customFormat="1" x14ac:dyDescent="0.2">
      <c r="A116" s="237" t="str">
        <f>name!E$9</f>
        <v>Caring, leisure and other service occupations</v>
      </c>
      <c r="B116" s="302">
        <v>6.2819286900893279E-2</v>
      </c>
      <c r="C116" s="302">
        <v>8.5535892815342112E-3</v>
      </c>
      <c r="D116" s="302">
        <v>3.1634114248691774E-5</v>
      </c>
      <c r="E116" s="302">
        <f t="shared" si="56"/>
        <v>7.1404510296676188E-2</v>
      </c>
      <c r="F116" s="303"/>
      <c r="G116" s="302">
        <v>0.11207886994461469</v>
      </c>
      <c r="H116" s="302">
        <v>1.216469540535027E-2</v>
      </c>
      <c r="I116" s="302">
        <v>1.0651523752949776E-3</v>
      </c>
      <c r="J116" s="302">
        <f t="shared" ref="J116:J119" si="59">SUM(G116:I116)</f>
        <v>0.12530871772525995</v>
      </c>
      <c r="K116" s="303"/>
      <c r="L116" s="302">
        <v>0.10906052851011769</v>
      </c>
      <c r="M116" s="302">
        <v>9.6454848162505179E-3</v>
      </c>
      <c r="N116" s="302">
        <v>1.5303968804579004E-3</v>
      </c>
      <c r="O116" s="302">
        <f t="shared" si="58"/>
        <v>0.12023641020682611</v>
      </c>
    </row>
    <row r="117" spans="1:15" s="236" customFormat="1" x14ac:dyDescent="0.2">
      <c r="A117" s="237" t="str">
        <f>name!E$10</f>
        <v>Sales and customer service occupations</v>
      </c>
      <c r="B117" s="302">
        <v>3.3147169937716624E-2</v>
      </c>
      <c r="C117" s="302">
        <v>2.2200995051219221E-2</v>
      </c>
      <c r="D117" s="302">
        <v>3.3592025254921628E-5</v>
      </c>
      <c r="E117" s="302">
        <f t="shared" si="56"/>
        <v>5.5381757014190763E-2</v>
      </c>
      <c r="F117" s="303"/>
      <c r="G117" s="302">
        <v>5.8777916816552707E-2</v>
      </c>
      <c r="H117" s="302">
        <v>4.0591562763354558E-2</v>
      </c>
      <c r="I117" s="302">
        <v>9.9573847248399204E-3</v>
      </c>
      <c r="J117" s="302">
        <f t="shared" si="59"/>
        <v>0.1093268643047472</v>
      </c>
      <c r="K117" s="303"/>
      <c r="L117" s="302">
        <v>5.0161076343115299E-2</v>
      </c>
      <c r="M117" s="302">
        <v>4.6102202009648659E-2</v>
      </c>
      <c r="N117" s="302">
        <v>9.2888367948663272E-3</v>
      </c>
      <c r="O117" s="302">
        <f t="shared" si="58"/>
        <v>0.1055521151476303</v>
      </c>
    </row>
    <row r="118" spans="1:15" s="236" customFormat="1" x14ac:dyDescent="0.2">
      <c r="A118" s="237" t="str">
        <f>name!E$11</f>
        <v>Process, plant and machine operatives</v>
      </c>
      <c r="B118" s="302">
        <v>5.658588407905947E-2</v>
      </c>
      <c r="C118" s="302">
        <v>2.0632430177171305E-3</v>
      </c>
      <c r="D118" s="302">
        <v>2.6564380241753545E-5</v>
      </c>
      <c r="E118" s="302">
        <f t="shared" si="56"/>
        <v>5.8675691477018357E-2</v>
      </c>
      <c r="F118" s="303"/>
      <c r="G118" s="302">
        <v>9.2489305443557185E-2</v>
      </c>
      <c r="H118" s="302">
        <v>3.2625373461922431E-3</v>
      </c>
      <c r="I118" s="302">
        <v>1.482049732416661E-2</v>
      </c>
      <c r="J118" s="302">
        <f t="shared" si="59"/>
        <v>0.11057234011391603</v>
      </c>
      <c r="K118" s="303"/>
      <c r="L118" s="302">
        <v>8.9336427092616424E-2</v>
      </c>
      <c r="M118" s="302">
        <v>4.2900787786283737E-3</v>
      </c>
      <c r="N118" s="302">
        <v>1.4741311107425974E-2</v>
      </c>
      <c r="O118" s="302">
        <f t="shared" si="58"/>
        <v>0.10836781697867078</v>
      </c>
    </row>
    <row r="119" spans="1:15" s="236" customFormat="1" x14ac:dyDescent="0.2">
      <c r="A119" s="237" t="str">
        <f>name!E$12</f>
        <v>Elementary occupations</v>
      </c>
      <c r="B119" s="302">
        <v>1.4325507707292417E-2</v>
      </c>
      <c r="C119" s="302">
        <v>1.3046752573359563E-2</v>
      </c>
      <c r="D119" s="302">
        <v>3.6585559979645827E-5</v>
      </c>
      <c r="E119" s="302">
        <f t="shared" si="56"/>
        <v>2.7408845840631624E-2</v>
      </c>
      <c r="F119" s="303"/>
      <c r="G119" s="302">
        <v>2.367718054260105E-2</v>
      </c>
      <c r="H119" s="302">
        <v>1.6309948168480588E-2</v>
      </c>
      <c r="I119" s="302">
        <v>4.6712177117149284E-3</v>
      </c>
      <c r="J119" s="302">
        <f t="shared" si="59"/>
        <v>4.4658346422796563E-2</v>
      </c>
      <c r="K119" s="303"/>
      <c r="L119" s="302">
        <v>1.8205255712374139E-2</v>
      </c>
      <c r="M119" s="302">
        <v>9.0223327193525767E-3</v>
      </c>
      <c r="N119" s="302">
        <v>3.5306973215831813E-3</v>
      </c>
      <c r="O119" s="302">
        <f t="shared" si="58"/>
        <v>3.0758285753309897E-2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0.76254339440550689</v>
      </c>
      <c r="C121" s="311">
        <f t="shared" ref="C121:E121" si="60">SUM(C111:C119)</f>
        <v>7.6052073289768041E-2</v>
      </c>
      <c r="D121" s="311">
        <f t="shared" si="60"/>
        <v>4.0453230472675997E-4</v>
      </c>
      <c r="E121" s="311">
        <f t="shared" si="60"/>
        <v>0.83900000000000174</v>
      </c>
      <c r="F121" s="311"/>
      <c r="G121" s="311">
        <f t="shared" ref="G121:J121" si="61">SUM(G111:G119)</f>
        <v>1.6136357596472535</v>
      </c>
      <c r="H121" s="311">
        <f t="shared" si="61"/>
        <v>0.12926663409985398</v>
      </c>
      <c r="I121" s="311">
        <f t="shared" si="61"/>
        <v>0.13109760625289069</v>
      </c>
      <c r="J121" s="311">
        <f t="shared" si="61"/>
        <v>1.8739999999999981</v>
      </c>
      <c r="K121" s="311"/>
      <c r="L121" s="311">
        <f t="shared" ref="L121:O121" si="62">SUM(L111:L119)</f>
        <v>1.6211605732645025</v>
      </c>
      <c r="M121" s="311">
        <f t="shared" si="62"/>
        <v>0.13135595203317604</v>
      </c>
      <c r="N121" s="311">
        <f t="shared" si="62"/>
        <v>0.13448347470232339</v>
      </c>
      <c r="O121" s="311">
        <f t="shared" si="62"/>
        <v>1.8870000000000022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0.16625596833665246</v>
      </c>
      <c r="C128" s="302">
        <v>1.4516853840652207E-2</v>
      </c>
      <c r="D128" s="302">
        <v>0</v>
      </c>
      <c r="E128" s="302">
        <f>SUM(B128:D128)</f>
        <v>0.18077282217730467</v>
      </c>
      <c r="F128" s="303"/>
      <c r="G128" s="302">
        <v>0.15076696885798299</v>
      </c>
      <c r="H128" s="302">
        <v>1.8538310101383234E-2</v>
      </c>
      <c r="I128" s="302">
        <v>4.4944356462176246E-2</v>
      </c>
      <c r="J128" s="302">
        <f>SUM(G128:I128)</f>
        <v>0.21424963542154246</v>
      </c>
      <c r="K128" s="303"/>
      <c r="L128" s="302">
        <v>0.13847536141662717</v>
      </c>
      <c r="M128" s="302">
        <v>2.1603801132733271E-2</v>
      </c>
      <c r="N128" s="302">
        <v>4.2209873708448968E-2</v>
      </c>
      <c r="O128" s="302">
        <f>SUM(L128:N128)</f>
        <v>0.20228903625780942</v>
      </c>
    </row>
    <row r="129" spans="1:15" s="236" customFormat="1" x14ac:dyDescent="0.2">
      <c r="A129" s="237" t="str">
        <f>name!E$5</f>
        <v>Professional occupations</v>
      </c>
      <c r="B129" s="302">
        <v>0.18693001526650524</v>
      </c>
      <c r="C129" s="302">
        <v>2.3008953176811283E-2</v>
      </c>
      <c r="D129" s="302">
        <v>0</v>
      </c>
      <c r="E129" s="302">
        <f t="shared" ref="E129:E136" si="63">SUM(B129:D129)</f>
        <v>0.20993896844331653</v>
      </c>
      <c r="F129" s="303"/>
      <c r="G129" s="302">
        <v>0.18741715170075615</v>
      </c>
      <c r="H129" s="302">
        <v>2.4981504842588629E-2</v>
      </c>
      <c r="I129" s="302">
        <v>3.3471686625656319E-2</v>
      </c>
      <c r="J129" s="302">
        <f t="shared" ref="J129:J131" si="64">SUM(G129:I129)</f>
        <v>0.24587034316900108</v>
      </c>
      <c r="K129" s="303"/>
      <c r="L129" s="302">
        <v>0.23375983091049307</v>
      </c>
      <c r="M129" s="302">
        <v>2.8224528972252274E-2</v>
      </c>
      <c r="N129" s="302">
        <v>3.1437256943602478E-2</v>
      </c>
      <c r="O129" s="302">
        <f t="shared" ref="O129:O136" si="65">SUM(L129:N129)</f>
        <v>0.29342161682634782</v>
      </c>
    </row>
    <row r="130" spans="1:15" s="236" customFormat="1" x14ac:dyDescent="0.2">
      <c r="A130" s="237" t="str">
        <f>name!E$6</f>
        <v>Associate professional occupations</v>
      </c>
      <c r="B130" s="302">
        <v>0.22142412338388465</v>
      </c>
      <c r="C130" s="302">
        <v>3.7776733576024214E-2</v>
      </c>
      <c r="D130" s="302">
        <v>0</v>
      </c>
      <c r="E130" s="302">
        <f t="shared" si="63"/>
        <v>0.25920085695990885</v>
      </c>
      <c r="F130" s="303"/>
      <c r="G130" s="302">
        <v>0.20518591093656852</v>
      </c>
      <c r="H130" s="302">
        <v>4.6239461384643132E-2</v>
      </c>
      <c r="I130" s="302">
        <v>1.2669040795805468E-2</v>
      </c>
      <c r="J130" s="302">
        <f t="shared" si="64"/>
        <v>0.26409441311701709</v>
      </c>
      <c r="K130" s="303"/>
      <c r="L130" s="302">
        <v>0.22771596258716373</v>
      </c>
      <c r="M130" s="302">
        <v>5.1866950493293644E-2</v>
      </c>
      <c r="N130" s="302">
        <v>1.3958112224998646E-2</v>
      </c>
      <c r="O130" s="302">
        <f t="shared" si="65"/>
        <v>0.293541025305456</v>
      </c>
    </row>
    <row r="131" spans="1:15" s="236" customFormat="1" x14ac:dyDescent="0.2">
      <c r="A131" s="237" t="str">
        <f>name!E$7</f>
        <v>Administrative and secretarial occupations</v>
      </c>
      <c r="B131" s="302">
        <v>0.12790101525762648</v>
      </c>
      <c r="C131" s="302">
        <v>4.1455565891338614E-2</v>
      </c>
      <c r="D131" s="302">
        <v>0</v>
      </c>
      <c r="E131" s="302">
        <f t="shared" si="63"/>
        <v>0.1693565811489651</v>
      </c>
      <c r="F131" s="303"/>
      <c r="G131" s="302">
        <v>0.10285709282025544</v>
      </c>
      <c r="H131" s="302">
        <v>3.2618286236984886E-2</v>
      </c>
      <c r="I131" s="302">
        <v>3.826959192659313E-3</v>
      </c>
      <c r="J131" s="302">
        <f t="shared" si="64"/>
        <v>0.13930233824989965</v>
      </c>
      <c r="K131" s="303"/>
      <c r="L131" s="302">
        <v>0.11701709252974546</v>
      </c>
      <c r="M131" s="302">
        <v>3.6788151997756896E-2</v>
      </c>
      <c r="N131" s="302">
        <v>6.0813158927915745E-3</v>
      </c>
      <c r="O131" s="302">
        <f t="shared" si="65"/>
        <v>0.15988656042029392</v>
      </c>
    </row>
    <row r="132" spans="1:15" s="236" customFormat="1" x14ac:dyDescent="0.2">
      <c r="A132" s="237" t="str">
        <f>name!E$8</f>
        <v>Skilled trades occupations</v>
      </c>
      <c r="B132" s="302">
        <v>0.129032061785116</v>
      </c>
      <c r="C132" s="302">
        <v>1.2608831417079629E-2</v>
      </c>
      <c r="D132" s="302">
        <v>0</v>
      </c>
      <c r="E132" s="302">
        <f t="shared" si="63"/>
        <v>0.14164089320219564</v>
      </c>
      <c r="F132" s="303"/>
      <c r="G132" s="302">
        <v>8.67570855786087E-2</v>
      </c>
      <c r="H132" s="302">
        <v>4.6517314574534225E-3</v>
      </c>
      <c r="I132" s="302">
        <v>7.2528533167756148E-2</v>
      </c>
      <c r="J132" s="302">
        <f>SUM(G132:I132)</f>
        <v>0.16393735020381828</v>
      </c>
      <c r="K132" s="303"/>
      <c r="L132" s="302">
        <v>5.944699555015269E-2</v>
      </c>
      <c r="M132" s="302">
        <v>4.4136779526108014E-3</v>
      </c>
      <c r="N132" s="302">
        <v>6.0681856588278481E-2</v>
      </c>
      <c r="O132" s="302">
        <f t="shared" si="65"/>
        <v>0.12454253009104196</v>
      </c>
    </row>
    <row r="133" spans="1:15" s="236" customFormat="1" x14ac:dyDescent="0.2">
      <c r="A133" s="237" t="str">
        <f>name!E$9</f>
        <v>Caring, leisure and other service occupations</v>
      </c>
      <c r="B133" s="302">
        <v>4.3914021929667223E-2</v>
      </c>
      <c r="C133" s="302">
        <v>2.9403368246150651E-2</v>
      </c>
      <c r="D133" s="302">
        <v>0</v>
      </c>
      <c r="E133" s="302">
        <f t="shared" si="63"/>
        <v>7.331739017581787E-2</v>
      </c>
      <c r="F133" s="303"/>
      <c r="G133" s="302">
        <v>3.4473233678558299E-2</v>
      </c>
      <c r="H133" s="302">
        <v>2.5441556292408581E-2</v>
      </c>
      <c r="I133" s="302">
        <v>2.9756678855940633E-3</v>
      </c>
      <c r="J133" s="302">
        <f t="shared" ref="J133:J136" si="66">SUM(G133:I133)</f>
        <v>6.2890457856560944E-2</v>
      </c>
      <c r="K133" s="303"/>
      <c r="L133" s="302">
        <v>4.1133373120520234E-2</v>
      </c>
      <c r="M133" s="302">
        <v>2.3960896936181544E-2</v>
      </c>
      <c r="N133" s="302">
        <v>3.2277878880416556E-3</v>
      </c>
      <c r="O133" s="302">
        <f t="shared" si="65"/>
        <v>6.8322057944743428E-2</v>
      </c>
    </row>
    <row r="134" spans="1:15" s="236" customFormat="1" x14ac:dyDescent="0.2">
      <c r="A134" s="237" t="str">
        <f>name!E$10</f>
        <v>Sales and customer service occupations</v>
      </c>
      <c r="B134" s="302">
        <v>3.7913591283586442E-2</v>
      </c>
      <c r="C134" s="302">
        <v>1.6352620933315402E-2</v>
      </c>
      <c r="D134" s="302">
        <v>0</v>
      </c>
      <c r="E134" s="302">
        <f t="shared" si="63"/>
        <v>5.4266212216901845E-2</v>
      </c>
      <c r="F134" s="303"/>
      <c r="G134" s="302">
        <v>2.9631187081291657E-2</v>
      </c>
      <c r="H134" s="302">
        <v>1.1637165563344383E-2</v>
      </c>
      <c r="I134" s="302">
        <v>8.4560581690983263E-3</v>
      </c>
      <c r="J134" s="302">
        <f t="shared" si="66"/>
        <v>4.9724410813734368E-2</v>
      </c>
      <c r="K134" s="303"/>
      <c r="L134" s="302">
        <v>3.1980144145914345E-2</v>
      </c>
      <c r="M134" s="302">
        <v>1.2136103803316938E-2</v>
      </c>
      <c r="N134" s="302">
        <v>6.4992936694224712E-3</v>
      </c>
      <c r="O134" s="302">
        <f t="shared" si="65"/>
        <v>5.0615541618653753E-2</v>
      </c>
    </row>
    <row r="135" spans="1:15" s="236" customFormat="1" x14ac:dyDescent="0.2">
      <c r="A135" s="237" t="str">
        <f>name!E$11</f>
        <v>Process, plant and machine operatives</v>
      </c>
      <c r="B135" s="302">
        <v>0.45518802694059696</v>
      </c>
      <c r="C135" s="302">
        <v>2.2635522120934375E-2</v>
      </c>
      <c r="D135" s="302">
        <v>0</v>
      </c>
      <c r="E135" s="302">
        <f t="shared" si="63"/>
        <v>0.47782354906153135</v>
      </c>
      <c r="F135" s="303"/>
      <c r="G135" s="302">
        <v>0.34249829881261623</v>
      </c>
      <c r="H135" s="302">
        <v>8.3661872594826877E-3</v>
      </c>
      <c r="I135" s="302">
        <v>2.4885406318231908E-2</v>
      </c>
      <c r="J135" s="302">
        <f t="shared" si="66"/>
        <v>0.3757498923903308</v>
      </c>
      <c r="K135" s="303"/>
      <c r="L135" s="302">
        <v>0.32329600299660793</v>
      </c>
      <c r="M135" s="302">
        <v>8.5060628799094075E-3</v>
      </c>
      <c r="N135" s="302">
        <v>2.198047675828228E-2</v>
      </c>
      <c r="O135" s="302">
        <f t="shared" si="65"/>
        <v>0.35378254263479963</v>
      </c>
    </row>
    <row r="136" spans="1:15" s="236" customFormat="1" x14ac:dyDescent="0.2">
      <c r="A136" s="237" t="str">
        <f>name!E$12</f>
        <v>Elementary occupations</v>
      </c>
      <c r="B136" s="302">
        <v>0.33820297806061772</v>
      </c>
      <c r="C136" s="302">
        <v>4.7479748553439255E-2</v>
      </c>
      <c r="D136" s="302">
        <v>0</v>
      </c>
      <c r="E136" s="302">
        <f t="shared" si="63"/>
        <v>0.385682726614057</v>
      </c>
      <c r="F136" s="303"/>
      <c r="G136" s="302">
        <v>0.29192744289736056</v>
      </c>
      <c r="H136" s="302">
        <v>3.9975823233994436E-2</v>
      </c>
      <c r="I136" s="302">
        <v>1.927789264673908E-2</v>
      </c>
      <c r="J136" s="302">
        <f t="shared" si="66"/>
        <v>0.35118115877809408</v>
      </c>
      <c r="K136" s="303"/>
      <c r="L136" s="302">
        <v>0.30983437045251561</v>
      </c>
      <c r="M136" s="302">
        <v>3.7662161051295308E-2</v>
      </c>
      <c r="N136" s="302">
        <v>2.0102557397040557E-2</v>
      </c>
      <c r="O136" s="302">
        <f t="shared" si="65"/>
        <v>0.36759908890085147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1.706761802244253</v>
      </c>
      <c r="C138" s="311">
        <f t="shared" ref="C138:E138" si="67">SUM(C128:C136)</f>
        <v>0.24523819775574562</v>
      </c>
      <c r="D138" s="311">
        <f t="shared" si="67"/>
        <v>0</v>
      </c>
      <c r="E138" s="311">
        <f t="shared" si="67"/>
        <v>1.9519999999999991</v>
      </c>
      <c r="F138" s="311"/>
      <c r="G138" s="311">
        <f t="shared" ref="G138:J138" si="68">SUM(G128:G136)</f>
        <v>1.4315143723639985</v>
      </c>
      <c r="H138" s="311">
        <f t="shared" si="68"/>
        <v>0.21245002637228336</v>
      </c>
      <c r="I138" s="311">
        <f t="shared" si="68"/>
        <v>0.22303560126371688</v>
      </c>
      <c r="J138" s="311">
        <f t="shared" si="68"/>
        <v>1.8669999999999991</v>
      </c>
      <c r="K138" s="311"/>
      <c r="L138" s="311">
        <f t="shared" ref="L138:O138" si="69">SUM(L128:L136)</f>
        <v>1.4826591337097401</v>
      </c>
      <c r="M138" s="311">
        <f t="shared" si="69"/>
        <v>0.22516233521935008</v>
      </c>
      <c r="N138" s="311">
        <f t="shared" si="69"/>
        <v>0.20617853107090711</v>
      </c>
      <c r="O138" s="311">
        <f t="shared" si="69"/>
        <v>1.9139999999999975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0.87259559009185028</v>
      </c>
      <c r="C145" s="302">
        <v>7.1858918409445402E-2</v>
      </c>
      <c r="D145" s="302">
        <v>0.21583668434730541</v>
      </c>
      <c r="E145" s="302">
        <f>SUM(B145:D145)</f>
        <v>1.160291192848601</v>
      </c>
      <c r="F145" s="303"/>
      <c r="G145" s="302">
        <v>0.98689533573293486</v>
      </c>
      <c r="H145" s="302">
        <v>0.14163420558165593</v>
      </c>
      <c r="I145" s="302">
        <v>0.3368926428847181</v>
      </c>
      <c r="J145" s="302">
        <f>SUM(G145:I145)</f>
        <v>1.4654221841993089</v>
      </c>
      <c r="K145" s="303"/>
      <c r="L145" s="302">
        <v>0.95776584556266464</v>
      </c>
      <c r="M145" s="302">
        <v>0.14017297484838309</v>
      </c>
      <c r="N145" s="302">
        <v>0.34605353565712293</v>
      </c>
      <c r="O145" s="302">
        <f>SUM(L145:N145)</f>
        <v>1.4439923560681707</v>
      </c>
    </row>
    <row r="146" spans="1:15" s="236" customFormat="1" x14ac:dyDescent="0.2">
      <c r="A146" s="237" t="str">
        <f>name!E$5</f>
        <v>Professional occupations</v>
      </c>
      <c r="B146" s="302">
        <v>0.95788368309745098</v>
      </c>
      <c r="C146" s="302">
        <v>4.3390496608301236E-2</v>
      </c>
      <c r="D146" s="302">
        <v>8.5284196447130742E-2</v>
      </c>
      <c r="E146" s="302">
        <f t="shared" ref="E146:E153" si="70">SUM(B146:D146)</f>
        <v>1.086558376152883</v>
      </c>
      <c r="F146" s="303"/>
      <c r="G146" s="302">
        <v>1.2228224414503936</v>
      </c>
      <c r="H146" s="302">
        <v>7.6231377291122199E-2</v>
      </c>
      <c r="I146" s="302">
        <v>0.12681886967246966</v>
      </c>
      <c r="J146" s="302">
        <f t="shared" ref="J146:J148" si="71">SUM(G146:I146)</f>
        <v>1.4258726884139856</v>
      </c>
      <c r="K146" s="303"/>
      <c r="L146" s="302">
        <v>1.6274652210141998</v>
      </c>
      <c r="M146" s="302">
        <v>8.0725739604822683E-2</v>
      </c>
      <c r="N146" s="302">
        <v>9.6905316660195695E-2</v>
      </c>
      <c r="O146" s="302">
        <f t="shared" ref="O146:O153" si="72">SUM(L146:N146)</f>
        <v>1.8050962772792181</v>
      </c>
    </row>
    <row r="147" spans="1:15" s="236" customFormat="1" x14ac:dyDescent="0.2">
      <c r="A147" s="237" t="str">
        <f>name!E$6</f>
        <v>Associate professional occupations</v>
      </c>
      <c r="B147" s="302">
        <v>0.69603805618844994</v>
      </c>
      <c r="C147" s="302">
        <v>6.8125617261243429E-2</v>
      </c>
      <c r="D147" s="302">
        <v>5.4373970351149256E-2</v>
      </c>
      <c r="E147" s="302">
        <f t="shared" si="70"/>
        <v>0.8185376438008426</v>
      </c>
      <c r="F147" s="303"/>
      <c r="G147" s="302">
        <v>0.82416541394544085</v>
      </c>
      <c r="H147" s="302">
        <v>0.1045866790540006</v>
      </c>
      <c r="I147" s="302">
        <v>6.0234775302850742E-2</v>
      </c>
      <c r="J147" s="302">
        <f t="shared" si="71"/>
        <v>0.98898686830229221</v>
      </c>
      <c r="K147" s="303"/>
      <c r="L147" s="302">
        <v>0.89975110378109702</v>
      </c>
      <c r="M147" s="302">
        <v>9.3178525138841367E-2</v>
      </c>
      <c r="N147" s="302">
        <v>6.369713543786043E-2</v>
      </c>
      <c r="O147" s="302">
        <f t="shared" si="72"/>
        <v>1.0566267643577989</v>
      </c>
    </row>
    <row r="148" spans="1:15" s="236" customFormat="1" x14ac:dyDescent="0.2">
      <c r="A148" s="237" t="str">
        <f>name!E$7</f>
        <v>Administrative and secretarial occupations</v>
      </c>
      <c r="B148" s="302">
        <v>0.76568648677978568</v>
      </c>
      <c r="C148" s="302">
        <v>0.33878889689061364</v>
      </c>
      <c r="D148" s="302">
        <v>0.18263530557481716</v>
      </c>
      <c r="E148" s="302">
        <f t="shared" si="70"/>
        <v>1.2871106892452164</v>
      </c>
      <c r="F148" s="303"/>
      <c r="G148" s="302">
        <v>0.67385593725169046</v>
      </c>
      <c r="H148" s="302">
        <v>0.38952678192662726</v>
      </c>
      <c r="I148" s="302">
        <v>5.9714223349034784E-2</v>
      </c>
      <c r="J148" s="302">
        <f t="shared" si="71"/>
        <v>1.1230969425273525</v>
      </c>
      <c r="K148" s="303"/>
      <c r="L148" s="302">
        <v>0.56727280399403601</v>
      </c>
      <c r="M148" s="302">
        <v>0.37449546982782056</v>
      </c>
      <c r="N148" s="302">
        <v>4.3080558994323087E-2</v>
      </c>
      <c r="O148" s="302">
        <f t="shared" si="72"/>
        <v>0.98484883281617963</v>
      </c>
    </row>
    <row r="149" spans="1:15" s="236" customFormat="1" x14ac:dyDescent="0.2">
      <c r="A149" s="237" t="str">
        <f>name!E$8</f>
        <v>Skilled trades occupations</v>
      </c>
      <c r="B149" s="302">
        <v>6.9665879058124203</v>
      </c>
      <c r="C149" s="302">
        <v>0.1999716934511615</v>
      </c>
      <c r="D149" s="302">
        <v>3.6538124553977402</v>
      </c>
      <c r="E149" s="302">
        <f t="shared" si="70"/>
        <v>10.820372054661323</v>
      </c>
      <c r="F149" s="303"/>
      <c r="G149" s="302">
        <v>5.5600293866483774</v>
      </c>
      <c r="H149" s="302">
        <v>0.1689609638183478</v>
      </c>
      <c r="I149" s="302">
        <v>4.0506449565735769</v>
      </c>
      <c r="J149" s="302">
        <f>SUM(G149:I149)</f>
        <v>9.7796353070403015</v>
      </c>
      <c r="K149" s="303"/>
      <c r="L149" s="302">
        <v>4.544628200745171</v>
      </c>
      <c r="M149" s="302">
        <v>0.22495596190229097</v>
      </c>
      <c r="N149" s="302">
        <v>3.8884720679104738</v>
      </c>
      <c r="O149" s="302">
        <f t="shared" si="72"/>
        <v>8.6580562305579356</v>
      </c>
    </row>
    <row r="150" spans="1:15" s="236" customFormat="1" x14ac:dyDescent="0.2">
      <c r="A150" s="237" t="str">
        <f>name!E$9</f>
        <v>Caring, leisure and other service occupations</v>
      </c>
      <c r="B150" s="302">
        <v>2.4969532504446924E-2</v>
      </c>
      <c r="C150" s="302">
        <v>7.2880044950465964E-3</v>
      </c>
      <c r="D150" s="302">
        <v>4.2998713474690494E-3</v>
      </c>
      <c r="E150" s="302">
        <f t="shared" si="70"/>
        <v>3.6557408346962569E-2</v>
      </c>
      <c r="F150" s="303"/>
      <c r="G150" s="302">
        <v>2.5557981702625691E-2</v>
      </c>
      <c r="H150" s="302">
        <v>9.0632828924824861E-3</v>
      </c>
      <c r="I150" s="302">
        <v>2.5289343227355289E-3</v>
      </c>
      <c r="J150" s="302">
        <f t="shared" ref="J150:J153" si="73">SUM(G150:I150)</f>
        <v>3.7150198917843706E-2</v>
      </c>
      <c r="K150" s="303"/>
      <c r="L150" s="302">
        <v>2.2208566597983804E-2</v>
      </c>
      <c r="M150" s="302">
        <v>6.3537967771685449E-3</v>
      </c>
      <c r="N150" s="302">
        <v>3.8539131364565484E-3</v>
      </c>
      <c r="O150" s="302">
        <f t="shared" si="72"/>
        <v>3.2416276511608895E-2</v>
      </c>
    </row>
    <row r="151" spans="1:15" s="236" customFormat="1" x14ac:dyDescent="0.2">
      <c r="A151" s="237" t="str">
        <f>name!E$10</f>
        <v>Sales and customer service occupations</v>
      </c>
      <c r="B151" s="302">
        <v>0.19530500203158271</v>
      </c>
      <c r="C151" s="302">
        <v>0.10397556647347952</v>
      </c>
      <c r="D151" s="302">
        <v>2.6483931993113705E-2</v>
      </c>
      <c r="E151" s="302">
        <f t="shared" si="70"/>
        <v>0.32576450049817596</v>
      </c>
      <c r="F151" s="303"/>
      <c r="G151" s="302">
        <v>0.17408117281811672</v>
      </c>
      <c r="H151" s="302">
        <v>0.12315365166181101</v>
      </c>
      <c r="I151" s="302">
        <v>1.8344159136996333E-2</v>
      </c>
      <c r="J151" s="302">
        <f t="shared" si="73"/>
        <v>0.31557898361692405</v>
      </c>
      <c r="K151" s="303"/>
      <c r="L151" s="302">
        <v>0.17571297793501409</v>
      </c>
      <c r="M151" s="302">
        <v>0.11281268131622674</v>
      </c>
      <c r="N151" s="302">
        <v>1.8671221059781726E-2</v>
      </c>
      <c r="O151" s="302">
        <f t="shared" si="72"/>
        <v>0.3071968803110226</v>
      </c>
    </row>
    <row r="152" spans="1:15" s="236" customFormat="1" x14ac:dyDescent="0.2">
      <c r="A152" s="237" t="str">
        <f>name!E$11</f>
        <v>Process, plant and machine operatives</v>
      </c>
      <c r="B152" s="302">
        <v>1.1097183979511609</v>
      </c>
      <c r="C152" s="302">
        <v>3.6665340514475842E-2</v>
      </c>
      <c r="D152" s="302">
        <v>0.18718555251894081</v>
      </c>
      <c r="E152" s="302">
        <f t="shared" si="70"/>
        <v>1.3335692909845775</v>
      </c>
      <c r="F152" s="303"/>
      <c r="G152" s="302">
        <v>0.89181983018582345</v>
      </c>
      <c r="H152" s="302">
        <v>5.0974096551267216E-2</v>
      </c>
      <c r="I152" s="302">
        <v>0.30080105069907859</v>
      </c>
      <c r="J152" s="302">
        <f t="shared" si="73"/>
        <v>1.2435949774361692</v>
      </c>
      <c r="K152" s="303"/>
      <c r="L152" s="302">
        <v>0.76684308551716296</v>
      </c>
      <c r="M152" s="302">
        <v>4.2125628085289323E-2</v>
      </c>
      <c r="N152" s="302">
        <v>0.4041122129981855</v>
      </c>
      <c r="O152" s="302">
        <f t="shared" si="72"/>
        <v>1.2130809266006377</v>
      </c>
    </row>
    <row r="153" spans="1:15" s="236" customFormat="1" x14ac:dyDescent="0.2">
      <c r="A153" s="237" t="str">
        <f>name!E$12</f>
        <v>Elementary occupations</v>
      </c>
      <c r="B153" s="302">
        <v>0.49260150198296776</v>
      </c>
      <c r="C153" s="302">
        <v>0.13651939509586192</v>
      </c>
      <c r="D153" s="302">
        <v>0.21011794638258119</v>
      </c>
      <c r="E153" s="302">
        <f t="shared" si="70"/>
        <v>0.83923884346141087</v>
      </c>
      <c r="F153" s="303"/>
      <c r="G153" s="302">
        <v>0.3820119313073157</v>
      </c>
      <c r="H153" s="302">
        <v>0.13507334502120291</v>
      </c>
      <c r="I153" s="302">
        <v>0.26157657321730937</v>
      </c>
      <c r="J153" s="302">
        <f t="shared" si="73"/>
        <v>0.77866184954582796</v>
      </c>
      <c r="K153" s="303"/>
      <c r="L153" s="302">
        <v>0.39815073335162354</v>
      </c>
      <c r="M153" s="302">
        <v>0.12949274829788571</v>
      </c>
      <c r="N153" s="302">
        <v>0.32304197384791294</v>
      </c>
      <c r="O153" s="302">
        <f t="shared" si="72"/>
        <v>0.85068545549742214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12.081386156440114</v>
      </c>
      <c r="C155" s="311">
        <f t="shared" ref="C155:E155" si="74">SUM(C145:C153)</f>
        <v>1.006583929199629</v>
      </c>
      <c r="D155" s="311">
        <f t="shared" si="74"/>
        <v>4.6200299143602486</v>
      </c>
      <c r="E155" s="311">
        <f t="shared" si="74"/>
        <v>17.707999999999991</v>
      </c>
      <c r="F155" s="311"/>
      <c r="G155" s="311">
        <f t="shared" ref="G155:J155" si="75">SUM(G145:G153)</f>
        <v>10.74123943104272</v>
      </c>
      <c r="H155" s="311">
        <f t="shared" si="75"/>
        <v>1.1992043837985173</v>
      </c>
      <c r="I155" s="311">
        <f t="shared" si="75"/>
        <v>5.2175561851587693</v>
      </c>
      <c r="J155" s="311">
        <f t="shared" si="75"/>
        <v>17.158000000000005</v>
      </c>
      <c r="K155" s="311"/>
      <c r="L155" s="311">
        <f t="shared" ref="L155:O155" si="76">SUM(L145:L153)</f>
        <v>9.9597985384989531</v>
      </c>
      <c r="M155" s="311">
        <f t="shared" si="76"/>
        <v>1.204313525798729</v>
      </c>
      <c r="N155" s="311">
        <f t="shared" si="76"/>
        <v>5.1878879357023129</v>
      </c>
      <c r="O155" s="311">
        <f t="shared" si="76"/>
        <v>16.351999999999997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2.3808886887239442</v>
      </c>
      <c r="C162" s="302">
        <v>0.18940515904119082</v>
      </c>
      <c r="D162" s="302">
        <v>1.6376165989296874</v>
      </c>
      <c r="E162" s="302">
        <f>SUM(B162:D162)</f>
        <v>4.2079104466948225</v>
      </c>
      <c r="F162" s="303"/>
      <c r="G162" s="302">
        <v>3.2146808727983438</v>
      </c>
      <c r="H162" s="302">
        <v>0.27686334861491324</v>
      </c>
      <c r="I162" s="302">
        <v>1.2057971546719306</v>
      </c>
      <c r="J162" s="302">
        <f>SUM(G162:I162)</f>
        <v>4.6973413760851876</v>
      </c>
      <c r="K162" s="303"/>
      <c r="L162" s="302">
        <v>3.4704090605534827</v>
      </c>
      <c r="M162" s="302">
        <v>0.28381685185086458</v>
      </c>
      <c r="N162" s="302">
        <v>1.2070288947180414</v>
      </c>
      <c r="O162" s="302">
        <f>SUM(L162:N162)</f>
        <v>4.9612548071223888</v>
      </c>
    </row>
    <row r="163" spans="1:15" s="236" customFormat="1" x14ac:dyDescent="0.2">
      <c r="A163" s="237" t="str">
        <f>name!E$5</f>
        <v>Professional occupations</v>
      </c>
      <c r="B163" s="302">
        <v>1.6469034267972746</v>
      </c>
      <c r="C163" s="302">
        <v>0.29752568874958607</v>
      </c>
      <c r="D163" s="302">
        <v>0.32116881930302704</v>
      </c>
      <c r="E163" s="302">
        <f t="shared" ref="E163:E170" si="77">SUM(B163:D163)</f>
        <v>2.2655979348498878</v>
      </c>
      <c r="F163" s="303"/>
      <c r="G163" s="302">
        <v>2.5250632711525665</v>
      </c>
      <c r="H163" s="302">
        <v>0.41055599932131248</v>
      </c>
      <c r="I163" s="302">
        <v>0.2334279378370317</v>
      </c>
      <c r="J163" s="302">
        <f t="shared" ref="J163:J165" si="78">SUM(G163:I163)</f>
        <v>3.1690472083109107</v>
      </c>
      <c r="K163" s="303"/>
      <c r="L163" s="302">
        <v>3.4491429937370639</v>
      </c>
      <c r="M163" s="302">
        <v>0.37295096863570676</v>
      </c>
      <c r="N163" s="302">
        <v>0.14782482506873437</v>
      </c>
      <c r="O163" s="302">
        <f t="shared" ref="O163:O170" si="79">SUM(L163:N163)</f>
        <v>3.9699187874415047</v>
      </c>
    </row>
    <row r="164" spans="1:15" s="236" customFormat="1" x14ac:dyDescent="0.2">
      <c r="A164" s="237" t="str">
        <f>name!E$6</f>
        <v>Associate professional occupations</v>
      </c>
      <c r="B164" s="302">
        <v>1.4732015226376605</v>
      </c>
      <c r="C164" s="302">
        <v>0.50120458111896804</v>
      </c>
      <c r="D164" s="302">
        <v>0.21003412712203942</v>
      </c>
      <c r="E164" s="302">
        <f t="shared" si="77"/>
        <v>2.1844402308786681</v>
      </c>
      <c r="F164" s="303"/>
      <c r="G164" s="302">
        <v>1.9451818371203526</v>
      </c>
      <c r="H164" s="302">
        <v>0.55681411768586209</v>
      </c>
      <c r="I164" s="302">
        <v>0.13401884824281399</v>
      </c>
      <c r="J164" s="302">
        <f t="shared" si="78"/>
        <v>2.6360148030490285</v>
      </c>
      <c r="K164" s="303"/>
      <c r="L164" s="302">
        <v>2.2626813472448832</v>
      </c>
      <c r="M164" s="302">
        <v>0.47569286703173247</v>
      </c>
      <c r="N164" s="302">
        <v>0.12254715020530367</v>
      </c>
      <c r="O164" s="302">
        <f t="shared" si="79"/>
        <v>2.8609213644819196</v>
      </c>
    </row>
    <row r="165" spans="1:15" s="236" customFormat="1" x14ac:dyDescent="0.2">
      <c r="A165" s="237" t="str">
        <f>name!E$7</f>
        <v>Administrative and secretarial occupations</v>
      </c>
      <c r="B165" s="302">
        <v>1.5576600426595466</v>
      </c>
      <c r="C165" s="302">
        <v>0.55550709887698124</v>
      </c>
      <c r="D165" s="302">
        <v>7.5422687698047469E-2</v>
      </c>
      <c r="E165" s="302">
        <f t="shared" si="77"/>
        <v>2.1885898292345756</v>
      </c>
      <c r="F165" s="303"/>
      <c r="G165" s="302">
        <v>1.6413590377630993</v>
      </c>
      <c r="H165" s="302">
        <v>0.57676647261236824</v>
      </c>
      <c r="I165" s="302">
        <v>5.0171279025453278E-2</v>
      </c>
      <c r="J165" s="302">
        <f t="shared" si="78"/>
        <v>2.2682967894009209</v>
      </c>
      <c r="K165" s="303"/>
      <c r="L165" s="302">
        <v>1.9791452637167615</v>
      </c>
      <c r="M165" s="302">
        <v>0.56236888749830938</v>
      </c>
      <c r="N165" s="302">
        <v>0.44354019526092486</v>
      </c>
      <c r="O165" s="302">
        <f t="shared" si="79"/>
        <v>2.9850543464759958</v>
      </c>
    </row>
    <row r="166" spans="1:15" s="236" customFormat="1" x14ac:dyDescent="0.2">
      <c r="A166" s="237" t="str">
        <f>name!E$8</f>
        <v>Skilled trades occupations</v>
      </c>
      <c r="B166" s="302">
        <v>2.507910242178232</v>
      </c>
      <c r="C166" s="302">
        <v>0.37388712530705293</v>
      </c>
      <c r="D166" s="302">
        <v>0.96082136072120616</v>
      </c>
      <c r="E166" s="302">
        <f t="shared" si="77"/>
        <v>3.8426187282064914</v>
      </c>
      <c r="F166" s="303"/>
      <c r="G166" s="302">
        <v>2.3163249376769945</v>
      </c>
      <c r="H166" s="302">
        <v>0.23205953885510247</v>
      </c>
      <c r="I166" s="302">
        <v>0.55912892019125227</v>
      </c>
      <c r="J166" s="302">
        <f>SUM(G166:I166)</f>
        <v>3.1075133967233493</v>
      </c>
      <c r="K166" s="303"/>
      <c r="L166" s="302">
        <v>2.1812089940850448</v>
      </c>
      <c r="M166" s="302">
        <v>0.23590836112653593</v>
      </c>
      <c r="N166" s="302">
        <v>0.5951249752584391</v>
      </c>
      <c r="O166" s="302">
        <f t="shared" si="79"/>
        <v>3.0122423304700199</v>
      </c>
    </row>
    <row r="167" spans="1:15" s="236" customFormat="1" x14ac:dyDescent="0.2">
      <c r="A167" s="237" t="str">
        <f>name!E$9</f>
        <v>Caring, leisure and other service occupations</v>
      </c>
      <c r="B167" s="302">
        <v>0.34927264888713366</v>
      </c>
      <c r="C167" s="302">
        <v>9.0644491168114363E-2</v>
      </c>
      <c r="D167" s="302">
        <v>5.7341610046837341E-2</v>
      </c>
      <c r="E167" s="302">
        <f t="shared" si="77"/>
        <v>0.49725875010208537</v>
      </c>
      <c r="F167" s="303"/>
      <c r="G167" s="302">
        <v>0.28821004409447165</v>
      </c>
      <c r="H167" s="302">
        <v>7.6611847699725164E-2</v>
      </c>
      <c r="I167" s="302">
        <v>5.0384188626792045E-2</v>
      </c>
      <c r="J167" s="302">
        <f t="shared" ref="J167:J170" si="80">SUM(G167:I167)</f>
        <v>0.41520608042098889</v>
      </c>
      <c r="K167" s="303"/>
      <c r="L167" s="302">
        <v>0.4026230794838605</v>
      </c>
      <c r="M167" s="302">
        <v>6.3274525649026692E-2</v>
      </c>
      <c r="N167" s="302">
        <v>6.7442377541446386E-2</v>
      </c>
      <c r="O167" s="302">
        <f t="shared" si="79"/>
        <v>0.53333998267433358</v>
      </c>
    </row>
    <row r="168" spans="1:15" s="236" customFormat="1" x14ac:dyDescent="0.2">
      <c r="A168" s="237" t="str">
        <f>name!E$10</f>
        <v>Sales and customer service occupations</v>
      </c>
      <c r="B168" s="302">
        <v>6.4442054797979242</v>
      </c>
      <c r="C168" s="302">
        <v>14.8180041491018</v>
      </c>
      <c r="D168" s="302">
        <v>1.0054210780600683</v>
      </c>
      <c r="E168" s="302">
        <f t="shared" si="77"/>
        <v>22.267630706959793</v>
      </c>
      <c r="F168" s="303"/>
      <c r="G168" s="302">
        <v>5.8885503139752524</v>
      </c>
      <c r="H168" s="302">
        <v>13.462105675065576</v>
      </c>
      <c r="I168" s="302">
        <v>0.51083289534278031</v>
      </c>
      <c r="J168" s="302">
        <f t="shared" si="80"/>
        <v>19.861488884383608</v>
      </c>
      <c r="K168" s="303"/>
      <c r="L168" s="302">
        <v>5.7788042989540633</v>
      </c>
      <c r="M168" s="302">
        <v>12.759206699119567</v>
      </c>
      <c r="N168" s="302">
        <v>0.32750881993727538</v>
      </c>
      <c r="O168" s="302">
        <f t="shared" si="79"/>
        <v>18.865519818010906</v>
      </c>
    </row>
    <row r="169" spans="1:15" s="236" customFormat="1" x14ac:dyDescent="0.2">
      <c r="A169" s="237" t="str">
        <f>name!E$11</f>
        <v>Process, plant and machine operatives</v>
      </c>
      <c r="B169" s="302">
        <v>2.1381787564082453</v>
      </c>
      <c r="C169" s="302">
        <v>0.42076458757481144</v>
      </c>
      <c r="D169" s="302">
        <v>7.7960707908566323E-2</v>
      </c>
      <c r="E169" s="302">
        <f t="shared" si="77"/>
        <v>2.6369040518916234</v>
      </c>
      <c r="F169" s="303"/>
      <c r="G169" s="302">
        <v>2.0760219702555744</v>
      </c>
      <c r="H169" s="302">
        <v>0.38308354271053796</v>
      </c>
      <c r="I169" s="302">
        <v>5.808059068596988E-2</v>
      </c>
      <c r="J169" s="302">
        <f t="shared" si="80"/>
        <v>2.5171861036520822</v>
      </c>
      <c r="K169" s="303"/>
      <c r="L169" s="302">
        <v>1.6819360358178788</v>
      </c>
      <c r="M169" s="302">
        <v>0.46626621017506109</v>
      </c>
      <c r="N169" s="302">
        <v>5.1928139601406985E-2</v>
      </c>
      <c r="O169" s="302">
        <f t="shared" si="79"/>
        <v>2.2001303855943468</v>
      </c>
    </row>
    <row r="170" spans="1:15" s="236" customFormat="1" x14ac:dyDescent="0.2">
      <c r="A170" s="237" t="str">
        <f>name!E$12</f>
        <v>Elementary occupations</v>
      </c>
      <c r="B170" s="302">
        <v>2.1921637057238685</v>
      </c>
      <c r="C170" s="302">
        <v>2.2394120838117884</v>
      </c>
      <c r="D170" s="302">
        <v>7.2473531646382927E-2</v>
      </c>
      <c r="E170" s="302">
        <f t="shared" si="77"/>
        <v>4.5040493211820394</v>
      </c>
      <c r="F170" s="303"/>
      <c r="G170" s="302">
        <v>2.2033814463689501</v>
      </c>
      <c r="H170" s="302">
        <v>1.6418514187390079</v>
      </c>
      <c r="I170" s="302">
        <v>3.6672492865983945E-2</v>
      </c>
      <c r="J170" s="302">
        <f t="shared" si="80"/>
        <v>3.8819053579739418</v>
      </c>
      <c r="K170" s="303"/>
      <c r="L170" s="302">
        <v>2.328511366640718</v>
      </c>
      <c r="M170" s="302">
        <v>1.0056063641133279</v>
      </c>
      <c r="N170" s="302">
        <v>4.2500446974570422E-2</v>
      </c>
      <c r="O170" s="302">
        <f t="shared" si="79"/>
        <v>3.3766181777286159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20.690384513813829</v>
      </c>
      <c r="C172" s="311">
        <f t="shared" ref="C172:E172" si="81">SUM(C162:C170)</f>
        <v>19.486354964750294</v>
      </c>
      <c r="D172" s="311">
        <f t="shared" si="81"/>
        <v>4.4182605214358617</v>
      </c>
      <c r="E172" s="311">
        <f t="shared" si="81"/>
        <v>44.594999999999992</v>
      </c>
      <c r="F172" s="311"/>
      <c r="G172" s="311">
        <f t="shared" ref="G172:J172" si="82">SUM(G162:G170)</f>
        <v>22.098773731205608</v>
      </c>
      <c r="H172" s="311">
        <f t="shared" si="82"/>
        <v>17.616711961304407</v>
      </c>
      <c r="I172" s="311">
        <f t="shared" si="82"/>
        <v>2.8385143074900077</v>
      </c>
      <c r="J172" s="311">
        <f t="shared" si="82"/>
        <v>42.554000000000016</v>
      </c>
      <c r="K172" s="311"/>
      <c r="L172" s="311">
        <f t="shared" ref="L172:O172" si="83">SUM(L162:L170)</f>
        <v>23.53446244023376</v>
      </c>
      <c r="M172" s="311">
        <f t="shared" si="83"/>
        <v>16.225091735200131</v>
      </c>
      <c r="N172" s="311">
        <f t="shared" si="83"/>
        <v>3.0054458245661424</v>
      </c>
      <c r="O172" s="311">
        <f t="shared" si="83"/>
        <v>42.765000000000036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0.68283978958500491</v>
      </c>
      <c r="C179" s="302">
        <v>6.824171778571568E-2</v>
      </c>
      <c r="D179" s="302">
        <v>0.1440946817283415</v>
      </c>
      <c r="E179" s="302">
        <f>SUM(B179:D179)</f>
        <v>0.89517618909906205</v>
      </c>
      <c r="F179" s="303"/>
      <c r="G179" s="302">
        <v>0.93638742662392827</v>
      </c>
      <c r="H179" s="302">
        <v>0.11140784162043475</v>
      </c>
      <c r="I179" s="302">
        <v>0.46607614580889367</v>
      </c>
      <c r="J179" s="302">
        <f>SUM(G179:I179)</f>
        <v>1.5138714140532565</v>
      </c>
      <c r="K179" s="303"/>
      <c r="L179" s="302">
        <v>0.95581109675538123</v>
      </c>
      <c r="M179" s="302">
        <v>0.13718416129314348</v>
      </c>
      <c r="N179" s="302">
        <v>0.47139022341229042</v>
      </c>
      <c r="O179" s="302">
        <f>SUM(L179:N179)</f>
        <v>1.5643854814608151</v>
      </c>
    </row>
    <row r="180" spans="1:15" s="236" customFormat="1" x14ac:dyDescent="0.2">
      <c r="A180" s="237" t="str">
        <f>name!E$5</f>
        <v>Professional occupations</v>
      </c>
      <c r="B180" s="302">
        <v>0.56672204660712988</v>
      </c>
      <c r="C180" s="302">
        <v>5.5137620694278293E-2</v>
      </c>
      <c r="D180" s="302">
        <v>4.2326336132840245E-2</v>
      </c>
      <c r="E180" s="302">
        <f t="shared" ref="E180:E187" si="84">SUM(B180:D180)</f>
        <v>0.66418600343424838</v>
      </c>
      <c r="F180" s="303"/>
      <c r="G180" s="302">
        <v>0.94668551657143007</v>
      </c>
      <c r="H180" s="302">
        <v>9.4193184835702368E-2</v>
      </c>
      <c r="I180" s="302">
        <v>0.11747613569731689</v>
      </c>
      <c r="J180" s="302">
        <f t="shared" ref="J180:J182" si="85">SUM(G180:I180)</f>
        <v>1.1583548371044492</v>
      </c>
      <c r="K180" s="303"/>
      <c r="L180" s="302">
        <v>1.4435836287314936</v>
      </c>
      <c r="M180" s="302">
        <v>0.16210518190601739</v>
      </c>
      <c r="N180" s="302">
        <v>0.11281793937408642</v>
      </c>
      <c r="O180" s="302">
        <f t="shared" ref="O180:O187" si="86">SUM(L180:N180)</f>
        <v>1.7185067500115974</v>
      </c>
    </row>
    <row r="181" spans="1:15" s="236" customFormat="1" x14ac:dyDescent="0.2">
      <c r="A181" s="237" t="str">
        <f>name!E$6</f>
        <v>Associate professional occupations</v>
      </c>
      <c r="B181" s="302">
        <v>0.6195824011697928</v>
      </c>
      <c r="C181" s="302">
        <v>8.8520959501969143E-2</v>
      </c>
      <c r="D181" s="302">
        <v>2.9462905860832684E-2</v>
      </c>
      <c r="E181" s="302">
        <f t="shared" si="84"/>
        <v>0.73756626653259461</v>
      </c>
      <c r="F181" s="303"/>
      <c r="G181" s="302">
        <v>0.97286502406674702</v>
      </c>
      <c r="H181" s="302">
        <v>0.12931126577617225</v>
      </c>
      <c r="I181" s="302">
        <v>8.9147317756891428E-2</v>
      </c>
      <c r="J181" s="302">
        <f t="shared" si="85"/>
        <v>1.1913236075998106</v>
      </c>
      <c r="K181" s="303"/>
      <c r="L181" s="302">
        <v>1.2309647710987046</v>
      </c>
      <c r="M181" s="302">
        <v>0.18091929440879265</v>
      </c>
      <c r="N181" s="302">
        <v>9.5337491920254661E-2</v>
      </c>
      <c r="O181" s="302">
        <f t="shared" si="86"/>
        <v>1.5072215574277521</v>
      </c>
    </row>
    <row r="182" spans="1:15" s="236" customFormat="1" x14ac:dyDescent="0.2">
      <c r="A182" s="237" t="str">
        <f>name!E$7</f>
        <v>Administrative and secretarial occupations</v>
      </c>
      <c r="B182" s="302">
        <v>0.80980623035285271</v>
      </c>
      <c r="C182" s="302">
        <v>0.41913128997361593</v>
      </c>
      <c r="D182" s="302">
        <v>4.393029585354518E-2</v>
      </c>
      <c r="E182" s="302">
        <f t="shared" si="84"/>
        <v>1.272867816180014</v>
      </c>
      <c r="F182" s="303"/>
      <c r="G182" s="302">
        <v>1.0476378164854707</v>
      </c>
      <c r="H182" s="302">
        <v>0.47428141988796846</v>
      </c>
      <c r="I182" s="302">
        <v>0.23610922693089589</v>
      </c>
      <c r="J182" s="302">
        <f t="shared" si="85"/>
        <v>1.758028463304335</v>
      </c>
      <c r="K182" s="303"/>
      <c r="L182" s="302">
        <v>1.1292153703312597</v>
      </c>
      <c r="M182" s="302">
        <v>0.46679561243514806</v>
      </c>
      <c r="N182" s="302">
        <v>0.18211075990393358</v>
      </c>
      <c r="O182" s="302">
        <f t="shared" si="86"/>
        <v>1.7781217426703413</v>
      </c>
    </row>
    <row r="183" spans="1:15" s="236" customFormat="1" x14ac:dyDescent="0.2">
      <c r="A183" s="237" t="str">
        <f>name!E$8</f>
        <v>Skilled trades occupations</v>
      </c>
      <c r="B183" s="302">
        <v>0.52259314122488087</v>
      </c>
      <c r="C183" s="302">
        <v>0.11696670855752868</v>
      </c>
      <c r="D183" s="302">
        <v>0.14121539171121564</v>
      </c>
      <c r="E183" s="302">
        <f t="shared" si="84"/>
        <v>0.78077524149362521</v>
      </c>
      <c r="F183" s="303"/>
      <c r="G183" s="302">
        <v>0.53808100270086334</v>
      </c>
      <c r="H183" s="302">
        <v>0.11236329469105481</v>
      </c>
      <c r="I183" s="302">
        <v>0.14988085632408282</v>
      </c>
      <c r="J183" s="302">
        <f>SUM(G183:I183)</f>
        <v>0.80032515371600099</v>
      </c>
      <c r="K183" s="303"/>
      <c r="L183" s="302">
        <v>0.4684457179493437</v>
      </c>
      <c r="M183" s="302">
        <v>0.20453379393710733</v>
      </c>
      <c r="N183" s="302">
        <v>0.18941305327254013</v>
      </c>
      <c r="O183" s="302">
        <f t="shared" si="86"/>
        <v>0.8623925651589911</v>
      </c>
    </row>
    <row r="184" spans="1:15" s="236" customFormat="1" x14ac:dyDescent="0.2">
      <c r="A184" s="237" t="str">
        <f>name!E$9</f>
        <v>Caring, leisure and other service occupations</v>
      </c>
      <c r="B184" s="302">
        <v>0.63739395770883733</v>
      </c>
      <c r="C184" s="302">
        <v>0.40657808428779385</v>
      </c>
      <c r="D184" s="302">
        <v>7.4410034574007217E-2</v>
      </c>
      <c r="E184" s="302">
        <f t="shared" si="84"/>
        <v>1.1183820765706385</v>
      </c>
      <c r="F184" s="303"/>
      <c r="G184" s="302">
        <v>0.79085614538223548</v>
      </c>
      <c r="H184" s="302">
        <v>0.44192163234451748</v>
      </c>
      <c r="I184" s="302">
        <v>0.13030631703996415</v>
      </c>
      <c r="J184" s="302">
        <f t="shared" ref="J184:J187" si="87">SUM(G184:I184)</f>
        <v>1.3630840947667171</v>
      </c>
      <c r="K184" s="303"/>
      <c r="L184" s="302">
        <v>0.76340758745215898</v>
      </c>
      <c r="M184" s="302">
        <v>0.43127853395700461</v>
      </c>
      <c r="N184" s="302">
        <v>0.16074380619039352</v>
      </c>
      <c r="O184" s="302">
        <f t="shared" si="86"/>
        <v>1.3554299275995572</v>
      </c>
    </row>
    <row r="185" spans="1:15" s="236" customFormat="1" x14ac:dyDescent="0.2">
      <c r="A185" s="237" t="str">
        <f>name!E$10</f>
        <v>Sales and customer service occupations</v>
      </c>
      <c r="B185" s="302">
        <v>0.32726039451751421</v>
      </c>
      <c r="C185" s="302">
        <v>0.19616384358479169</v>
      </c>
      <c r="D185" s="302">
        <v>3.0190170179740874E-2</v>
      </c>
      <c r="E185" s="302">
        <f t="shared" si="84"/>
        <v>0.55361440828204678</v>
      </c>
      <c r="F185" s="303"/>
      <c r="G185" s="302">
        <v>0.40123900828782727</v>
      </c>
      <c r="H185" s="302">
        <v>0.23580444709047363</v>
      </c>
      <c r="I185" s="302">
        <v>6.6074802699617852E-2</v>
      </c>
      <c r="J185" s="302">
        <f t="shared" si="87"/>
        <v>0.70311825807791872</v>
      </c>
      <c r="K185" s="303"/>
      <c r="L185" s="302">
        <v>0.47413860919431056</v>
      </c>
      <c r="M185" s="302">
        <v>0.32482219552853642</v>
      </c>
      <c r="N185" s="302">
        <v>5.5678634872423791E-2</v>
      </c>
      <c r="O185" s="302">
        <f t="shared" si="86"/>
        <v>0.85463943959527067</v>
      </c>
    </row>
    <row r="186" spans="1:15" s="236" customFormat="1" x14ac:dyDescent="0.2">
      <c r="A186" s="237" t="str">
        <f>name!E$11</f>
        <v>Process, plant and machine operatives</v>
      </c>
      <c r="B186" s="302">
        <v>3.8908954528233566</v>
      </c>
      <c r="C186" s="302">
        <v>0.53728882441925518</v>
      </c>
      <c r="D186" s="302">
        <v>1.361692963053591</v>
      </c>
      <c r="E186" s="302">
        <f t="shared" si="84"/>
        <v>5.7898772402962031</v>
      </c>
      <c r="F186" s="303"/>
      <c r="G186" s="302">
        <v>3.9644150341354676</v>
      </c>
      <c r="H186" s="302">
        <v>0.64168343405334172</v>
      </c>
      <c r="I186" s="302">
        <v>1.8713098851906653</v>
      </c>
      <c r="J186" s="302">
        <f t="shared" si="87"/>
        <v>6.4774083533794755</v>
      </c>
      <c r="K186" s="303"/>
      <c r="L186" s="302">
        <v>3.1291020296790362</v>
      </c>
      <c r="M186" s="302">
        <v>0.66377977661430598</v>
      </c>
      <c r="N186" s="302">
        <v>2.0598591002802897</v>
      </c>
      <c r="O186" s="302">
        <f t="shared" si="86"/>
        <v>5.852740906573632</v>
      </c>
    </row>
    <row r="187" spans="1:15" s="236" customFormat="1" x14ac:dyDescent="0.2">
      <c r="A187" s="237" t="str">
        <f>name!E$12</f>
        <v>Elementary occupations</v>
      </c>
      <c r="B187" s="302">
        <v>1.9426970689329337</v>
      </c>
      <c r="C187" s="302">
        <v>0.46736449604224367</v>
      </c>
      <c r="D187" s="302">
        <v>5.3493193136372783E-2</v>
      </c>
      <c r="E187" s="302">
        <f t="shared" si="84"/>
        <v>2.4635547581115502</v>
      </c>
      <c r="F187" s="303"/>
      <c r="G187" s="302">
        <v>1.6927275635490178</v>
      </c>
      <c r="H187" s="302">
        <v>0.4621382543859392</v>
      </c>
      <c r="I187" s="302">
        <v>7.4620000063063713E-2</v>
      </c>
      <c r="J187" s="302">
        <f t="shared" si="87"/>
        <v>2.2294858179980208</v>
      </c>
      <c r="K187" s="303"/>
      <c r="L187" s="302">
        <v>1.620909202065836</v>
      </c>
      <c r="M187" s="302">
        <v>0.38983843542898489</v>
      </c>
      <c r="N187" s="302">
        <v>8.48139920072149E-2</v>
      </c>
      <c r="O187" s="302">
        <f t="shared" si="86"/>
        <v>2.0955616295020358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9.9997904829223021</v>
      </c>
      <c r="C189" s="311">
        <f t="shared" ref="C189:E189" si="88">SUM(C179:C187)</f>
        <v>2.3553935448471921</v>
      </c>
      <c r="D189" s="311">
        <f t="shared" si="88"/>
        <v>1.9208159722304869</v>
      </c>
      <c r="E189" s="311">
        <f t="shared" si="88"/>
        <v>14.275999999999984</v>
      </c>
      <c r="F189" s="311"/>
      <c r="G189" s="311">
        <f t="shared" ref="G189:J189" si="89">SUM(G179:G187)</f>
        <v>11.290894537802988</v>
      </c>
      <c r="H189" s="311">
        <f t="shared" si="89"/>
        <v>2.7031047746856047</v>
      </c>
      <c r="I189" s="311">
        <f t="shared" si="89"/>
        <v>3.2010006875113914</v>
      </c>
      <c r="J189" s="311">
        <f t="shared" si="89"/>
        <v>17.194999999999983</v>
      </c>
      <c r="K189" s="311"/>
      <c r="L189" s="311">
        <f t="shared" ref="L189:O189" si="90">SUM(L179:L187)</f>
        <v>11.215578013257524</v>
      </c>
      <c r="M189" s="311">
        <f t="shared" si="90"/>
        <v>2.9612569855090407</v>
      </c>
      <c r="N189" s="311">
        <f t="shared" si="90"/>
        <v>3.4121650012334275</v>
      </c>
      <c r="O189" s="311">
        <f t="shared" si="90"/>
        <v>17.588999999999995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1.8173457569473279</v>
      </c>
      <c r="C196" s="302">
        <v>0.17262604425638151</v>
      </c>
      <c r="D196" s="302">
        <v>0.97530455191751331</v>
      </c>
      <c r="E196" s="302">
        <f>SUM(B196:D196)</f>
        <v>2.9652763531212227</v>
      </c>
      <c r="F196" s="303"/>
      <c r="G196" s="302">
        <v>2.3684957942401614</v>
      </c>
      <c r="H196" s="302">
        <v>0.28511525678597061</v>
      </c>
      <c r="I196" s="302">
        <v>0.75941690064304979</v>
      </c>
      <c r="J196" s="302">
        <f>SUM(G196:I196)</f>
        <v>3.4130279516691817</v>
      </c>
      <c r="K196" s="303"/>
      <c r="L196" s="302">
        <v>2.8100547401658971</v>
      </c>
      <c r="M196" s="302">
        <v>0.43792232060053238</v>
      </c>
      <c r="N196" s="302">
        <v>0.88160895826775221</v>
      </c>
      <c r="O196" s="302">
        <f>SUM(L196:N196)</f>
        <v>4.129586019034182</v>
      </c>
    </row>
    <row r="197" spans="1:15" s="236" customFormat="1" x14ac:dyDescent="0.2">
      <c r="A197" s="237" t="str">
        <f>name!E$5</f>
        <v>Professional occupations</v>
      </c>
      <c r="B197" s="302">
        <v>0.44041719291840492</v>
      </c>
      <c r="C197" s="302">
        <v>5.0317168242555374E-2</v>
      </c>
      <c r="D197" s="302">
        <v>6.8397078006526016E-2</v>
      </c>
      <c r="E197" s="302">
        <f t="shared" ref="E197:E204" si="91">SUM(B197:D197)</f>
        <v>0.55913143916748631</v>
      </c>
      <c r="F197" s="303"/>
      <c r="G197" s="302">
        <v>0.70428901916716313</v>
      </c>
      <c r="H197" s="302">
        <v>8.6580055190343022E-2</v>
      </c>
      <c r="I197" s="302">
        <v>5.2172322316739135E-2</v>
      </c>
      <c r="J197" s="302">
        <f t="shared" ref="J197:J199" si="92">SUM(G197:I197)</f>
        <v>0.84304139667424538</v>
      </c>
      <c r="K197" s="303"/>
      <c r="L197" s="302">
        <v>0.88201886824308062</v>
      </c>
      <c r="M197" s="302">
        <v>0.15136785875546832</v>
      </c>
      <c r="N197" s="302">
        <v>3.8119606154542171E-2</v>
      </c>
      <c r="O197" s="302">
        <f t="shared" ref="O197:O204" si="93">SUM(L197:N197)</f>
        <v>1.0715063331530912</v>
      </c>
    </row>
    <row r="198" spans="1:15" s="236" customFormat="1" x14ac:dyDescent="0.2">
      <c r="A198" s="237" t="str">
        <f>name!E$6</f>
        <v>Associate professional occupations</v>
      </c>
      <c r="B198" s="302">
        <v>0.29246357303321374</v>
      </c>
      <c r="C198" s="302">
        <v>0.13118344939011972</v>
      </c>
      <c r="D198" s="302">
        <v>4.0878733252489405E-2</v>
      </c>
      <c r="E198" s="302">
        <f t="shared" si="91"/>
        <v>0.46452575567582288</v>
      </c>
      <c r="F198" s="303"/>
      <c r="G198" s="302">
        <v>0.42483626865357771</v>
      </c>
      <c r="H198" s="302">
        <v>0.15591941396090636</v>
      </c>
      <c r="I198" s="302">
        <v>2.6126385892897543E-2</v>
      </c>
      <c r="J198" s="302">
        <f t="shared" si="92"/>
        <v>0.60688206850738158</v>
      </c>
      <c r="K198" s="303"/>
      <c r="L198" s="302">
        <v>0.52693898385632909</v>
      </c>
      <c r="M198" s="302">
        <v>0.26053299392281254</v>
      </c>
      <c r="N198" s="302">
        <v>2.7216942316630462E-2</v>
      </c>
      <c r="O198" s="302">
        <f t="shared" si="93"/>
        <v>0.8146889200957721</v>
      </c>
    </row>
    <row r="199" spans="1:15" s="236" customFormat="1" x14ac:dyDescent="0.2">
      <c r="A199" s="237" t="str">
        <f>name!E$7</f>
        <v>Administrative and secretarial occupations</v>
      </c>
      <c r="B199" s="302">
        <v>0.37407677421012187</v>
      </c>
      <c r="C199" s="302">
        <v>0.15157519077868764</v>
      </c>
      <c r="D199" s="302">
        <v>1.8406403912208581E-2</v>
      </c>
      <c r="E199" s="302">
        <f t="shared" si="91"/>
        <v>0.54405836890101811</v>
      </c>
      <c r="F199" s="303"/>
      <c r="G199" s="302">
        <v>0.47003222196633349</v>
      </c>
      <c r="H199" s="302">
        <v>0.15503558031901538</v>
      </c>
      <c r="I199" s="302">
        <v>1.2372828824941111E-2</v>
      </c>
      <c r="J199" s="302">
        <f t="shared" si="92"/>
        <v>0.63744063111028992</v>
      </c>
      <c r="K199" s="303"/>
      <c r="L199" s="302">
        <v>0.69020923486736629</v>
      </c>
      <c r="M199" s="302">
        <v>0.24645938338725076</v>
      </c>
      <c r="N199" s="302">
        <v>1.2233184857239138E-2</v>
      </c>
      <c r="O199" s="302">
        <f t="shared" si="93"/>
        <v>0.94890180311185623</v>
      </c>
    </row>
    <row r="200" spans="1:15" s="236" customFormat="1" x14ac:dyDescent="0.2">
      <c r="A200" s="237" t="str">
        <f>name!E$8</f>
        <v>Skilled trades occupations</v>
      </c>
      <c r="B200" s="302">
        <v>1.0992648590341179</v>
      </c>
      <c r="C200" s="302">
        <v>0.77987107678109158</v>
      </c>
      <c r="D200" s="302">
        <v>0.27073546481257516</v>
      </c>
      <c r="E200" s="302">
        <f t="shared" si="91"/>
        <v>2.1498714006277848</v>
      </c>
      <c r="F200" s="303"/>
      <c r="G200" s="302">
        <v>1.0544317577815148</v>
      </c>
      <c r="H200" s="302">
        <v>0.73566360416405141</v>
      </c>
      <c r="I200" s="302">
        <v>0.21643596957621822</v>
      </c>
      <c r="J200" s="302">
        <f>SUM(G200:I200)</f>
        <v>2.0065313315217845</v>
      </c>
      <c r="K200" s="303"/>
      <c r="L200" s="302">
        <v>0.90004490159109773</v>
      </c>
      <c r="M200" s="302">
        <v>0.90786512775522388</v>
      </c>
      <c r="N200" s="302">
        <v>0.27726556556433607</v>
      </c>
      <c r="O200" s="302">
        <f t="shared" si="93"/>
        <v>2.0851755949106576</v>
      </c>
    </row>
    <row r="201" spans="1:15" s="236" customFormat="1" x14ac:dyDescent="0.2">
      <c r="A201" s="237" t="str">
        <f>name!E$9</f>
        <v>Caring, leisure and other service occupations</v>
      </c>
      <c r="B201" s="302">
        <v>0.42764732668038768</v>
      </c>
      <c r="C201" s="302">
        <v>0.48666589806245708</v>
      </c>
      <c r="D201" s="302">
        <v>6.7504687226946331E-2</v>
      </c>
      <c r="E201" s="302">
        <f t="shared" si="91"/>
        <v>0.98181791196979107</v>
      </c>
      <c r="F201" s="303"/>
      <c r="G201" s="302">
        <v>0.51975243529836168</v>
      </c>
      <c r="H201" s="302">
        <v>0.43038455400654302</v>
      </c>
      <c r="I201" s="302">
        <v>6.7616475674926665E-2</v>
      </c>
      <c r="J201" s="302">
        <f t="shared" ref="J201:J204" si="94">SUM(G201:I201)</f>
        <v>1.0177534649798314</v>
      </c>
      <c r="K201" s="303"/>
      <c r="L201" s="302">
        <v>0.53402700481459031</v>
      </c>
      <c r="M201" s="302">
        <v>0.51615165246054595</v>
      </c>
      <c r="N201" s="302">
        <v>0.12146071491168135</v>
      </c>
      <c r="O201" s="302">
        <f t="shared" si="93"/>
        <v>1.1716393721868177</v>
      </c>
    </row>
    <row r="202" spans="1:15" s="236" customFormat="1" x14ac:dyDescent="0.2">
      <c r="A202" s="237" t="str">
        <f>name!E$10</f>
        <v>Sales and customer service occupations</v>
      </c>
      <c r="B202" s="302">
        <v>0.42657187196506924</v>
      </c>
      <c r="C202" s="302">
        <v>0.84220707601577172</v>
      </c>
      <c r="D202" s="302">
        <v>0.35533625311676525</v>
      </c>
      <c r="E202" s="302">
        <f t="shared" si="91"/>
        <v>1.6241152010976061</v>
      </c>
      <c r="F202" s="303"/>
      <c r="G202" s="302">
        <v>0.49720046814647195</v>
      </c>
      <c r="H202" s="302">
        <v>0.85631410133914709</v>
      </c>
      <c r="I202" s="302">
        <v>0.19391342273007064</v>
      </c>
      <c r="J202" s="302">
        <f t="shared" si="94"/>
        <v>1.5474279922156897</v>
      </c>
      <c r="K202" s="303"/>
      <c r="L202" s="302">
        <v>0.68286757018212096</v>
      </c>
      <c r="M202" s="302">
        <v>1.527175118802405</v>
      </c>
      <c r="N202" s="302">
        <v>0.1524224646254061</v>
      </c>
      <c r="O202" s="302">
        <f t="shared" si="93"/>
        <v>2.3624651536099321</v>
      </c>
    </row>
    <row r="203" spans="1:15" s="236" customFormat="1" x14ac:dyDescent="0.2">
      <c r="A203" s="237" t="str">
        <f>name!E$11</f>
        <v>Process, plant and machine operatives</v>
      </c>
      <c r="B203" s="302">
        <v>0.21907223446678703</v>
      </c>
      <c r="C203" s="302">
        <v>0.28719642687599656</v>
      </c>
      <c r="D203" s="302">
        <v>1.2192798718016349E-2</v>
      </c>
      <c r="E203" s="302">
        <f t="shared" si="91"/>
        <v>0.51846146006079996</v>
      </c>
      <c r="F203" s="303"/>
      <c r="G203" s="302">
        <v>0.1798094507697266</v>
      </c>
      <c r="H203" s="302">
        <v>0.40587722075053839</v>
      </c>
      <c r="I203" s="302">
        <v>7.9619886887243065E-3</v>
      </c>
      <c r="J203" s="302">
        <f t="shared" si="94"/>
        <v>0.59364866020898932</v>
      </c>
      <c r="K203" s="303"/>
      <c r="L203" s="302">
        <v>0.12844978512016098</v>
      </c>
      <c r="M203" s="302">
        <v>0.75781133159518099</v>
      </c>
      <c r="N203" s="302">
        <v>1.0953362098195757E-2</v>
      </c>
      <c r="O203" s="302">
        <f t="shared" si="93"/>
        <v>0.89721447881353777</v>
      </c>
    </row>
    <row r="204" spans="1:15" s="236" customFormat="1" x14ac:dyDescent="0.2">
      <c r="A204" s="237" t="str">
        <f>name!E$12</f>
        <v>Elementary occupations</v>
      </c>
      <c r="B204" s="302">
        <v>1.6125260265265362</v>
      </c>
      <c r="C204" s="302">
        <v>7.9952543377633338</v>
      </c>
      <c r="D204" s="302">
        <v>3.4961745088596625E-2</v>
      </c>
      <c r="E204" s="302">
        <f t="shared" si="91"/>
        <v>9.6427421093784655</v>
      </c>
      <c r="F204" s="303"/>
      <c r="G204" s="302">
        <v>1.8063717201200431</v>
      </c>
      <c r="H204" s="302">
        <v>7.0631297631438406</v>
      </c>
      <c r="I204" s="302">
        <v>1.6745019848733746E-2</v>
      </c>
      <c r="J204" s="302">
        <f t="shared" si="94"/>
        <v>8.8862465031126181</v>
      </c>
      <c r="K204" s="303"/>
      <c r="L204" s="302">
        <v>2.0419972045588319</v>
      </c>
      <c r="M204" s="302">
        <v>6.5657753121332769</v>
      </c>
      <c r="N204" s="302">
        <v>2.5049808392055697E-2</v>
      </c>
      <c r="O204" s="302">
        <f t="shared" si="93"/>
        <v>8.6328223250841649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6.7093856157819669</v>
      </c>
      <c r="C206" s="311">
        <f t="shared" ref="C206:E206" si="95">SUM(C196:C204)</f>
        <v>10.896896668166395</v>
      </c>
      <c r="D206" s="311">
        <f t="shared" si="95"/>
        <v>1.8437177160516367</v>
      </c>
      <c r="E206" s="311">
        <f t="shared" si="95"/>
        <v>19.449999999999996</v>
      </c>
      <c r="F206" s="311"/>
      <c r="G206" s="311">
        <f t="shared" ref="G206:J206" si="96">SUM(G196:G204)</f>
        <v>8.0252191361433542</v>
      </c>
      <c r="H206" s="311">
        <f t="shared" si="96"/>
        <v>10.174019549660356</v>
      </c>
      <c r="I206" s="311">
        <f t="shared" si="96"/>
        <v>1.3527613141963013</v>
      </c>
      <c r="J206" s="311">
        <f t="shared" si="96"/>
        <v>19.552000000000014</v>
      </c>
      <c r="K206" s="311"/>
      <c r="L206" s="311">
        <f t="shared" ref="L206:O206" si="97">SUM(L196:L204)</f>
        <v>9.1966082933994748</v>
      </c>
      <c r="M206" s="311">
        <f t="shared" si="97"/>
        <v>11.371061099412696</v>
      </c>
      <c r="N206" s="311">
        <f t="shared" si="97"/>
        <v>1.5463306071878387</v>
      </c>
      <c r="O206" s="311">
        <f t="shared" si="97"/>
        <v>22.114000000000011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8.283683011267981E-2</v>
      </c>
      <c r="C213" s="302">
        <v>1.3984241221795557E-2</v>
      </c>
      <c r="D213" s="302">
        <v>6.3753260075577356E-2</v>
      </c>
      <c r="E213" s="302">
        <f>SUM(B213:D213)</f>
        <v>0.16057433141005273</v>
      </c>
      <c r="F213" s="303"/>
      <c r="G213" s="302">
        <v>6.6423118978884102E-2</v>
      </c>
      <c r="H213" s="302">
        <v>7.803958479881459E-3</v>
      </c>
      <c r="I213" s="302">
        <v>7.6866324313897894E-2</v>
      </c>
      <c r="J213" s="302">
        <f>SUM(G213:I213)</f>
        <v>0.15109340177266345</v>
      </c>
      <c r="K213" s="303"/>
      <c r="L213" s="302">
        <v>6.0148518411063195E-2</v>
      </c>
      <c r="M213" s="302">
        <v>9.1564751286279927E-3</v>
      </c>
      <c r="N213" s="302">
        <v>7.1703554896700383E-2</v>
      </c>
      <c r="O213" s="302">
        <f>SUM(L213:N213)</f>
        <v>0.14100854843639157</v>
      </c>
    </row>
    <row r="214" spans="1:15" s="236" customFormat="1" x14ac:dyDescent="0.2">
      <c r="A214" s="237" t="str">
        <f>name!E$5</f>
        <v>Professional occupations</v>
      </c>
      <c r="B214" s="302">
        <v>0.18864715641493274</v>
      </c>
      <c r="C214" s="302">
        <v>1.8824202038960899E-2</v>
      </c>
      <c r="D214" s="302">
        <v>0.11314470590924632</v>
      </c>
      <c r="E214" s="302">
        <f t="shared" ref="E214:E221" si="98">SUM(B214:D214)</f>
        <v>0.32061606436313994</v>
      </c>
      <c r="F214" s="303"/>
      <c r="G214" s="302">
        <v>0.15657348756821168</v>
      </c>
      <c r="H214" s="302">
        <v>1.4512583103673378E-2</v>
      </c>
      <c r="I214" s="302">
        <v>0.10185387186821386</v>
      </c>
      <c r="J214" s="302">
        <f t="shared" ref="J214:J216" si="99">SUM(G214:I214)</f>
        <v>0.2729399425400989</v>
      </c>
      <c r="K214" s="303"/>
      <c r="L214" s="302">
        <v>0.18729234529135533</v>
      </c>
      <c r="M214" s="302">
        <v>2.0813607879427768E-2</v>
      </c>
      <c r="N214" s="302">
        <v>8.8427780339557532E-2</v>
      </c>
      <c r="O214" s="302">
        <f t="shared" ref="O214:O221" si="100">SUM(L214:N214)</f>
        <v>0.29653373351034062</v>
      </c>
    </row>
    <row r="215" spans="1:15" s="236" customFormat="1" x14ac:dyDescent="0.2">
      <c r="A215" s="237" t="str">
        <f>name!E$6</f>
        <v>Associate professional occupations</v>
      </c>
      <c r="B215" s="302">
        <v>0.13473363978783179</v>
      </c>
      <c r="C215" s="302">
        <v>3.1574726960801519E-2</v>
      </c>
      <c r="D215" s="302">
        <v>0.22041068070762984</v>
      </c>
      <c r="E215" s="302">
        <f t="shared" si="98"/>
        <v>0.38671904745626318</v>
      </c>
      <c r="F215" s="303"/>
      <c r="G215" s="302">
        <v>0.11920189222541996</v>
      </c>
      <c r="H215" s="302">
        <v>2.003067345772935E-2</v>
      </c>
      <c r="I215" s="302">
        <v>0.3329732754799648</v>
      </c>
      <c r="J215" s="302">
        <f t="shared" si="99"/>
        <v>0.47220584116311415</v>
      </c>
      <c r="K215" s="303"/>
      <c r="L215" s="302">
        <v>0.11313387811678746</v>
      </c>
      <c r="M215" s="302">
        <v>2.1819068935455065E-2</v>
      </c>
      <c r="N215" s="302">
        <v>0.29371654148784893</v>
      </c>
      <c r="O215" s="302">
        <f t="shared" si="100"/>
        <v>0.42866948854009146</v>
      </c>
    </row>
    <row r="216" spans="1:15" s="236" customFormat="1" x14ac:dyDescent="0.2">
      <c r="A216" s="237" t="str">
        <f>name!E$7</f>
        <v>Administrative and secretarial occupations</v>
      </c>
      <c r="B216" s="302">
        <v>0.12895629757864094</v>
      </c>
      <c r="C216" s="302">
        <v>6.2579544679972537E-2</v>
      </c>
      <c r="D216" s="302">
        <v>1.6255052448449658E-2</v>
      </c>
      <c r="E216" s="302">
        <f t="shared" si="98"/>
        <v>0.20779089470706313</v>
      </c>
      <c r="F216" s="303"/>
      <c r="G216" s="302">
        <v>0.10880305230281247</v>
      </c>
      <c r="H216" s="302">
        <v>4.344121802087008E-2</v>
      </c>
      <c r="I216" s="302">
        <v>2.2290146185398874E-2</v>
      </c>
      <c r="J216" s="302">
        <f t="shared" si="99"/>
        <v>0.17453441650908141</v>
      </c>
      <c r="K216" s="303"/>
      <c r="L216" s="302">
        <v>0.11006705581440694</v>
      </c>
      <c r="M216" s="302">
        <v>4.1947251704040601E-2</v>
      </c>
      <c r="N216" s="302">
        <v>1.6892014264761477E-2</v>
      </c>
      <c r="O216" s="302">
        <f t="shared" si="100"/>
        <v>0.16890632178320902</v>
      </c>
    </row>
    <row r="217" spans="1:15" s="236" customFormat="1" x14ac:dyDescent="0.2">
      <c r="A217" s="237" t="str">
        <f>name!E$8</f>
        <v>Skilled trades occupations</v>
      </c>
      <c r="B217" s="302">
        <v>7.5312405786243861E-2</v>
      </c>
      <c r="C217" s="302">
        <v>1.8114952800766901E-2</v>
      </c>
      <c r="D217" s="302">
        <v>6.5012762445943617E-2</v>
      </c>
      <c r="E217" s="302">
        <f t="shared" si="98"/>
        <v>0.15844012103295438</v>
      </c>
      <c r="F217" s="303"/>
      <c r="G217" s="302">
        <v>6.3853285575105501E-2</v>
      </c>
      <c r="H217" s="302">
        <v>8.0074393363208669E-3</v>
      </c>
      <c r="I217" s="302">
        <v>5.4500689266676262E-2</v>
      </c>
      <c r="J217" s="302">
        <f>SUM(G217:I217)</f>
        <v>0.12636141417810262</v>
      </c>
      <c r="K217" s="303"/>
      <c r="L217" s="302">
        <v>4.656522200003823E-2</v>
      </c>
      <c r="M217" s="302">
        <v>9.6100061525139658E-3</v>
      </c>
      <c r="N217" s="302">
        <v>6.7212753071448569E-2</v>
      </c>
      <c r="O217" s="302">
        <f t="shared" si="100"/>
        <v>0.12338798122400077</v>
      </c>
    </row>
    <row r="218" spans="1:15" s="236" customFormat="1" x14ac:dyDescent="0.2">
      <c r="A218" s="237" t="str">
        <f>name!E$9</f>
        <v>Caring, leisure and other service occupations</v>
      </c>
      <c r="B218" s="302">
        <v>3.1653141753920859E-2</v>
      </c>
      <c r="C218" s="302">
        <v>1.712779379465823E-2</v>
      </c>
      <c r="D218" s="302">
        <v>1.3010631053029244E-2</v>
      </c>
      <c r="E218" s="302">
        <f t="shared" si="98"/>
        <v>6.1791566601608332E-2</v>
      </c>
      <c r="F218" s="303"/>
      <c r="G218" s="302">
        <v>3.8281984943966466E-2</v>
      </c>
      <c r="H218" s="302">
        <v>2.2138929903972961E-2</v>
      </c>
      <c r="I218" s="302">
        <v>2.3553014735343634E-2</v>
      </c>
      <c r="J218" s="302">
        <f t="shared" ref="J218:J221" si="101">SUM(G218:I218)</f>
        <v>8.3973929583283063E-2</v>
      </c>
      <c r="K218" s="303"/>
      <c r="L218" s="302">
        <v>3.5049839864344817E-2</v>
      </c>
      <c r="M218" s="302">
        <v>1.7858022688711311E-2</v>
      </c>
      <c r="N218" s="302">
        <v>2.5747398550887708E-2</v>
      </c>
      <c r="O218" s="302">
        <f t="shared" si="100"/>
        <v>7.865526110394383E-2</v>
      </c>
    </row>
    <row r="219" spans="1:15" s="236" customFormat="1" x14ac:dyDescent="0.2">
      <c r="A219" s="237" t="str">
        <f>name!E$10</f>
        <v>Sales and customer service occupations</v>
      </c>
      <c r="B219" s="302">
        <v>5.4587044649245742E-2</v>
      </c>
      <c r="C219" s="302">
        <v>2.7677512138395886E-2</v>
      </c>
      <c r="D219" s="302">
        <v>1.4109831446451872E-2</v>
      </c>
      <c r="E219" s="302">
        <f t="shared" si="98"/>
        <v>9.63743882340935E-2</v>
      </c>
      <c r="F219" s="303"/>
      <c r="G219" s="302">
        <v>5.3500101453552648E-2</v>
      </c>
      <c r="H219" s="302">
        <v>2.7458723427702267E-2</v>
      </c>
      <c r="I219" s="302">
        <v>1.3344473634220529E-2</v>
      </c>
      <c r="J219" s="302">
        <f t="shared" si="101"/>
        <v>9.4303298515475448E-2</v>
      </c>
      <c r="K219" s="303"/>
      <c r="L219" s="302">
        <v>5.8676850263808998E-2</v>
      </c>
      <c r="M219" s="302">
        <v>2.9866692540373416E-2</v>
      </c>
      <c r="N219" s="302">
        <v>9.3814685248209771E-3</v>
      </c>
      <c r="O219" s="302">
        <f t="shared" si="100"/>
        <v>9.79250113290034E-2</v>
      </c>
    </row>
    <row r="220" spans="1:15" s="236" customFormat="1" x14ac:dyDescent="0.2">
      <c r="A220" s="237" t="str">
        <f>name!E$11</f>
        <v>Process, plant and machine operatives</v>
      </c>
      <c r="B220" s="302">
        <v>2.8114224033141344E-2</v>
      </c>
      <c r="C220" s="302">
        <v>1.9970994611312479E-2</v>
      </c>
      <c r="D220" s="302">
        <v>1.4355035409071728E-2</v>
      </c>
      <c r="E220" s="302">
        <f t="shared" si="98"/>
        <v>6.2440254053525553E-2</v>
      </c>
      <c r="F220" s="303"/>
      <c r="G220" s="302">
        <v>2.4129351709648389E-2</v>
      </c>
      <c r="H220" s="302">
        <v>8.6269997045779912E-3</v>
      </c>
      <c r="I220" s="302">
        <v>1.5563102211968226E-2</v>
      </c>
      <c r="J220" s="302">
        <f t="shared" si="101"/>
        <v>4.8319453626194608E-2</v>
      </c>
      <c r="K220" s="303"/>
      <c r="L220" s="302">
        <v>2.1095659561541864E-2</v>
      </c>
      <c r="M220" s="302">
        <v>1.1633767563277869E-2</v>
      </c>
      <c r="N220" s="302">
        <v>2.9002297559047919E-2</v>
      </c>
      <c r="O220" s="302">
        <f t="shared" si="100"/>
        <v>6.1731724683867645E-2</v>
      </c>
    </row>
    <row r="221" spans="1:15" s="236" customFormat="1" x14ac:dyDescent="0.2">
      <c r="A221" s="237" t="str">
        <f>name!E$12</f>
        <v>Elementary occupations</v>
      </c>
      <c r="B221" s="302">
        <v>9.4671080962761459E-2</v>
      </c>
      <c r="C221" s="302">
        <v>8.097542472715126E-2</v>
      </c>
      <c r="D221" s="302">
        <v>6.1606826451389533E-2</v>
      </c>
      <c r="E221" s="302">
        <f t="shared" si="98"/>
        <v>0.23725333214130226</v>
      </c>
      <c r="F221" s="303"/>
      <c r="G221" s="302">
        <v>0.12599314064321299</v>
      </c>
      <c r="H221" s="302">
        <v>7.7995775858797106E-2</v>
      </c>
      <c r="I221" s="302">
        <v>8.7279385609976626E-2</v>
      </c>
      <c r="J221" s="302">
        <f t="shared" si="101"/>
        <v>0.29126830211198673</v>
      </c>
      <c r="K221" s="303"/>
      <c r="L221" s="302">
        <v>0.13055910433597623</v>
      </c>
      <c r="M221" s="302">
        <v>8.8064918303250153E-2</v>
      </c>
      <c r="N221" s="302">
        <v>0.1075579067499223</v>
      </c>
      <c r="O221" s="302">
        <f t="shared" si="100"/>
        <v>0.32618192938914869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0.81951182107939846</v>
      </c>
      <c r="C223" s="311">
        <f t="shared" ref="C223:E223" si="102">SUM(C213:C221)</f>
        <v>0.29082939297381527</v>
      </c>
      <c r="D223" s="311">
        <f t="shared" si="102"/>
        <v>0.58165878594678899</v>
      </c>
      <c r="E223" s="311">
        <f t="shared" si="102"/>
        <v>1.6920000000000031</v>
      </c>
      <c r="F223" s="311"/>
      <c r="G223" s="311">
        <f t="shared" ref="G223:J223" si="103">SUM(G213:G221)</f>
        <v>0.75675941540081426</v>
      </c>
      <c r="H223" s="311">
        <f t="shared" si="103"/>
        <v>0.23001630129352546</v>
      </c>
      <c r="I223" s="311">
        <f t="shared" si="103"/>
        <v>0.7282242833056608</v>
      </c>
      <c r="J223" s="311">
        <f t="shared" si="103"/>
        <v>1.7150000000000003</v>
      </c>
      <c r="K223" s="311"/>
      <c r="L223" s="311">
        <f t="shared" ref="L223:O223" si="104">SUM(L213:L221)</f>
        <v>0.76258847365932314</v>
      </c>
      <c r="M223" s="311">
        <f t="shared" si="104"/>
        <v>0.25076981089567812</v>
      </c>
      <c r="N223" s="311">
        <f t="shared" si="104"/>
        <v>0.70964171544499588</v>
      </c>
      <c r="O223" s="311">
        <f t="shared" si="104"/>
        <v>1.7229999999999968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0.61044451022804269</v>
      </c>
      <c r="C230" s="302">
        <v>9.5660629096700894E-2</v>
      </c>
      <c r="D230" s="302">
        <v>4.8928959268253053E-2</v>
      </c>
      <c r="E230" s="302">
        <f>SUM(B230:D230)</f>
        <v>0.75503409859299664</v>
      </c>
      <c r="F230" s="303"/>
      <c r="G230" s="302">
        <v>0.47488925252350817</v>
      </c>
      <c r="H230" s="302">
        <v>4.3723829470190489E-2</v>
      </c>
      <c r="I230" s="302">
        <v>3.3854581665895903E-2</v>
      </c>
      <c r="J230" s="302">
        <f>SUM(G230:I230)</f>
        <v>0.55246766365959465</v>
      </c>
      <c r="K230" s="303"/>
      <c r="L230" s="302">
        <v>0.44754570837489827</v>
      </c>
      <c r="M230" s="302">
        <v>4.6674018181810766E-2</v>
      </c>
      <c r="N230" s="302">
        <v>3.4086597438576789E-2</v>
      </c>
      <c r="O230" s="302">
        <f>SUM(L230:N230)</f>
        <v>0.52830632399528588</v>
      </c>
    </row>
    <row r="231" spans="1:15" s="236" customFormat="1" x14ac:dyDescent="0.2">
      <c r="A231" s="237" t="str">
        <f>name!E$5</f>
        <v>Professional occupations</v>
      </c>
      <c r="B231" s="302">
        <v>1.9121973614031094</v>
      </c>
      <c r="C231" s="302">
        <v>8.7673382567908506E-2</v>
      </c>
      <c r="D231" s="302">
        <v>0.13246534552397182</v>
      </c>
      <c r="E231" s="302">
        <f t="shared" ref="E231:E238" si="105">SUM(B231:D231)</f>
        <v>2.1323360894949897</v>
      </c>
      <c r="F231" s="303"/>
      <c r="G231" s="302">
        <v>1.6734740132362942</v>
      </c>
      <c r="H231" s="302">
        <v>4.1838970271861363E-2</v>
      </c>
      <c r="I231" s="302">
        <v>7.9150635939303868E-2</v>
      </c>
      <c r="J231" s="302">
        <f t="shared" ref="J231:J233" si="106">SUM(G231:I231)</f>
        <v>1.7944636194474595</v>
      </c>
      <c r="K231" s="303"/>
      <c r="L231" s="302">
        <v>2.210825814470422</v>
      </c>
      <c r="M231" s="302">
        <v>5.7597791535939129E-2</v>
      </c>
      <c r="N231" s="302">
        <v>8.4424038602590373E-2</v>
      </c>
      <c r="O231" s="302">
        <f t="shared" ref="O231:O238" si="107">SUM(L231:N231)</f>
        <v>2.3528476446089512</v>
      </c>
    </row>
    <row r="232" spans="1:15" s="236" customFormat="1" x14ac:dyDescent="0.2">
      <c r="A232" s="237" t="str">
        <f>name!E$6</f>
        <v>Associate professional occupations</v>
      </c>
      <c r="B232" s="302">
        <v>0.91453279416071886</v>
      </c>
      <c r="C232" s="302">
        <v>0.10439772276219753</v>
      </c>
      <c r="D232" s="302">
        <v>6.9494359165291578E-2</v>
      </c>
      <c r="E232" s="302">
        <f t="shared" si="105"/>
        <v>1.088424876088208</v>
      </c>
      <c r="F232" s="303"/>
      <c r="G232" s="302">
        <v>0.73905735838060782</v>
      </c>
      <c r="H232" s="302">
        <v>4.8955409082908803E-2</v>
      </c>
      <c r="I232" s="302">
        <v>6.694242027866934E-2</v>
      </c>
      <c r="J232" s="302">
        <f t="shared" si="106"/>
        <v>0.85495518774218604</v>
      </c>
      <c r="K232" s="303"/>
      <c r="L232" s="302">
        <v>0.76257104481994098</v>
      </c>
      <c r="M232" s="302">
        <v>4.5165616169670533E-2</v>
      </c>
      <c r="N232" s="302">
        <v>5.9829415914102159E-2</v>
      </c>
      <c r="O232" s="302">
        <f t="shared" si="107"/>
        <v>0.86756607690371368</v>
      </c>
    </row>
    <row r="233" spans="1:15" s="236" customFormat="1" x14ac:dyDescent="0.2">
      <c r="A233" s="237" t="str">
        <f>name!E$7</f>
        <v>Administrative and secretarial occupations</v>
      </c>
      <c r="B233" s="302">
        <v>0.49665179271814752</v>
      </c>
      <c r="C233" s="302">
        <v>0.20859864012725615</v>
      </c>
      <c r="D233" s="302">
        <v>2.9427371884929176E-2</v>
      </c>
      <c r="E233" s="302">
        <f t="shared" si="105"/>
        <v>0.73467780473033284</v>
      </c>
      <c r="F233" s="303"/>
      <c r="G233" s="302">
        <v>0.32791429634020175</v>
      </c>
      <c r="H233" s="302">
        <v>7.2121764701826352E-2</v>
      </c>
      <c r="I233" s="302">
        <v>1.4833395493162519E-2</v>
      </c>
      <c r="J233" s="302">
        <f t="shared" si="106"/>
        <v>0.41486945653519064</v>
      </c>
      <c r="K233" s="303"/>
      <c r="L233" s="302">
        <v>0.3538086320333767</v>
      </c>
      <c r="M233" s="302">
        <v>7.4148859673913881E-2</v>
      </c>
      <c r="N233" s="302">
        <v>8.0683297197661537E-3</v>
      </c>
      <c r="O233" s="302">
        <f t="shared" si="107"/>
        <v>0.43602582142705676</v>
      </c>
    </row>
    <row r="234" spans="1:15" s="236" customFormat="1" x14ac:dyDescent="0.2">
      <c r="A234" s="237" t="str">
        <f>name!E$8</f>
        <v>Skilled trades occupations</v>
      </c>
      <c r="B234" s="302">
        <v>0.38586098599799179</v>
      </c>
      <c r="C234" s="302">
        <v>5.1587353482668033E-2</v>
      </c>
      <c r="D234" s="302">
        <v>4.7968972030687763E-2</v>
      </c>
      <c r="E234" s="302">
        <f t="shared" si="105"/>
        <v>0.48541731151134759</v>
      </c>
      <c r="F234" s="303"/>
      <c r="G234" s="302">
        <v>0.24104320478773322</v>
      </c>
      <c r="H234" s="302">
        <v>1.5521309083007109E-2</v>
      </c>
      <c r="I234" s="302">
        <v>2.0730486458934747E-2</v>
      </c>
      <c r="J234" s="302">
        <f>SUM(G234:I234)</f>
        <v>0.27729500032967508</v>
      </c>
      <c r="K234" s="303"/>
      <c r="L234" s="302">
        <v>0.14483443257197648</v>
      </c>
      <c r="M234" s="302">
        <v>1.9480199703801465E-2</v>
      </c>
      <c r="N234" s="302">
        <v>3.3987695238268258E-2</v>
      </c>
      <c r="O234" s="302">
        <f t="shared" si="107"/>
        <v>0.19830232751404619</v>
      </c>
    </row>
    <row r="235" spans="1:15" s="236" customFormat="1" x14ac:dyDescent="0.2">
      <c r="A235" s="237" t="str">
        <f>name!E$9</f>
        <v>Caring, leisure and other service occupations</v>
      </c>
      <c r="B235" s="302">
        <v>0.12659109225148352</v>
      </c>
      <c r="C235" s="302">
        <v>3.2026764771488754E-2</v>
      </c>
      <c r="D235" s="302">
        <v>1.5593983480958808E-2</v>
      </c>
      <c r="E235" s="302">
        <f t="shared" si="105"/>
        <v>0.17421184050393107</v>
      </c>
      <c r="F235" s="303"/>
      <c r="G235" s="302">
        <v>9.4122274350344287E-2</v>
      </c>
      <c r="H235" s="302">
        <v>1.6207535851694977E-2</v>
      </c>
      <c r="I235" s="302">
        <v>1.434851100520494E-2</v>
      </c>
      <c r="J235" s="302">
        <f t="shared" ref="J235:J238" si="108">SUM(G235:I235)</f>
        <v>0.1246783212072442</v>
      </c>
      <c r="K235" s="303"/>
      <c r="L235" s="302">
        <v>0.11772326990985715</v>
      </c>
      <c r="M235" s="302">
        <v>1.7427293336787237E-2</v>
      </c>
      <c r="N235" s="302">
        <v>1.9754020260934438E-2</v>
      </c>
      <c r="O235" s="302">
        <f t="shared" si="107"/>
        <v>0.15490458350757885</v>
      </c>
    </row>
    <row r="236" spans="1:15" s="236" customFormat="1" x14ac:dyDescent="0.2">
      <c r="A236" s="237" t="str">
        <f>name!E$10</f>
        <v>Sales and customer service occupations</v>
      </c>
      <c r="B236" s="302">
        <v>0.3298514633504499</v>
      </c>
      <c r="C236" s="302">
        <v>0.26388435816450284</v>
      </c>
      <c r="D236" s="302">
        <v>1.4699193372323015E-2</v>
      </c>
      <c r="E236" s="302">
        <f t="shared" si="105"/>
        <v>0.6084350148872758</v>
      </c>
      <c r="F236" s="303"/>
      <c r="G236" s="302">
        <v>0.20040491648011705</v>
      </c>
      <c r="H236" s="302">
        <v>7.6798164617642661E-2</v>
      </c>
      <c r="I236" s="302">
        <v>5.3984581825558776E-3</v>
      </c>
      <c r="J236" s="302">
        <f t="shared" si="108"/>
        <v>0.28260153928031556</v>
      </c>
      <c r="K236" s="303"/>
      <c r="L236" s="302">
        <v>0.23754796872993331</v>
      </c>
      <c r="M236" s="302">
        <v>0.10342126749125952</v>
      </c>
      <c r="N236" s="302">
        <v>4.9284653844217053E-3</v>
      </c>
      <c r="O236" s="302">
        <f t="shared" si="107"/>
        <v>0.3458977016056145</v>
      </c>
    </row>
    <row r="237" spans="1:15" s="236" customFormat="1" x14ac:dyDescent="0.2">
      <c r="A237" s="237" t="str">
        <f>name!E$11</f>
        <v>Process, plant and machine operatives</v>
      </c>
      <c r="B237" s="302">
        <v>4.420870147170379E-2</v>
      </c>
      <c r="C237" s="302">
        <v>3.5664976158818987E-2</v>
      </c>
      <c r="D237" s="302">
        <v>1.3837281658224608E-2</v>
      </c>
      <c r="E237" s="302">
        <f t="shared" si="105"/>
        <v>9.3710959288747384E-2</v>
      </c>
      <c r="F237" s="303"/>
      <c r="G237" s="302">
        <v>3.1977596328713158E-2</v>
      </c>
      <c r="H237" s="302">
        <v>2.0547168165603927E-2</v>
      </c>
      <c r="I237" s="302">
        <v>8.4113064028737833E-3</v>
      </c>
      <c r="J237" s="302">
        <f t="shared" si="108"/>
        <v>6.0936070897190872E-2</v>
      </c>
      <c r="K237" s="303"/>
      <c r="L237" s="302">
        <v>2.9300527056567757E-2</v>
      </c>
      <c r="M237" s="302">
        <v>2.2788822551058727E-2</v>
      </c>
      <c r="N237" s="302">
        <v>1.401308829155766E-2</v>
      </c>
      <c r="O237" s="302">
        <f t="shared" si="107"/>
        <v>6.6102437899184144E-2</v>
      </c>
    </row>
    <row r="238" spans="1:15" s="236" customFormat="1" x14ac:dyDescent="0.2">
      <c r="A238" s="237" t="str">
        <f>name!E$12</f>
        <v>Elementary occupations</v>
      </c>
      <c r="B238" s="302">
        <v>0.11682634005942237</v>
      </c>
      <c r="C238" s="302">
        <v>3.7059089030569203E-2</v>
      </c>
      <c r="D238" s="302">
        <v>4.0866575812189596E-2</v>
      </c>
      <c r="E238" s="302">
        <f t="shared" si="105"/>
        <v>0.1947520049021812</v>
      </c>
      <c r="F238" s="303"/>
      <c r="G238" s="302">
        <v>0.14883053211958067</v>
      </c>
      <c r="H238" s="302">
        <v>4.9078783009133715E-2</v>
      </c>
      <c r="I238" s="302">
        <v>3.9823825772439203E-2</v>
      </c>
      <c r="J238" s="302">
        <f t="shared" si="108"/>
        <v>0.23773314090115358</v>
      </c>
      <c r="K238" s="303"/>
      <c r="L238" s="302">
        <v>0.18234861396419288</v>
      </c>
      <c r="M238" s="302">
        <v>4.7380265733897503E-2</v>
      </c>
      <c r="N238" s="302">
        <v>7.3318202840482502E-2</v>
      </c>
      <c r="O238" s="302">
        <f t="shared" si="107"/>
        <v>0.30304708253857288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4.9371650416410704</v>
      </c>
      <c r="C240" s="311">
        <f t="shared" ref="C240:E240" si="109">SUM(C230:C238)</f>
        <v>0.91655291616211099</v>
      </c>
      <c r="D240" s="311">
        <f t="shared" si="109"/>
        <v>0.41328204219682946</v>
      </c>
      <c r="E240" s="311">
        <f t="shared" si="109"/>
        <v>6.2670000000000101</v>
      </c>
      <c r="F240" s="311"/>
      <c r="G240" s="311">
        <f t="shared" ref="G240:J240" si="110">SUM(G230:G238)</f>
        <v>3.9317134445471003</v>
      </c>
      <c r="H240" s="311">
        <f t="shared" si="110"/>
        <v>0.3847929342538694</v>
      </c>
      <c r="I240" s="311">
        <f t="shared" si="110"/>
        <v>0.28349362119904015</v>
      </c>
      <c r="J240" s="311">
        <f t="shared" si="110"/>
        <v>4.6000000000000094</v>
      </c>
      <c r="K240" s="311"/>
      <c r="L240" s="311">
        <f t="shared" ref="L240:O240" si="111">SUM(L230:L238)</f>
        <v>4.4865060119311639</v>
      </c>
      <c r="M240" s="311">
        <f t="shared" si="111"/>
        <v>0.43408413437813875</v>
      </c>
      <c r="N240" s="311">
        <f t="shared" si="111"/>
        <v>0.33240985369070003</v>
      </c>
      <c r="O240" s="311">
        <f t="shared" si="111"/>
        <v>5.2530000000000046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0.53358379379416798</v>
      </c>
      <c r="C247" s="302">
        <v>0.12304941627501091</v>
      </c>
      <c r="D247" s="302">
        <v>6.664521380631816E-2</v>
      </c>
      <c r="E247" s="302">
        <f>SUM(B247:D247)</f>
        <v>0.72327842387549701</v>
      </c>
      <c r="F247" s="303"/>
      <c r="G247" s="302">
        <v>0.59458984495367939</v>
      </c>
      <c r="H247" s="302">
        <v>0.16783554187805902</v>
      </c>
      <c r="I247" s="302">
        <v>2.895796441518636E-2</v>
      </c>
      <c r="J247" s="302">
        <f>SUM(G247:I247)</f>
        <v>0.79138335124692483</v>
      </c>
      <c r="K247" s="303"/>
      <c r="L247" s="302">
        <v>0.53316889581517457</v>
      </c>
      <c r="M247" s="302">
        <v>0.24765961511727619</v>
      </c>
      <c r="N247" s="302">
        <v>3.3480385033730194E-2</v>
      </c>
      <c r="O247" s="302">
        <f>SUM(L247:N247)</f>
        <v>0.81430889596618095</v>
      </c>
    </row>
    <row r="248" spans="1:15" s="236" customFormat="1" x14ac:dyDescent="0.2">
      <c r="A248" s="237" t="str">
        <f>name!E$5</f>
        <v>Professional occupations</v>
      </c>
      <c r="B248" s="302">
        <v>0.88844893340083397</v>
      </c>
      <c r="C248" s="302">
        <v>5.8873164593314292E-2</v>
      </c>
      <c r="D248" s="302">
        <v>0.33904717630683695</v>
      </c>
      <c r="E248" s="302">
        <f t="shared" ref="E248:E255" si="112">SUM(B248:D248)</f>
        <v>1.2863692743009851</v>
      </c>
      <c r="F248" s="303"/>
      <c r="G248" s="302">
        <v>1.1516471145753184</v>
      </c>
      <c r="H248" s="302">
        <v>7.8451149063278394E-2</v>
      </c>
      <c r="I248" s="302">
        <v>3.2478240305412888E-2</v>
      </c>
      <c r="J248" s="302">
        <f t="shared" ref="J248:J250" si="113">SUM(G248:I248)</f>
        <v>1.2625765039440098</v>
      </c>
      <c r="K248" s="303"/>
      <c r="L248" s="302">
        <v>1.4622411107691635</v>
      </c>
      <c r="M248" s="302">
        <v>9.488405675419978E-2</v>
      </c>
      <c r="N248" s="302">
        <v>3.0794294606834603E-2</v>
      </c>
      <c r="O248" s="302">
        <f t="shared" ref="O248:O255" si="114">SUM(L248:N248)</f>
        <v>1.587919462130198</v>
      </c>
    </row>
    <row r="249" spans="1:15" s="236" customFormat="1" x14ac:dyDescent="0.2">
      <c r="A249" s="237" t="str">
        <f>name!E$6</f>
        <v>Associate professional occupations</v>
      </c>
      <c r="B249" s="302">
        <v>0.95330784744681663</v>
      </c>
      <c r="C249" s="302">
        <v>0.12840751625077509</v>
      </c>
      <c r="D249" s="302">
        <v>0.15574442269334793</v>
      </c>
      <c r="E249" s="302">
        <f t="shared" si="112"/>
        <v>1.2374597863909398</v>
      </c>
      <c r="F249" s="303"/>
      <c r="G249" s="302">
        <v>1.1041462128515771</v>
      </c>
      <c r="H249" s="302">
        <v>0.14021870625819355</v>
      </c>
      <c r="I249" s="302">
        <v>4.1428746535035761E-2</v>
      </c>
      <c r="J249" s="302">
        <f t="shared" si="113"/>
        <v>1.2857936656448063</v>
      </c>
      <c r="K249" s="303"/>
      <c r="L249" s="302">
        <v>1.0575889737714919</v>
      </c>
      <c r="M249" s="302">
        <v>0.15174168563492901</v>
      </c>
      <c r="N249" s="302">
        <v>4.9840748026568099E-2</v>
      </c>
      <c r="O249" s="302">
        <f t="shared" si="114"/>
        <v>1.2591714074329889</v>
      </c>
    </row>
    <row r="250" spans="1:15" s="236" customFormat="1" x14ac:dyDescent="0.2">
      <c r="A250" s="237" t="str">
        <f>name!E$7</f>
        <v>Administrative and secretarial occupations</v>
      </c>
      <c r="B250" s="302">
        <v>1.9337587170902544</v>
      </c>
      <c r="C250" s="302">
        <v>0.54120386630064776</v>
      </c>
      <c r="D250" s="302">
        <v>8.1160772124249075E-2</v>
      </c>
      <c r="E250" s="302">
        <f t="shared" si="112"/>
        <v>2.5561233555151515</v>
      </c>
      <c r="F250" s="303"/>
      <c r="G250" s="302">
        <v>1.9153161687686229</v>
      </c>
      <c r="H250" s="302">
        <v>0.48295529281417793</v>
      </c>
      <c r="I250" s="302">
        <v>4.9485390471341621E-3</v>
      </c>
      <c r="J250" s="302">
        <f t="shared" si="113"/>
        <v>2.4032200006299349</v>
      </c>
      <c r="K250" s="303"/>
      <c r="L250" s="302">
        <v>1.9016736689292113</v>
      </c>
      <c r="M250" s="302">
        <v>0.3971602621746067</v>
      </c>
      <c r="N250" s="302">
        <v>6.3546981531651097E-3</v>
      </c>
      <c r="O250" s="302">
        <f t="shared" si="114"/>
        <v>2.3051886292569832</v>
      </c>
    </row>
    <row r="251" spans="1:15" s="236" customFormat="1" x14ac:dyDescent="0.2">
      <c r="A251" s="237" t="str">
        <f>name!E$8</f>
        <v>Skilled trades occupations</v>
      </c>
      <c r="B251" s="302">
        <v>5.4441051111775066E-2</v>
      </c>
      <c r="C251" s="302">
        <v>7.2829625395645567E-3</v>
      </c>
      <c r="D251" s="302">
        <v>9.07041147082846E-2</v>
      </c>
      <c r="E251" s="302">
        <f t="shared" si="112"/>
        <v>0.15242812835962422</v>
      </c>
      <c r="F251" s="303"/>
      <c r="G251" s="302">
        <v>4.3152860181570329E-2</v>
      </c>
      <c r="H251" s="302">
        <v>6.5856583609756603E-3</v>
      </c>
      <c r="I251" s="302">
        <v>7.5908823898239016E-3</v>
      </c>
      <c r="J251" s="302">
        <f>SUM(G251:I251)</f>
        <v>5.7329400932369892E-2</v>
      </c>
      <c r="K251" s="303"/>
      <c r="L251" s="302">
        <v>3.6382924781513191E-2</v>
      </c>
      <c r="M251" s="302">
        <v>7.5963636024784622E-3</v>
      </c>
      <c r="N251" s="302">
        <v>8.5593492709668678E-3</v>
      </c>
      <c r="O251" s="302">
        <f t="shared" si="114"/>
        <v>5.2538637654958524E-2</v>
      </c>
    </row>
    <row r="252" spans="1:15" s="236" customFormat="1" x14ac:dyDescent="0.2">
      <c r="A252" s="237" t="str">
        <f>name!E$9</f>
        <v>Caring, leisure and other service occupations</v>
      </c>
      <c r="B252" s="302">
        <v>2.9012520067940684E-2</v>
      </c>
      <c r="C252" s="302">
        <v>5.7371558700852702E-3</v>
      </c>
      <c r="D252" s="302">
        <v>5.7828370912281482E-3</v>
      </c>
      <c r="E252" s="302">
        <f t="shared" si="112"/>
        <v>4.0532513029254105E-2</v>
      </c>
      <c r="F252" s="303"/>
      <c r="G252" s="302">
        <v>3.0304966637524043E-2</v>
      </c>
      <c r="H252" s="302">
        <v>4.8575204437786013E-3</v>
      </c>
      <c r="I252" s="302">
        <v>1.5906780672076E-3</v>
      </c>
      <c r="J252" s="302">
        <f t="shared" ref="J252:J255" si="115">SUM(G252:I252)</f>
        <v>3.6753165148510243E-2</v>
      </c>
      <c r="K252" s="303"/>
      <c r="L252" s="302">
        <v>3.3009545175445187E-2</v>
      </c>
      <c r="M252" s="302">
        <v>4.5646490148562062E-3</v>
      </c>
      <c r="N252" s="302">
        <v>2.4211059047535288E-3</v>
      </c>
      <c r="O252" s="302">
        <f t="shared" si="114"/>
        <v>3.999530009505492E-2</v>
      </c>
    </row>
    <row r="253" spans="1:15" s="236" customFormat="1" x14ac:dyDescent="0.2">
      <c r="A253" s="237" t="str">
        <f>name!E$10</f>
        <v>Sales and customer service occupations</v>
      </c>
      <c r="B253" s="302">
        <v>0.43831392416252868</v>
      </c>
      <c r="C253" s="302">
        <v>0.18770969336243865</v>
      </c>
      <c r="D253" s="302">
        <v>8.4740108267392755E-2</v>
      </c>
      <c r="E253" s="302">
        <f t="shared" si="112"/>
        <v>0.71076372579236013</v>
      </c>
      <c r="F253" s="303"/>
      <c r="G253" s="302">
        <v>0.42279837649503249</v>
      </c>
      <c r="H253" s="302">
        <v>0.20155998528213717</v>
      </c>
      <c r="I253" s="302">
        <v>4.2145570519435422E-3</v>
      </c>
      <c r="J253" s="302">
        <f t="shared" si="115"/>
        <v>0.62857291882911315</v>
      </c>
      <c r="K253" s="303"/>
      <c r="L253" s="302">
        <v>0.43675942803337953</v>
      </c>
      <c r="M253" s="302">
        <v>0.21116742877402556</v>
      </c>
      <c r="N253" s="302">
        <v>4.4648199403781652E-3</v>
      </c>
      <c r="O253" s="302">
        <f t="shared" si="114"/>
        <v>0.6523916767477832</v>
      </c>
    </row>
    <row r="254" spans="1:15" s="236" customFormat="1" x14ac:dyDescent="0.2">
      <c r="A254" s="237" t="str">
        <f>name!E$11</f>
        <v>Process, plant and machine operatives</v>
      </c>
      <c r="B254" s="302">
        <v>2.3338457611351223E-2</v>
      </c>
      <c r="C254" s="302">
        <v>2.2346409160211608E-3</v>
      </c>
      <c r="D254" s="302">
        <v>4.8118754206632218E-2</v>
      </c>
      <c r="E254" s="302">
        <f t="shared" si="112"/>
        <v>7.3691852734004609E-2</v>
      </c>
      <c r="F254" s="303"/>
      <c r="G254" s="302">
        <v>1.808074634388384E-2</v>
      </c>
      <c r="H254" s="302">
        <v>2.1724762046175738E-3</v>
      </c>
      <c r="I254" s="302">
        <v>6.2525620995964003E-3</v>
      </c>
      <c r="J254" s="302">
        <f t="shared" si="115"/>
        <v>2.6505784648097813E-2</v>
      </c>
      <c r="K254" s="303"/>
      <c r="L254" s="302">
        <v>1.7280921686067791E-2</v>
      </c>
      <c r="M254" s="302">
        <v>3.1707798266104024E-3</v>
      </c>
      <c r="N254" s="302">
        <v>8.6876339032479124E-3</v>
      </c>
      <c r="O254" s="302">
        <f t="shared" si="114"/>
        <v>2.9139335415926108E-2</v>
      </c>
    </row>
    <row r="255" spans="1:15" s="236" customFormat="1" x14ac:dyDescent="0.2">
      <c r="A255" s="237" t="str">
        <f>name!E$12</f>
        <v>Elementary occupations</v>
      </c>
      <c r="B255" s="302">
        <v>8.7390078002608881E-2</v>
      </c>
      <c r="C255" s="302">
        <v>1.0206845853185311E-2</v>
      </c>
      <c r="D255" s="302">
        <v>3.3756016146385771E-2</v>
      </c>
      <c r="E255" s="302">
        <f t="shared" si="112"/>
        <v>0.13135294000217995</v>
      </c>
      <c r="F255" s="303"/>
      <c r="G255" s="302">
        <v>7.0291281198724284E-2</v>
      </c>
      <c r="H255" s="302">
        <v>9.4640812261270989E-3</v>
      </c>
      <c r="I255" s="302">
        <v>2.1098465513709618E-3</v>
      </c>
      <c r="J255" s="302">
        <f t="shared" si="115"/>
        <v>8.1865208976222348E-2</v>
      </c>
      <c r="K255" s="303"/>
      <c r="L255" s="302">
        <v>6.6955104186717629E-2</v>
      </c>
      <c r="M255" s="302">
        <v>9.6999080280364362E-3</v>
      </c>
      <c r="N255" s="302">
        <v>2.6916430851694675E-3</v>
      </c>
      <c r="O255" s="302">
        <f t="shared" si="114"/>
        <v>7.9346655299923533E-2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4.9415953226882774</v>
      </c>
      <c r="C257" s="311">
        <f t="shared" ref="C257:E257" si="116">SUM(C247:C255)</f>
        <v>1.0647052619610429</v>
      </c>
      <c r="D257" s="311">
        <f t="shared" si="116"/>
        <v>0.90569941535067566</v>
      </c>
      <c r="E257" s="311">
        <f t="shared" si="116"/>
        <v>6.9119999999999964</v>
      </c>
      <c r="F257" s="311"/>
      <c r="G257" s="311">
        <f t="shared" ref="G257:J257" si="117">SUM(G247:G255)</f>
        <v>5.3503275720059325</v>
      </c>
      <c r="H257" s="311">
        <f t="shared" si="117"/>
        <v>1.0941004115313451</v>
      </c>
      <c r="I257" s="311">
        <f t="shared" si="117"/>
        <v>0.12957201646271158</v>
      </c>
      <c r="J257" s="311">
        <f t="shared" si="117"/>
        <v>6.5739999999999901</v>
      </c>
      <c r="K257" s="311"/>
      <c r="L257" s="311">
        <f t="shared" ref="L257:O257" si="118">SUM(L247:L255)</f>
        <v>5.5450605731481648</v>
      </c>
      <c r="M257" s="311">
        <f t="shared" si="118"/>
        <v>1.1276447489270187</v>
      </c>
      <c r="N257" s="311">
        <f t="shared" si="118"/>
        <v>0.14729467792481399</v>
      </c>
      <c r="O257" s="311">
        <f t="shared" si="118"/>
        <v>6.8199999999999967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0.28538947596885716</v>
      </c>
      <c r="C264" s="302">
        <v>3.1903819728523769E-2</v>
      </c>
      <c r="D264" s="302">
        <v>0.12170711094147457</v>
      </c>
      <c r="E264" s="302">
        <f>SUM(B264:D264)</f>
        <v>0.43900040663885553</v>
      </c>
      <c r="F264" s="303"/>
      <c r="G264" s="302">
        <v>0.32738194230618639</v>
      </c>
      <c r="H264" s="302">
        <v>8.7964286611324063E-2</v>
      </c>
      <c r="I264" s="302">
        <v>0.15059860120554897</v>
      </c>
      <c r="J264" s="302">
        <f>SUM(G264:I264)</f>
        <v>0.56594483012305941</v>
      </c>
      <c r="K264" s="303"/>
      <c r="L264" s="302">
        <v>0.33941384203728042</v>
      </c>
      <c r="M264" s="302">
        <v>8.6464458769129449E-2</v>
      </c>
      <c r="N264" s="302">
        <v>0.15683752316539182</v>
      </c>
      <c r="O264" s="302">
        <f>SUM(L264:N264)</f>
        <v>0.58271582397180166</v>
      </c>
    </row>
    <row r="265" spans="1:15" s="236" customFormat="1" x14ac:dyDescent="0.2">
      <c r="A265" s="237" t="str">
        <f>name!E$5</f>
        <v>Professional occupations</v>
      </c>
      <c r="B265" s="302">
        <v>0.35789691985338912</v>
      </c>
      <c r="C265" s="302">
        <v>3.6461020515728498E-2</v>
      </c>
      <c r="D265" s="302">
        <v>2.6313204634858714E-2</v>
      </c>
      <c r="E265" s="302">
        <f t="shared" ref="E265:E272" si="119">SUM(B265:D265)</f>
        <v>0.42067114500397634</v>
      </c>
      <c r="F265" s="303"/>
      <c r="G265" s="302">
        <v>0.4853325299031625</v>
      </c>
      <c r="H265" s="302">
        <v>7.493383030385109E-2</v>
      </c>
      <c r="I265" s="302">
        <v>2.616033788284414E-2</v>
      </c>
      <c r="J265" s="302">
        <f t="shared" ref="J265:J267" si="120">SUM(G265:I265)</f>
        <v>0.5864266980898577</v>
      </c>
      <c r="K265" s="303"/>
      <c r="L265" s="302">
        <v>0.60115020332559199</v>
      </c>
      <c r="M265" s="302">
        <v>8.7680992560535992E-2</v>
      </c>
      <c r="N265" s="302">
        <v>2.2559434096745285E-2</v>
      </c>
      <c r="O265" s="302">
        <f t="shared" ref="O265:O272" si="121">SUM(L265:N265)</f>
        <v>0.71139062998287328</v>
      </c>
    </row>
    <row r="266" spans="1:15" s="236" customFormat="1" x14ac:dyDescent="0.2">
      <c r="A266" s="237" t="str">
        <f>name!E$6</f>
        <v>Associate professional occupations</v>
      </c>
      <c r="B266" s="302">
        <v>0.30662832774821402</v>
      </c>
      <c r="C266" s="302">
        <v>5.4328907308318977E-2</v>
      </c>
      <c r="D266" s="302">
        <v>2.9166065962655589E-2</v>
      </c>
      <c r="E266" s="302">
        <f t="shared" si="119"/>
        <v>0.39012330101918857</v>
      </c>
      <c r="F266" s="303"/>
      <c r="G266" s="302">
        <v>0.38585395214710982</v>
      </c>
      <c r="H266" s="302">
        <v>0.10282904837142576</v>
      </c>
      <c r="I266" s="302">
        <v>2.3090040535355183E-2</v>
      </c>
      <c r="J266" s="302">
        <f t="shared" si="120"/>
        <v>0.51177304105389076</v>
      </c>
      <c r="K266" s="303"/>
      <c r="L266" s="302">
        <v>0.49809931969096494</v>
      </c>
      <c r="M266" s="302">
        <v>0.11372220520256789</v>
      </c>
      <c r="N266" s="302">
        <v>2.5741833203980366E-2</v>
      </c>
      <c r="O266" s="302">
        <f t="shared" si="121"/>
        <v>0.63756335809751319</v>
      </c>
    </row>
    <row r="267" spans="1:15" s="236" customFormat="1" x14ac:dyDescent="0.2">
      <c r="A267" s="237" t="str">
        <f>name!E$7</f>
        <v>Administrative and secretarial occupations</v>
      </c>
      <c r="B267" s="302">
        <v>0.61139971793343961</v>
      </c>
      <c r="C267" s="302">
        <v>0.31871137499618352</v>
      </c>
      <c r="D267" s="302">
        <v>2.0964692999728606E-2</v>
      </c>
      <c r="E267" s="302">
        <f t="shared" si="119"/>
        <v>0.95107578592935171</v>
      </c>
      <c r="F267" s="303"/>
      <c r="G267" s="302">
        <v>0.69058082300287582</v>
      </c>
      <c r="H267" s="302">
        <v>0.33503336157898889</v>
      </c>
      <c r="I267" s="302">
        <v>4.6475412743134631E-2</v>
      </c>
      <c r="J267" s="302">
        <f t="shared" si="120"/>
        <v>1.0720895973249993</v>
      </c>
      <c r="K267" s="303"/>
      <c r="L267" s="302">
        <v>0.81918323151384587</v>
      </c>
      <c r="M267" s="302">
        <v>0.29205638752941848</v>
      </c>
      <c r="N267" s="302">
        <v>4.5544307908143886E-2</v>
      </c>
      <c r="O267" s="302">
        <f t="shared" si="121"/>
        <v>1.1567839269514082</v>
      </c>
    </row>
    <row r="268" spans="1:15" s="236" customFormat="1" x14ac:dyDescent="0.2">
      <c r="A268" s="237" t="str">
        <f>name!E$8</f>
        <v>Skilled trades occupations</v>
      </c>
      <c r="B268" s="302">
        <v>0.23356828526869988</v>
      </c>
      <c r="C268" s="302">
        <v>1.027841159706641E-2</v>
      </c>
      <c r="D268" s="302">
        <v>0.1114859187483411</v>
      </c>
      <c r="E268" s="302">
        <f t="shared" si="119"/>
        <v>0.35533261561410739</v>
      </c>
      <c r="F268" s="303"/>
      <c r="G268" s="302">
        <v>0.18075611987506368</v>
      </c>
      <c r="H268" s="302">
        <v>1.9127261715051348E-2</v>
      </c>
      <c r="I268" s="302">
        <v>3.9045018506386781E-2</v>
      </c>
      <c r="J268" s="302">
        <f>SUM(G268:I268)</f>
        <v>0.23892840009650182</v>
      </c>
      <c r="K268" s="303"/>
      <c r="L268" s="302">
        <v>0.1860635163395303</v>
      </c>
      <c r="M268" s="302">
        <v>2.88032601080551E-2</v>
      </c>
      <c r="N268" s="302">
        <v>6.7344915691307725E-2</v>
      </c>
      <c r="O268" s="302">
        <f t="shared" si="121"/>
        <v>0.28221169213889313</v>
      </c>
    </row>
    <row r="269" spans="1:15" s="236" customFormat="1" x14ac:dyDescent="0.2">
      <c r="A269" s="237" t="str">
        <f>name!E$9</f>
        <v>Caring, leisure and other service occupations</v>
      </c>
      <c r="B269" s="302">
        <v>9.1288984290667938E-2</v>
      </c>
      <c r="C269" s="302">
        <v>1.9290078492664404E-2</v>
      </c>
      <c r="D269" s="302">
        <v>1.2779238694118426E-2</v>
      </c>
      <c r="E269" s="302">
        <f t="shared" si="119"/>
        <v>0.12335830147745078</v>
      </c>
      <c r="F269" s="303"/>
      <c r="G269" s="302">
        <v>9.6906430026633586E-2</v>
      </c>
      <c r="H269" s="302">
        <v>3.6950834855088509E-2</v>
      </c>
      <c r="I269" s="302">
        <v>1.1955626463554397E-2</v>
      </c>
      <c r="J269" s="302">
        <f t="shared" ref="J269:J272" si="122">SUM(G269:I269)</f>
        <v>0.14581289134527647</v>
      </c>
      <c r="K269" s="303"/>
      <c r="L269" s="302">
        <v>9.4328072158372522E-2</v>
      </c>
      <c r="M269" s="302">
        <v>3.8938192918165138E-2</v>
      </c>
      <c r="N269" s="302">
        <v>2.0370624595743243E-2</v>
      </c>
      <c r="O269" s="302">
        <f t="shared" si="121"/>
        <v>0.1536368896722809</v>
      </c>
    </row>
    <row r="270" spans="1:15" s="236" customFormat="1" x14ac:dyDescent="0.2">
      <c r="A270" s="237" t="str">
        <f>name!E$10</f>
        <v>Sales and customer service occupations</v>
      </c>
      <c r="B270" s="302">
        <v>0.47446866527949544</v>
      </c>
      <c r="C270" s="302">
        <v>0.21120101475407699</v>
      </c>
      <c r="D270" s="302">
        <v>3.6010501713078791E-2</v>
      </c>
      <c r="E270" s="302">
        <f t="shared" si="119"/>
        <v>0.72168018174665116</v>
      </c>
      <c r="F270" s="303"/>
      <c r="G270" s="302">
        <v>0.47544882799236343</v>
      </c>
      <c r="H270" s="302">
        <v>0.29286030834575827</v>
      </c>
      <c r="I270" s="302">
        <v>3.0154498584460187E-2</v>
      </c>
      <c r="J270" s="302">
        <f t="shared" si="122"/>
        <v>0.79846363492258188</v>
      </c>
      <c r="K270" s="303"/>
      <c r="L270" s="302">
        <v>0.55882294545397593</v>
      </c>
      <c r="M270" s="302">
        <v>0.32859699011856419</v>
      </c>
      <c r="N270" s="302">
        <v>2.0713104824153561E-2</v>
      </c>
      <c r="O270" s="302">
        <f t="shared" si="121"/>
        <v>0.90813304039669362</v>
      </c>
    </row>
    <row r="271" spans="1:15" s="236" customFormat="1" x14ac:dyDescent="0.2">
      <c r="A271" s="237" t="str">
        <f>name!E$11</f>
        <v>Process, plant and machine operatives</v>
      </c>
      <c r="B271" s="302">
        <v>0.11847614706902607</v>
      </c>
      <c r="C271" s="302">
        <v>3.1158055274143645E-3</v>
      </c>
      <c r="D271" s="302">
        <v>4.4074988420155174E-3</v>
      </c>
      <c r="E271" s="302">
        <f t="shared" si="119"/>
        <v>0.12599945143845595</v>
      </c>
      <c r="F271" s="303"/>
      <c r="G271" s="302">
        <v>9.0222907295741187E-2</v>
      </c>
      <c r="H271" s="302">
        <v>1.0948602845293597E-2</v>
      </c>
      <c r="I271" s="302">
        <v>1.1248067080396758E-3</v>
      </c>
      <c r="J271" s="302">
        <f t="shared" si="122"/>
        <v>0.10229631684907446</v>
      </c>
      <c r="K271" s="303"/>
      <c r="L271" s="302">
        <v>7.7727274067697638E-2</v>
      </c>
      <c r="M271" s="302">
        <v>1.1397312315570151E-2</v>
      </c>
      <c r="N271" s="302">
        <v>2.2501214388540784E-3</v>
      </c>
      <c r="O271" s="302">
        <f t="shared" si="121"/>
        <v>9.1374707822121856E-2</v>
      </c>
    </row>
    <row r="272" spans="1:15" s="236" customFormat="1" x14ac:dyDescent="0.2">
      <c r="A272" s="237" t="str">
        <f>name!E$12</f>
        <v>Elementary occupations</v>
      </c>
      <c r="B272" s="302">
        <v>0.20273015460007912</v>
      </c>
      <c r="C272" s="302">
        <v>3.2931032167989968E-2</v>
      </c>
      <c r="D272" s="302">
        <v>1.7097624363896235E-2</v>
      </c>
      <c r="E272" s="302">
        <f t="shared" si="119"/>
        <v>0.2527588111319653</v>
      </c>
      <c r="F272" s="303"/>
      <c r="G272" s="302">
        <v>0.16454543266635904</v>
      </c>
      <c r="H272" s="302">
        <v>4.6577188111342434E-2</v>
      </c>
      <c r="I272" s="302">
        <v>1.5141969417055806E-2</v>
      </c>
      <c r="J272" s="302">
        <f t="shared" si="122"/>
        <v>0.22626459019475728</v>
      </c>
      <c r="K272" s="303"/>
      <c r="L272" s="302">
        <v>0.19267137744539234</v>
      </c>
      <c r="M272" s="302">
        <v>4.4380206152804483E-2</v>
      </c>
      <c r="N272" s="302">
        <v>2.8138347368219685E-2</v>
      </c>
      <c r="O272" s="302">
        <f t="shared" si="121"/>
        <v>0.26518993096641652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2.6818466780118686</v>
      </c>
      <c r="C274" s="311">
        <f t="shared" ref="C274:E274" si="123">SUM(C264:C272)</f>
        <v>0.71822146508796691</v>
      </c>
      <c r="D274" s="311">
        <f t="shared" si="123"/>
        <v>0.37993185690016751</v>
      </c>
      <c r="E274" s="311">
        <f t="shared" si="123"/>
        <v>3.7800000000000029</v>
      </c>
      <c r="F274" s="311"/>
      <c r="G274" s="311">
        <f t="shared" ref="G274:J274" si="124">SUM(G264:G272)</f>
        <v>2.8970289652154952</v>
      </c>
      <c r="H274" s="311">
        <f t="shared" si="124"/>
        <v>1.0072247227381239</v>
      </c>
      <c r="I274" s="311">
        <f t="shared" si="124"/>
        <v>0.34374631204637979</v>
      </c>
      <c r="J274" s="311">
        <f t="shared" si="124"/>
        <v>4.2479999999999993</v>
      </c>
      <c r="K274" s="311"/>
      <c r="L274" s="311">
        <f t="shared" ref="L274:O274" si="125">SUM(L264:L272)</f>
        <v>3.3674597820326517</v>
      </c>
      <c r="M274" s="311">
        <f t="shared" si="125"/>
        <v>1.0320400056748109</v>
      </c>
      <c r="N274" s="311">
        <f t="shared" si="125"/>
        <v>0.38950021229253967</v>
      </c>
      <c r="O274" s="311">
        <f t="shared" si="125"/>
        <v>4.7890000000000024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1.5231837574093272</v>
      </c>
      <c r="C281" s="302">
        <v>0.17733981744366537</v>
      </c>
      <c r="D281" s="302">
        <v>0.52610424113079113</v>
      </c>
      <c r="E281" s="302">
        <f>SUM(B281:D281)</f>
        <v>2.2266278159837838</v>
      </c>
      <c r="F281" s="303"/>
      <c r="G281" s="302">
        <v>1.1536310194989963</v>
      </c>
      <c r="H281" s="302">
        <v>0.25810591086803381</v>
      </c>
      <c r="I281" s="302">
        <v>0.46676985331510573</v>
      </c>
      <c r="J281" s="302">
        <f>SUM(G281:I281)</f>
        <v>1.8785067836821356</v>
      </c>
      <c r="K281" s="303"/>
      <c r="L281" s="302">
        <v>0.96879460927316263</v>
      </c>
      <c r="M281" s="302">
        <v>0.31663093290771138</v>
      </c>
      <c r="N281" s="302">
        <v>0.58540392326950685</v>
      </c>
      <c r="O281" s="302">
        <f>SUM(L281:N281)</f>
        <v>1.870829465450381</v>
      </c>
    </row>
    <row r="282" spans="1:15" s="236" customFormat="1" x14ac:dyDescent="0.2">
      <c r="A282" s="237" t="str">
        <f>name!E$5</f>
        <v>Professional occupations</v>
      </c>
      <c r="B282" s="302">
        <v>5.9131854325852924</v>
      </c>
      <c r="C282" s="302">
        <v>0.41172572176373762</v>
      </c>
      <c r="D282" s="302">
        <v>1.3180885128637934</v>
      </c>
      <c r="E282" s="302">
        <f t="shared" ref="E282:E289" si="126">SUM(B282:D282)</f>
        <v>7.6429996672128233</v>
      </c>
      <c r="F282" s="303"/>
      <c r="G282" s="302">
        <v>5.0562781418458362</v>
      </c>
      <c r="H282" s="302">
        <v>0.53009172514947867</v>
      </c>
      <c r="I282" s="302">
        <v>0.96280173744729858</v>
      </c>
      <c r="J282" s="302">
        <f t="shared" ref="J282:J284" si="127">SUM(G282:I282)</f>
        <v>6.5491716044426136</v>
      </c>
      <c r="K282" s="303"/>
      <c r="L282" s="302">
        <v>5.8335765903611012</v>
      </c>
      <c r="M282" s="302">
        <v>0.63144970463177763</v>
      </c>
      <c r="N282" s="302">
        <v>0.83794676653889433</v>
      </c>
      <c r="O282" s="302">
        <f t="shared" ref="O282:O289" si="128">SUM(L282:N282)</f>
        <v>7.3029730615317732</v>
      </c>
    </row>
    <row r="283" spans="1:15" s="236" customFormat="1" x14ac:dyDescent="0.2">
      <c r="A283" s="237" t="str">
        <f>name!E$6</f>
        <v>Associate professional occupations</v>
      </c>
      <c r="B283" s="302">
        <v>2.7606820547742563</v>
      </c>
      <c r="C283" s="302">
        <v>0.38589322536223497</v>
      </c>
      <c r="D283" s="302">
        <v>0.64594969188112639</v>
      </c>
      <c r="E283" s="302">
        <f t="shared" si="126"/>
        <v>3.7925249720176177</v>
      </c>
      <c r="F283" s="303"/>
      <c r="G283" s="302">
        <v>2.2551374132225335</v>
      </c>
      <c r="H283" s="302">
        <v>0.45359954378971801</v>
      </c>
      <c r="I283" s="302">
        <v>0.47095313512908021</v>
      </c>
      <c r="J283" s="302">
        <f t="shared" si="127"/>
        <v>3.1796900921413318</v>
      </c>
      <c r="K283" s="303"/>
      <c r="L283" s="302">
        <v>2.3050028730579339</v>
      </c>
      <c r="M283" s="302">
        <v>0.50560138030692936</v>
      </c>
      <c r="N283" s="302">
        <v>0.52773473141505667</v>
      </c>
      <c r="O283" s="302">
        <f t="shared" si="128"/>
        <v>3.3383389847799201</v>
      </c>
    </row>
    <row r="284" spans="1:15" s="236" customFormat="1" x14ac:dyDescent="0.2">
      <c r="A284" s="237" t="str">
        <f>name!E$7</f>
        <v>Administrative and secretarial occupations</v>
      </c>
      <c r="B284" s="302">
        <v>4.1111925114525656</v>
      </c>
      <c r="C284" s="302">
        <v>1.7775836216268994</v>
      </c>
      <c r="D284" s="302">
        <v>0.58835974916277878</v>
      </c>
      <c r="E284" s="302">
        <f t="shared" si="126"/>
        <v>6.4771358822422433</v>
      </c>
      <c r="F284" s="303"/>
      <c r="G284" s="302">
        <v>3.1056858063607513</v>
      </c>
      <c r="H284" s="302">
        <v>1.639664260859212</v>
      </c>
      <c r="I284" s="302">
        <v>0.29427849524419608</v>
      </c>
      <c r="J284" s="302">
        <f t="shared" si="127"/>
        <v>5.0396285624641592</v>
      </c>
      <c r="K284" s="303"/>
      <c r="L284" s="302">
        <v>3.1165108844895775</v>
      </c>
      <c r="M284" s="302">
        <v>1.6215999031585542</v>
      </c>
      <c r="N284" s="302">
        <v>0.38453574776212313</v>
      </c>
      <c r="O284" s="302">
        <f t="shared" si="128"/>
        <v>5.1226465354102544</v>
      </c>
    </row>
    <row r="285" spans="1:15" s="236" customFormat="1" x14ac:dyDescent="0.2">
      <c r="A285" s="237" t="str">
        <f>name!E$8</f>
        <v>Skilled trades occupations</v>
      </c>
      <c r="B285" s="302">
        <v>0.92564701804139626</v>
      </c>
      <c r="C285" s="302">
        <v>8.3764961754215592E-2</v>
      </c>
      <c r="D285" s="302">
        <v>0.28125021045699383</v>
      </c>
      <c r="E285" s="302">
        <f t="shared" si="126"/>
        <v>1.2906621902526056</v>
      </c>
      <c r="F285" s="303"/>
      <c r="G285" s="302">
        <v>0.45182137545581552</v>
      </c>
      <c r="H285" s="302">
        <v>6.0575110354365407E-2</v>
      </c>
      <c r="I285" s="302">
        <v>0.1970697139795636</v>
      </c>
      <c r="J285" s="302">
        <f>SUM(G285:I285)</f>
        <v>0.70946619978974457</v>
      </c>
      <c r="K285" s="303"/>
      <c r="L285" s="302">
        <v>0.30256905081255864</v>
      </c>
      <c r="M285" s="302">
        <v>6.807384633439327E-2</v>
      </c>
      <c r="N285" s="302">
        <v>0.27466935739765747</v>
      </c>
      <c r="O285" s="302">
        <f t="shared" si="128"/>
        <v>0.64531225454460939</v>
      </c>
    </row>
    <row r="286" spans="1:15" s="236" customFormat="1" x14ac:dyDescent="0.2">
      <c r="A286" s="237" t="str">
        <f>name!E$9</f>
        <v>Caring, leisure and other service occupations</v>
      </c>
      <c r="B286" s="302">
        <v>0.16429112147696678</v>
      </c>
      <c r="C286" s="302">
        <v>8.1780644241085665E-2</v>
      </c>
      <c r="D286" s="302">
        <v>0.15554727469076196</v>
      </c>
      <c r="E286" s="302">
        <f t="shared" si="126"/>
        <v>0.40161904040881441</v>
      </c>
      <c r="F286" s="303"/>
      <c r="G286" s="302">
        <v>0.12020175592281154</v>
      </c>
      <c r="H286" s="302">
        <v>8.2302765336462511E-2</v>
      </c>
      <c r="I286" s="302">
        <v>0.10203763181675266</v>
      </c>
      <c r="J286" s="302">
        <f t="shared" ref="J286:J289" si="129">SUM(G286:I286)</f>
        <v>0.30454215307602672</v>
      </c>
      <c r="K286" s="303"/>
      <c r="L286" s="302">
        <v>0.13588650555454354</v>
      </c>
      <c r="M286" s="302">
        <v>0.10196813351678899</v>
      </c>
      <c r="N286" s="302">
        <v>0.17216260915061224</v>
      </c>
      <c r="O286" s="302">
        <f t="shared" si="128"/>
        <v>0.41001724822194474</v>
      </c>
    </row>
    <row r="287" spans="1:15" s="236" customFormat="1" x14ac:dyDescent="0.2">
      <c r="A287" s="237" t="str">
        <f>name!E$10</f>
        <v>Sales and customer service occupations</v>
      </c>
      <c r="B287" s="302">
        <v>0.82063659490581453</v>
      </c>
      <c r="C287" s="302">
        <v>0.50688772071509669</v>
      </c>
      <c r="D287" s="302">
        <v>0.2076397748924626</v>
      </c>
      <c r="E287" s="302">
        <f t="shared" si="126"/>
        <v>1.5351640905133737</v>
      </c>
      <c r="F287" s="303"/>
      <c r="G287" s="302">
        <v>0.58568202618468423</v>
      </c>
      <c r="H287" s="302">
        <v>0.48332739585106571</v>
      </c>
      <c r="I287" s="302">
        <v>9.3812020915528371E-2</v>
      </c>
      <c r="J287" s="302">
        <f t="shared" si="129"/>
        <v>1.1628214429512784</v>
      </c>
      <c r="K287" s="303"/>
      <c r="L287" s="302">
        <v>0.6129762774209232</v>
      </c>
      <c r="M287" s="302">
        <v>0.60007879977907852</v>
      </c>
      <c r="N287" s="302">
        <v>9.0064389140472059E-2</v>
      </c>
      <c r="O287" s="302">
        <f t="shared" si="128"/>
        <v>1.3031194663404737</v>
      </c>
    </row>
    <row r="288" spans="1:15" s="236" customFormat="1" x14ac:dyDescent="0.2">
      <c r="A288" s="237" t="str">
        <f>name!E$11</f>
        <v>Process, plant and machine operatives</v>
      </c>
      <c r="B288" s="302">
        <v>0.51451399891573668</v>
      </c>
      <c r="C288" s="302">
        <v>5.2626939163997417E-2</v>
      </c>
      <c r="D288" s="302">
        <v>8.8806289736466648E-2</v>
      </c>
      <c r="E288" s="302">
        <f t="shared" si="126"/>
        <v>0.65594722781620074</v>
      </c>
      <c r="F288" s="303"/>
      <c r="G288" s="302">
        <v>0.24331790653349539</v>
      </c>
      <c r="H288" s="302">
        <v>5.7181283039766932E-2</v>
      </c>
      <c r="I288" s="302">
        <v>6.8140900620549991E-2</v>
      </c>
      <c r="J288" s="302">
        <f t="shared" si="129"/>
        <v>0.36864009019381233</v>
      </c>
      <c r="K288" s="303"/>
      <c r="L288" s="302">
        <v>0.17737070210096947</v>
      </c>
      <c r="M288" s="302">
        <v>6.1186707560524585E-2</v>
      </c>
      <c r="N288" s="302">
        <v>9.9170064519736326E-2</v>
      </c>
      <c r="O288" s="302">
        <f t="shared" si="128"/>
        <v>0.33772747418123039</v>
      </c>
    </row>
    <row r="289" spans="1:15" s="236" customFormat="1" x14ac:dyDescent="0.2">
      <c r="A289" s="237" t="str">
        <f>name!E$12</f>
        <v>Elementary occupations</v>
      </c>
      <c r="B289" s="302">
        <v>0.63563301213546541</v>
      </c>
      <c r="C289" s="302">
        <v>0.12886874880977914</v>
      </c>
      <c r="D289" s="302">
        <v>0.22681735260730426</v>
      </c>
      <c r="E289" s="302">
        <f t="shared" si="126"/>
        <v>0.99131911355254887</v>
      </c>
      <c r="F289" s="303"/>
      <c r="G289" s="302">
        <v>0.40912163095655285</v>
      </c>
      <c r="H289" s="302">
        <v>0.14179013778326213</v>
      </c>
      <c r="I289" s="302">
        <v>0.11762130251908955</v>
      </c>
      <c r="J289" s="302">
        <f t="shared" si="129"/>
        <v>0.66853307125890449</v>
      </c>
      <c r="K289" s="303"/>
      <c r="L289" s="302">
        <v>0.41715404895421515</v>
      </c>
      <c r="M289" s="302">
        <v>0.17495106885484707</v>
      </c>
      <c r="N289" s="302">
        <v>0.19493039173039767</v>
      </c>
      <c r="O289" s="302">
        <f t="shared" si="128"/>
        <v>0.78703550953945989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17.368965501696817</v>
      </c>
      <c r="C291" s="311">
        <f t="shared" ref="C291:E291" si="130">SUM(C281:C289)</f>
        <v>3.6064714008807122</v>
      </c>
      <c r="D291" s="311">
        <f t="shared" si="130"/>
        <v>4.0385630974224789</v>
      </c>
      <c r="E291" s="311">
        <f t="shared" si="130"/>
        <v>25.01400000000001</v>
      </c>
      <c r="F291" s="311"/>
      <c r="G291" s="311">
        <f t="shared" ref="G291:J291" si="131">SUM(G281:G289)</f>
        <v>13.380877075981477</v>
      </c>
      <c r="H291" s="311">
        <f t="shared" si="131"/>
        <v>3.7066381330313654</v>
      </c>
      <c r="I291" s="311">
        <f t="shared" si="131"/>
        <v>2.7734847909871645</v>
      </c>
      <c r="J291" s="311">
        <f t="shared" si="131"/>
        <v>19.861000000000004</v>
      </c>
      <c r="K291" s="311"/>
      <c r="L291" s="311">
        <f t="shared" ref="L291:O291" si="132">SUM(L281:L289)</f>
        <v>13.869841542024982</v>
      </c>
      <c r="M291" s="311">
        <f t="shared" si="132"/>
        <v>4.0815404770506047</v>
      </c>
      <c r="N291" s="311">
        <f t="shared" si="132"/>
        <v>3.1666179809244568</v>
      </c>
      <c r="O291" s="311">
        <f t="shared" si="132"/>
        <v>21.118000000000048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0.53681008822303522</v>
      </c>
      <c r="C298" s="302">
        <v>0.11451593953503694</v>
      </c>
      <c r="D298" s="302">
        <v>0.19045108945544245</v>
      </c>
      <c r="E298" s="302">
        <f>SUM(B298:D298)</f>
        <v>0.84177711721351456</v>
      </c>
      <c r="F298" s="303"/>
      <c r="G298" s="302">
        <v>0.7569817849139151</v>
      </c>
      <c r="H298" s="302">
        <v>0.18548575952333449</v>
      </c>
      <c r="I298" s="302">
        <v>0.2850503843555483</v>
      </c>
      <c r="J298" s="302">
        <f>SUM(G298:I298)</f>
        <v>1.227517928792798</v>
      </c>
      <c r="K298" s="303"/>
      <c r="L298" s="302">
        <v>0.6896042978452549</v>
      </c>
      <c r="M298" s="302">
        <v>0.1679421825819736</v>
      </c>
      <c r="N298" s="302">
        <v>0.3233382264988659</v>
      </c>
      <c r="O298" s="302">
        <f>SUM(L298:N298)</f>
        <v>1.1808847069260944</v>
      </c>
    </row>
    <row r="299" spans="1:15" s="236" customFormat="1" x14ac:dyDescent="0.2">
      <c r="A299" s="237" t="str">
        <f>name!E$5</f>
        <v>Professional occupations</v>
      </c>
      <c r="B299" s="302">
        <v>0.82816518926838334</v>
      </c>
      <c r="C299" s="302">
        <v>0.24532369361352316</v>
      </c>
      <c r="D299" s="302">
        <v>9.3465214841077338E-2</v>
      </c>
      <c r="E299" s="302">
        <f t="shared" ref="E299:E306" si="133">SUM(B299:D299)</f>
        <v>1.1669540977229838</v>
      </c>
      <c r="F299" s="303"/>
      <c r="G299" s="302">
        <v>1.2754601361266646</v>
      </c>
      <c r="H299" s="302">
        <v>0.33251479998310046</v>
      </c>
      <c r="I299" s="302">
        <v>0.13211311361328251</v>
      </c>
      <c r="J299" s="302">
        <f t="shared" ref="J299:J301" si="134">SUM(G299:I299)</f>
        <v>1.7400880497230475</v>
      </c>
      <c r="K299" s="303"/>
      <c r="L299" s="302">
        <v>1.5408984843662126</v>
      </c>
      <c r="M299" s="302">
        <v>0.34473428556419461</v>
      </c>
      <c r="N299" s="302">
        <v>0.1107632081869015</v>
      </c>
      <c r="O299" s="302">
        <f t="shared" ref="O299:O306" si="135">SUM(L299:N299)</f>
        <v>1.9963959781173086</v>
      </c>
    </row>
    <row r="300" spans="1:15" s="236" customFormat="1" x14ac:dyDescent="0.2">
      <c r="A300" s="237" t="str">
        <f>name!E$6</f>
        <v>Associate professional occupations</v>
      </c>
      <c r="B300" s="302">
        <v>1.0458933937810502</v>
      </c>
      <c r="C300" s="302">
        <v>0.36663784755075618</v>
      </c>
      <c r="D300" s="302">
        <v>0.22950242909495272</v>
      </c>
      <c r="E300" s="302">
        <f t="shared" si="133"/>
        <v>1.6420336704267591</v>
      </c>
      <c r="F300" s="303"/>
      <c r="G300" s="302">
        <v>1.4619146574752615</v>
      </c>
      <c r="H300" s="302">
        <v>0.45983497005599949</v>
      </c>
      <c r="I300" s="302">
        <v>0.28389680096910602</v>
      </c>
      <c r="J300" s="302">
        <f t="shared" si="134"/>
        <v>2.205646428500367</v>
      </c>
      <c r="K300" s="303"/>
      <c r="L300" s="302">
        <v>1.4263933456315472</v>
      </c>
      <c r="M300" s="302">
        <v>0.5080207479192127</v>
      </c>
      <c r="N300" s="302">
        <v>0.26127894397242757</v>
      </c>
      <c r="O300" s="302">
        <f t="shared" si="135"/>
        <v>2.1956930375231876</v>
      </c>
    </row>
    <row r="301" spans="1:15" s="236" customFormat="1" x14ac:dyDescent="0.2">
      <c r="A301" s="237" t="str">
        <f>name!E$7</f>
        <v>Administrative and secretarial occupations</v>
      </c>
      <c r="B301" s="302">
        <v>2.1747421412654466</v>
      </c>
      <c r="C301" s="302">
        <v>1.2450325147459405</v>
      </c>
      <c r="D301" s="302">
        <v>8.9538487929513272E-2</v>
      </c>
      <c r="E301" s="302">
        <f t="shared" si="133"/>
        <v>3.5093131439409002</v>
      </c>
      <c r="F301" s="303"/>
      <c r="G301" s="302">
        <v>2.5375643880149648</v>
      </c>
      <c r="H301" s="302">
        <v>1.3708187049303364</v>
      </c>
      <c r="I301" s="302">
        <v>7.3756085630573717E-2</v>
      </c>
      <c r="J301" s="302">
        <f t="shared" si="134"/>
        <v>3.9821391785758746</v>
      </c>
      <c r="K301" s="303"/>
      <c r="L301" s="302">
        <v>2.9061323206109897</v>
      </c>
      <c r="M301" s="302">
        <v>1.4264748019471851</v>
      </c>
      <c r="N301" s="302">
        <v>7.8376365870431161E-2</v>
      </c>
      <c r="O301" s="302">
        <f t="shared" si="135"/>
        <v>4.4109834884286059</v>
      </c>
    </row>
    <row r="302" spans="1:15" s="236" customFormat="1" x14ac:dyDescent="0.2">
      <c r="A302" s="237" t="str">
        <f>name!E$8</f>
        <v>Skilled trades occupations</v>
      </c>
      <c r="B302" s="302">
        <v>0.40763955750835451</v>
      </c>
      <c r="C302" s="302">
        <v>0.10163333677419327</v>
      </c>
      <c r="D302" s="302">
        <v>0.14607388259322829</v>
      </c>
      <c r="E302" s="302">
        <f t="shared" si="133"/>
        <v>0.65534677687577603</v>
      </c>
      <c r="F302" s="303"/>
      <c r="G302" s="302">
        <v>0.45579063821719135</v>
      </c>
      <c r="H302" s="302">
        <v>8.1200993149080122E-2</v>
      </c>
      <c r="I302" s="302">
        <v>0.2156822827579728</v>
      </c>
      <c r="J302" s="302">
        <f>SUM(G302:I302)</f>
        <v>0.75267391412424423</v>
      </c>
      <c r="K302" s="303"/>
      <c r="L302" s="302">
        <v>0.36262112707679656</v>
      </c>
      <c r="M302" s="302">
        <v>0.11117540211330081</v>
      </c>
      <c r="N302" s="302">
        <v>0.22478458811830149</v>
      </c>
      <c r="O302" s="302">
        <f t="shared" si="135"/>
        <v>0.69858111730839889</v>
      </c>
    </row>
    <row r="303" spans="1:15" s="236" customFormat="1" x14ac:dyDescent="0.2">
      <c r="A303" s="237" t="str">
        <f>name!E$9</f>
        <v>Caring, leisure and other service occupations</v>
      </c>
      <c r="B303" s="302">
        <v>0.6554905192313446</v>
      </c>
      <c r="C303" s="302">
        <v>0.56831084141896959</v>
      </c>
      <c r="D303" s="302">
        <v>0.15605744376646941</v>
      </c>
      <c r="E303" s="302">
        <f t="shared" si="133"/>
        <v>1.3798588044167837</v>
      </c>
      <c r="F303" s="303"/>
      <c r="G303" s="302">
        <v>0.71437542316379665</v>
      </c>
      <c r="H303" s="302">
        <v>0.58057312992201149</v>
      </c>
      <c r="I303" s="302">
        <v>0.15997170790057139</v>
      </c>
      <c r="J303" s="302">
        <f t="shared" ref="J303:J306" si="136">SUM(G303:I303)</f>
        <v>1.4549202609863794</v>
      </c>
      <c r="K303" s="303"/>
      <c r="L303" s="302">
        <v>0.7076625927819461</v>
      </c>
      <c r="M303" s="302">
        <v>0.51911906167396804</v>
      </c>
      <c r="N303" s="302">
        <v>0.18110951245825743</v>
      </c>
      <c r="O303" s="302">
        <f t="shared" si="135"/>
        <v>1.4078911669141716</v>
      </c>
    </row>
    <row r="304" spans="1:15" s="236" customFormat="1" x14ac:dyDescent="0.2">
      <c r="A304" s="237" t="str">
        <f>name!E$10</f>
        <v>Sales and customer service occupations</v>
      </c>
      <c r="B304" s="302">
        <v>1.2666916988914332</v>
      </c>
      <c r="C304" s="302">
        <v>0.74510155164309455</v>
      </c>
      <c r="D304" s="302">
        <v>7.4525480133278935E-2</v>
      </c>
      <c r="E304" s="302">
        <f t="shared" si="133"/>
        <v>2.0863187306678066</v>
      </c>
      <c r="F304" s="303"/>
      <c r="G304" s="302">
        <v>1.4533648916965485</v>
      </c>
      <c r="H304" s="302">
        <v>0.86598286493930987</v>
      </c>
      <c r="I304" s="302">
        <v>7.9314456905488898E-2</v>
      </c>
      <c r="J304" s="302">
        <f t="shared" si="136"/>
        <v>2.3986622135413476</v>
      </c>
      <c r="K304" s="303"/>
      <c r="L304" s="302">
        <v>1.5840970989962122</v>
      </c>
      <c r="M304" s="302">
        <v>1.1404525173067701</v>
      </c>
      <c r="N304" s="302">
        <v>6.4960222417787691E-2</v>
      </c>
      <c r="O304" s="302">
        <f t="shared" si="135"/>
        <v>2.7895098387207704</v>
      </c>
    </row>
    <row r="305" spans="1:15" s="236" customFormat="1" x14ac:dyDescent="0.2">
      <c r="A305" s="237" t="str">
        <f>name!E$11</f>
        <v>Process, plant and machine operatives</v>
      </c>
      <c r="B305" s="302">
        <v>0.72604885791178075</v>
      </c>
      <c r="C305" s="302">
        <v>0.25228483197954216</v>
      </c>
      <c r="D305" s="302">
        <v>2.7723638590667701E-2</v>
      </c>
      <c r="E305" s="302">
        <f t="shared" si="133"/>
        <v>1.0060573284819905</v>
      </c>
      <c r="F305" s="303"/>
      <c r="G305" s="302">
        <v>0.7938686533630408</v>
      </c>
      <c r="H305" s="302">
        <v>0.28841392007057104</v>
      </c>
      <c r="I305" s="302">
        <v>6.6262586723904893E-2</v>
      </c>
      <c r="J305" s="302">
        <f t="shared" si="136"/>
        <v>1.1485451601575167</v>
      </c>
      <c r="K305" s="303"/>
      <c r="L305" s="302">
        <v>0.66081063480006663</v>
      </c>
      <c r="M305" s="302">
        <v>0.30650043661114978</v>
      </c>
      <c r="N305" s="302">
        <v>6.6160560316850969E-2</v>
      </c>
      <c r="O305" s="302">
        <f t="shared" si="135"/>
        <v>1.0334716317280674</v>
      </c>
    </row>
    <row r="306" spans="1:15" s="236" customFormat="1" x14ac:dyDescent="0.2">
      <c r="A306" s="237" t="str">
        <f>name!E$12</f>
        <v>Elementary occupations</v>
      </c>
      <c r="B306" s="302">
        <v>4.0686524782609084</v>
      </c>
      <c r="C306" s="302">
        <v>2.6163213216986305</v>
      </c>
      <c r="D306" s="302">
        <v>0.45736653029397006</v>
      </c>
      <c r="E306" s="302">
        <f t="shared" si="133"/>
        <v>7.1423403302535089</v>
      </c>
      <c r="F306" s="303"/>
      <c r="G306" s="302">
        <v>4.1651197423988258</v>
      </c>
      <c r="H306" s="302">
        <v>2.4359255602222403</v>
      </c>
      <c r="I306" s="302">
        <v>0.44276156297733393</v>
      </c>
      <c r="J306" s="302">
        <f t="shared" si="136"/>
        <v>7.0438068655984001</v>
      </c>
      <c r="K306" s="303"/>
      <c r="L306" s="302">
        <v>4.5025244532143072</v>
      </c>
      <c r="M306" s="302">
        <v>2.1036006581093143</v>
      </c>
      <c r="N306" s="302">
        <v>0.4814639230097309</v>
      </c>
      <c r="O306" s="302">
        <f t="shared" si="135"/>
        <v>7.0875890343333516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11.710133924341736</v>
      </c>
      <c r="C308" s="311">
        <f t="shared" ref="C308:E308" si="137">SUM(C298:C306)</f>
        <v>6.2551618789596866</v>
      </c>
      <c r="D308" s="311">
        <f t="shared" si="137"/>
        <v>1.4647041966986003</v>
      </c>
      <c r="E308" s="311">
        <f t="shared" si="137"/>
        <v>19.430000000000021</v>
      </c>
      <c r="F308" s="311"/>
      <c r="G308" s="311">
        <f t="shared" ref="G308:J308" si="138">SUM(G298:G306)</f>
        <v>13.61444031537021</v>
      </c>
      <c r="H308" s="311">
        <f t="shared" si="138"/>
        <v>6.6007507027959837</v>
      </c>
      <c r="I308" s="311">
        <f t="shared" si="138"/>
        <v>1.7388089818337824</v>
      </c>
      <c r="J308" s="311">
        <f t="shared" si="138"/>
        <v>21.953999999999972</v>
      </c>
      <c r="K308" s="311"/>
      <c r="L308" s="311">
        <f t="shared" ref="L308:O308" si="139">SUM(L298:L306)</f>
        <v>14.380744355323333</v>
      </c>
      <c r="M308" s="311">
        <f t="shared" si="139"/>
        <v>6.6280200938270681</v>
      </c>
      <c r="N308" s="311">
        <f t="shared" si="139"/>
        <v>1.7922355508495544</v>
      </c>
      <c r="O308" s="311">
        <f t="shared" si="139"/>
        <v>22.800999999999956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0.74944182655538549</v>
      </c>
      <c r="C315" s="302">
        <v>0.20675149884377825</v>
      </c>
      <c r="D315" s="302">
        <v>5.0858824615271712E-2</v>
      </c>
      <c r="E315" s="302">
        <f>SUM(B315:D315)</f>
        <v>1.0070521500144354</v>
      </c>
      <c r="F315" s="303"/>
      <c r="G315" s="302">
        <v>0.88521983182546737</v>
      </c>
      <c r="H315" s="302">
        <v>0.29725431143060888</v>
      </c>
      <c r="I315" s="302">
        <v>6.1660856449813041E-2</v>
      </c>
      <c r="J315" s="302">
        <f>SUM(G315:I315)</f>
        <v>1.2441349997058895</v>
      </c>
      <c r="K315" s="303"/>
      <c r="L315" s="302">
        <v>0.8050572986229535</v>
      </c>
      <c r="M315" s="302">
        <v>0.35645047226955828</v>
      </c>
      <c r="N315" s="302">
        <v>6.4692598821310648E-2</v>
      </c>
      <c r="O315" s="302">
        <f>SUM(L315:N315)</f>
        <v>1.2262003697138226</v>
      </c>
    </row>
    <row r="316" spans="1:15" s="236" customFormat="1" x14ac:dyDescent="0.2">
      <c r="A316" s="237" t="str">
        <f>name!E$5</f>
        <v>Professional occupations</v>
      </c>
      <c r="B316" s="302">
        <v>1.830173282652233</v>
      </c>
      <c r="C316" s="302">
        <v>0.68434040295923459</v>
      </c>
      <c r="D316" s="302">
        <v>0.16043764965564447</v>
      </c>
      <c r="E316" s="302">
        <f t="shared" ref="E316:E323" si="140">SUM(B316:D316)</f>
        <v>2.6749513352671119</v>
      </c>
      <c r="F316" s="303"/>
      <c r="G316" s="302">
        <v>2.4630276757885841</v>
      </c>
      <c r="H316" s="302">
        <v>0.91326789520664076</v>
      </c>
      <c r="I316" s="302">
        <v>0.2943854332364399</v>
      </c>
      <c r="J316" s="302">
        <f t="shared" ref="J316:J318" si="141">SUM(G316:I316)</f>
        <v>3.6706810042316644</v>
      </c>
      <c r="K316" s="303"/>
      <c r="L316" s="302">
        <v>2.8531471566459823</v>
      </c>
      <c r="M316" s="302">
        <v>1.0944179091684429</v>
      </c>
      <c r="N316" s="302">
        <v>0.29693101561575613</v>
      </c>
      <c r="O316" s="302">
        <f t="shared" ref="O316:O323" si="142">SUM(L316:N316)</f>
        <v>4.2444960814301815</v>
      </c>
    </row>
    <row r="317" spans="1:15" s="236" customFormat="1" x14ac:dyDescent="0.2">
      <c r="A317" s="237" t="str">
        <f>name!E$6</f>
        <v>Associate professional occupations</v>
      </c>
      <c r="B317" s="302">
        <v>3.1494191325165328</v>
      </c>
      <c r="C317" s="302">
        <v>0.72020608709448486</v>
      </c>
      <c r="D317" s="302">
        <v>7.6174940924019274E-2</v>
      </c>
      <c r="E317" s="302">
        <f t="shared" si="140"/>
        <v>3.9458001605350366</v>
      </c>
      <c r="F317" s="303"/>
      <c r="G317" s="302">
        <v>3.7594706986623185</v>
      </c>
      <c r="H317" s="302">
        <v>0.79181650966004236</v>
      </c>
      <c r="I317" s="302">
        <v>9.7053355624015264E-2</v>
      </c>
      <c r="J317" s="302">
        <f t="shared" si="141"/>
        <v>4.648340563946376</v>
      </c>
      <c r="K317" s="303"/>
      <c r="L317" s="302">
        <v>3.5088344171548878</v>
      </c>
      <c r="M317" s="302">
        <v>0.912102945985099</v>
      </c>
      <c r="N317" s="302">
        <v>0.10385256314508126</v>
      </c>
      <c r="O317" s="302">
        <f t="shared" si="142"/>
        <v>4.5247899262850684</v>
      </c>
    </row>
    <row r="318" spans="1:15" s="236" customFormat="1" x14ac:dyDescent="0.2">
      <c r="A318" s="237" t="str">
        <f>name!E$7</f>
        <v>Administrative and secretarial occupations</v>
      </c>
      <c r="B318" s="302">
        <v>2.0980393031447977</v>
      </c>
      <c r="C318" s="302">
        <v>2.2593414829726566</v>
      </c>
      <c r="D318" s="302">
        <v>2.9273307876905165E-2</v>
      </c>
      <c r="E318" s="302">
        <f t="shared" si="140"/>
        <v>4.3866540939943599</v>
      </c>
      <c r="F318" s="303"/>
      <c r="G318" s="302">
        <v>2.1031637599122956</v>
      </c>
      <c r="H318" s="302">
        <v>2.1260220167937551</v>
      </c>
      <c r="I318" s="302">
        <v>4.5861817755376517E-2</v>
      </c>
      <c r="J318" s="302">
        <f t="shared" si="141"/>
        <v>4.2750475944614275</v>
      </c>
      <c r="K318" s="303"/>
      <c r="L318" s="302">
        <v>1.5781476879303642</v>
      </c>
      <c r="M318" s="302">
        <v>1.8651166488568032</v>
      </c>
      <c r="N318" s="302">
        <v>3.447915891473706E-2</v>
      </c>
      <c r="O318" s="302">
        <f t="shared" si="142"/>
        <v>3.4777434957019042</v>
      </c>
    </row>
    <row r="319" spans="1:15" s="236" customFormat="1" x14ac:dyDescent="0.2">
      <c r="A319" s="237" t="str">
        <f>name!E$8</f>
        <v>Skilled trades occupations</v>
      </c>
      <c r="B319" s="302">
        <v>0.15852411070408015</v>
      </c>
      <c r="C319" s="302">
        <v>2.3012539541055994E-2</v>
      </c>
      <c r="D319" s="302">
        <v>3.3067034960586009E-2</v>
      </c>
      <c r="E319" s="302">
        <f t="shared" si="140"/>
        <v>0.21460368520572215</v>
      </c>
      <c r="F319" s="303"/>
      <c r="G319" s="302">
        <v>0.13565740611268048</v>
      </c>
      <c r="H319" s="302">
        <v>2.0628499992792995E-2</v>
      </c>
      <c r="I319" s="302">
        <v>6.3771387965519642E-3</v>
      </c>
      <c r="J319" s="302">
        <f>SUM(G319:I319)</f>
        <v>0.16266304490202546</v>
      </c>
      <c r="K319" s="303"/>
      <c r="L319" s="302">
        <v>0.12849707063759772</v>
      </c>
      <c r="M319" s="302">
        <v>3.8217157451445195E-2</v>
      </c>
      <c r="N319" s="302">
        <v>1.0818327519565494E-2</v>
      </c>
      <c r="O319" s="302">
        <f t="shared" si="142"/>
        <v>0.17753255560860839</v>
      </c>
    </row>
    <row r="320" spans="1:15" s="236" customFormat="1" x14ac:dyDescent="0.2">
      <c r="A320" s="237" t="str">
        <f>name!E$9</f>
        <v>Caring, leisure and other service occupations</v>
      </c>
      <c r="B320" s="302">
        <v>0.31448319766211585</v>
      </c>
      <c r="C320" s="302">
        <v>0.23416490098580028</v>
      </c>
      <c r="D320" s="302">
        <v>1.552374772633724E-2</v>
      </c>
      <c r="E320" s="302">
        <f t="shared" si="140"/>
        <v>0.56417184637425333</v>
      </c>
      <c r="F320" s="303"/>
      <c r="G320" s="302">
        <v>0.31649869946915726</v>
      </c>
      <c r="H320" s="302">
        <v>0.2269623020381151</v>
      </c>
      <c r="I320" s="302">
        <v>3.9475239655741651E-2</v>
      </c>
      <c r="J320" s="302">
        <f t="shared" ref="J320:J323" si="143">SUM(G320:I320)</f>
        <v>0.58293624116301401</v>
      </c>
      <c r="K320" s="303"/>
      <c r="L320" s="302">
        <v>0.33488874399981927</v>
      </c>
      <c r="M320" s="302">
        <v>0.20724539705849976</v>
      </c>
      <c r="N320" s="302">
        <v>2.6377572772573372E-2</v>
      </c>
      <c r="O320" s="302">
        <f t="shared" si="142"/>
        <v>0.56851171383089238</v>
      </c>
    </row>
    <row r="321" spans="1:15" s="236" customFormat="1" x14ac:dyDescent="0.2">
      <c r="A321" s="237" t="str">
        <f>name!E$10</f>
        <v>Sales and customer service occupations</v>
      </c>
      <c r="B321" s="302">
        <v>0.17505780193675263</v>
      </c>
      <c r="C321" s="302">
        <v>0.23529468453172628</v>
      </c>
      <c r="D321" s="302">
        <v>1.1176562991791591E-2</v>
      </c>
      <c r="E321" s="302">
        <f t="shared" si="140"/>
        <v>0.42152904946027048</v>
      </c>
      <c r="F321" s="303"/>
      <c r="G321" s="302">
        <v>0.1781103980791448</v>
      </c>
      <c r="H321" s="302">
        <v>0.23741581993913019</v>
      </c>
      <c r="I321" s="302">
        <v>9.1992241231235571E-3</v>
      </c>
      <c r="J321" s="302">
        <f t="shared" si="143"/>
        <v>0.42472544214139857</v>
      </c>
      <c r="K321" s="303"/>
      <c r="L321" s="302">
        <v>0.17180806024315659</v>
      </c>
      <c r="M321" s="302">
        <v>0.25554757275528184</v>
      </c>
      <c r="N321" s="302">
        <v>8.9533379813421833E-3</v>
      </c>
      <c r="O321" s="302">
        <f t="shared" si="142"/>
        <v>0.43630897097978061</v>
      </c>
    </row>
    <row r="322" spans="1:15" s="236" customFormat="1" x14ac:dyDescent="0.2">
      <c r="A322" s="237" t="str">
        <f>name!E$11</f>
        <v>Process, plant and machine operatives</v>
      </c>
      <c r="B322" s="302">
        <v>0.10110808389467522</v>
      </c>
      <c r="C322" s="302">
        <v>5.8510828858647099E-2</v>
      </c>
      <c r="D322" s="302">
        <v>5.0061923923289623E-3</v>
      </c>
      <c r="E322" s="302">
        <f t="shared" si="140"/>
        <v>0.16462510514565129</v>
      </c>
      <c r="F322" s="303"/>
      <c r="G322" s="302">
        <v>7.9986093485097901E-2</v>
      </c>
      <c r="H322" s="302">
        <v>4.670389961543258E-2</v>
      </c>
      <c r="I322" s="302">
        <v>2.9641846405582327E-3</v>
      </c>
      <c r="J322" s="302">
        <f t="shared" si="143"/>
        <v>0.1296541777410887</v>
      </c>
      <c r="K322" s="303"/>
      <c r="L322" s="302">
        <v>6.8811913083550558E-2</v>
      </c>
      <c r="M322" s="302">
        <v>5.1936462142325536E-2</v>
      </c>
      <c r="N322" s="302">
        <v>4.1419029226418018E-3</v>
      </c>
      <c r="O322" s="302">
        <f t="shared" si="142"/>
        <v>0.12489027814851789</v>
      </c>
    </row>
    <row r="323" spans="1:15" s="236" customFormat="1" x14ac:dyDescent="0.2">
      <c r="A323" s="237" t="str">
        <f>name!E$12</f>
        <v>Elementary occupations</v>
      </c>
      <c r="B323" s="302">
        <v>0.23604772562810869</v>
      </c>
      <c r="C323" s="302">
        <v>0.28995443686192973</v>
      </c>
      <c r="D323" s="302">
        <v>6.6104115131428798E-3</v>
      </c>
      <c r="E323" s="302">
        <f t="shared" si="140"/>
        <v>0.53261257400318129</v>
      </c>
      <c r="F323" s="303"/>
      <c r="G323" s="302">
        <v>0.19840407932658677</v>
      </c>
      <c r="H323" s="302">
        <v>0.22076994716414539</v>
      </c>
      <c r="I323" s="302">
        <v>4.6429052163826272E-3</v>
      </c>
      <c r="J323" s="302">
        <f t="shared" si="143"/>
        <v>0.42381693170711476</v>
      </c>
      <c r="K323" s="303"/>
      <c r="L323" s="302">
        <v>0.17738353050512268</v>
      </c>
      <c r="M323" s="302">
        <v>0.1487012578168273</v>
      </c>
      <c r="N323" s="302">
        <v>6.4418199792712939E-3</v>
      </c>
      <c r="O323" s="302">
        <f t="shared" si="142"/>
        <v>0.33252660830122127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8.8122944646946806</v>
      </c>
      <c r="C325" s="311">
        <f t="shared" ref="C325:E325" si="144">SUM(C315:C323)</f>
        <v>4.7115768626493129</v>
      </c>
      <c r="D325" s="311">
        <f t="shared" si="144"/>
        <v>0.38812867265602735</v>
      </c>
      <c r="E325" s="311">
        <f t="shared" si="144"/>
        <v>13.91200000000002</v>
      </c>
      <c r="F325" s="311"/>
      <c r="G325" s="311">
        <f t="shared" ref="G325:J325" si="145">SUM(G315:G323)</f>
        <v>10.119538642661333</v>
      </c>
      <c r="H325" s="311">
        <f t="shared" si="145"/>
        <v>4.8808412018406635</v>
      </c>
      <c r="I325" s="311">
        <f t="shared" si="145"/>
        <v>0.56162015549800282</v>
      </c>
      <c r="J325" s="311">
        <f t="shared" si="145"/>
        <v>15.561999999999996</v>
      </c>
      <c r="K325" s="311"/>
      <c r="L325" s="311">
        <f t="shared" ref="L325:O325" si="146">SUM(L315:L323)</f>
        <v>9.6265758788234361</v>
      </c>
      <c r="M325" s="311">
        <f t="shared" si="146"/>
        <v>4.9297358235042834</v>
      </c>
      <c r="N325" s="311">
        <f t="shared" si="146"/>
        <v>0.55668829767227934</v>
      </c>
      <c r="O325" s="311">
        <f t="shared" si="146"/>
        <v>15.112999999999998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0.46109118250639075</v>
      </c>
      <c r="C332" s="302">
        <v>0.11405924267853403</v>
      </c>
      <c r="D332" s="302">
        <v>0.13451384851478326</v>
      </c>
      <c r="E332" s="302">
        <f>SUM(B332:D332)</f>
        <v>0.70966427369970808</v>
      </c>
      <c r="F332" s="303"/>
      <c r="G332" s="302">
        <v>0.35447293358288617</v>
      </c>
      <c r="H332" s="302">
        <v>0.1311033552697945</v>
      </c>
      <c r="I332" s="302">
        <v>0.10618046531240918</v>
      </c>
      <c r="J332" s="302">
        <f>SUM(G332:I332)</f>
        <v>0.59175675416508988</v>
      </c>
      <c r="K332" s="303"/>
      <c r="L332" s="302">
        <v>0.33613056719449147</v>
      </c>
      <c r="M332" s="302">
        <v>0.17137544240113892</v>
      </c>
      <c r="N332" s="302">
        <v>5.439453544901858E-2</v>
      </c>
      <c r="O332" s="302">
        <f>SUM(L332:N332)</f>
        <v>0.56190054504464904</v>
      </c>
    </row>
    <row r="333" spans="1:15" s="236" customFormat="1" x14ac:dyDescent="0.2">
      <c r="A333" s="237" t="str">
        <f>name!E$5</f>
        <v>Professional occupations</v>
      </c>
      <c r="B333" s="302">
        <v>10.518623788726799</v>
      </c>
      <c r="C333" s="302">
        <v>3.0109814353284898</v>
      </c>
      <c r="D333" s="302">
        <v>0.1835766172950645</v>
      </c>
      <c r="E333" s="302">
        <f t="shared" ref="E333:E340" si="147">SUM(B333:D333)</f>
        <v>13.713181841350353</v>
      </c>
      <c r="F333" s="303"/>
      <c r="G333" s="302">
        <v>9.4825182905412646</v>
      </c>
      <c r="H333" s="302">
        <v>3.0084505252639402</v>
      </c>
      <c r="I333" s="302">
        <v>0.16359862048828622</v>
      </c>
      <c r="J333" s="302">
        <f t="shared" ref="J333:J335" si="148">SUM(G333:I333)</f>
        <v>12.654567436293492</v>
      </c>
      <c r="K333" s="303"/>
      <c r="L333" s="302">
        <v>10.895348525713883</v>
      </c>
      <c r="M333" s="302">
        <v>3.8406470091204024</v>
      </c>
      <c r="N333" s="302">
        <v>1.2213168908516382E-2</v>
      </c>
      <c r="O333" s="302">
        <f t="shared" ref="O333:O340" si="149">SUM(L333:N333)</f>
        <v>14.748208703742803</v>
      </c>
    </row>
    <row r="334" spans="1:15" s="236" customFormat="1" x14ac:dyDescent="0.2">
      <c r="A334" s="237" t="str">
        <f>name!E$6</f>
        <v>Associate professional occupations</v>
      </c>
      <c r="B334" s="302">
        <v>1.2406474842935726</v>
      </c>
      <c r="C334" s="302">
        <v>0.70494076490341284</v>
      </c>
      <c r="D334" s="302">
        <v>0.10580020381869915</v>
      </c>
      <c r="E334" s="302">
        <f t="shared" si="147"/>
        <v>2.0513884530156847</v>
      </c>
      <c r="F334" s="303"/>
      <c r="G334" s="302">
        <v>1.0242432323940189</v>
      </c>
      <c r="H334" s="302">
        <v>0.69142338818849758</v>
      </c>
      <c r="I334" s="302">
        <v>6.7448954261797436E-2</v>
      </c>
      <c r="J334" s="302">
        <f t="shared" si="148"/>
        <v>1.7831155748443142</v>
      </c>
      <c r="K334" s="303"/>
      <c r="L334" s="302">
        <v>1.2924040270812522</v>
      </c>
      <c r="M334" s="302">
        <v>1.00890659373018</v>
      </c>
      <c r="N334" s="302">
        <v>8.6566588757941761E-3</v>
      </c>
      <c r="O334" s="302">
        <f t="shared" si="149"/>
        <v>2.3099672796872266</v>
      </c>
    </row>
    <row r="335" spans="1:15" s="236" customFormat="1" x14ac:dyDescent="0.2">
      <c r="A335" s="237" t="str">
        <f>name!E$7</f>
        <v>Administrative and secretarial occupations</v>
      </c>
      <c r="B335" s="302">
        <v>0.53827292922539827</v>
      </c>
      <c r="C335" s="302">
        <v>1.2860598075488738</v>
      </c>
      <c r="D335" s="302">
        <v>7.9761953003846003E-2</v>
      </c>
      <c r="E335" s="302">
        <f t="shared" si="147"/>
        <v>1.9040946897781181</v>
      </c>
      <c r="F335" s="303"/>
      <c r="G335" s="302">
        <v>0.42371313179965092</v>
      </c>
      <c r="H335" s="302">
        <v>1.0298273348090474</v>
      </c>
      <c r="I335" s="302">
        <v>5.9866013859215465E-2</v>
      </c>
      <c r="J335" s="302">
        <f t="shared" si="148"/>
        <v>1.5134064804679139</v>
      </c>
      <c r="K335" s="303"/>
      <c r="L335" s="302">
        <v>0.20123278464048425</v>
      </c>
      <c r="M335" s="302">
        <v>0.90963925229597342</v>
      </c>
      <c r="N335" s="302">
        <v>6.8376491729869524E-2</v>
      </c>
      <c r="O335" s="302">
        <f t="shared" si="149"/>
        <v>1.1792485286663272</v>
      </c>
    </row>
    <row r="336" spans="1:15" s="236" customFormat="1" x14ac:dyDescent="0.2">
      <c r="A336" s="237" t="str">
        <f>name!E$8</f>
        <v>Skilled trades occupations</v>
      </c>
      <c r="B336" s="302">
        <v>0.26919915375881859</v>
      </c>
      <c r="C336" s="302">
        <v>0.14924654309707766</v>
      </c>
      <c r="D336" s="302">
        <v>0.27490939703309514</v>
      </c>
      <c r="E336" s="302">
        <f t="shared" si="147"/>
        <v>0.69335509388899141</v>
      </c>
      <c r="F336" s="303"/>
      <c r="G336" s="302">
        <v>0.14412525331388401</v>
      </c>
      <c r="H336" s="302">
        <v>9.1442376888367219E-2</v>
      </c>
      <c r="I336" s="302">
        <v>0.2124285972270564</v>
      </c>
      <c r="J336" s="302">
        <f>SUM(G336:I336)</f>
        <v>0.44799622742930767</v>
      </c>
      <c r="K336" s="303"/>
      <c r="L336" s="302">
        <v>8.3017187551033322E-2</v>
      </c>
      <c r="M336" s="302">
        <v>4.621590310203369E-2</v>
      </c>
      <c r="N336" s="302">
        <v>0.30934370795387961</v>
      </c>
      <c r="O336" s="302">
        <f t="shared" si="149"/>
        <v>0.43857679860694665</v>
      </c>
    </row>
    <row r="337" spans="1:15" s="236" customFormat="1" x14ac:dyDescent="0.2">
      <c r="A337" s="237" t="str">
        <f>name!E$9</f>
        <v>Caring, leisure and other service occupations</v>
      </c>
      <c r="B337" s="302">
        <v>2.8892382337910818</v>
      </c>
      <c r="C337" s="302">
        <v>3.2283494980129985</v>
      </c>
      <c r="D337" s="302">
        <v>0.49172143868136436</v>
      </c>
      <c r="E337" s="302">
        <f t="shared" si="147"/>
        <v>6.609309170485445</v>
      </c>
      <c r="F337" s="303"/>
      <c r="G337" s="302">
        <v>2.4698079861491555</v>
      </c>
      <c r="H337" s="302">
        <v>2.7540041210040451</v>
      </c>
      <c r="I337" s="302">
        <v>0.29952260520704743</v>
      </c>
      <c r="J337" s="302">
        <f t="shared" ref="J337:J340" si="150">SUM(G337:I337)</f>
        <v>5.5233347123602483</v>
      </c>
      <c r="K337" s="303"/>
      <c r="L337" s="302">
        <v>3.0818334334030628</v>
      </c>
      <c r="M337" s="302">
        <v>2.8326709847804556</v>
      </c>
      <c r="N337" s="302">
        <v>0.45468196569541874</v>
      </c>
      <c r="O337" s="302">
        <f t="shared" si="149"/>
        <v>6.3691863838789375</v>
      </c>
    </row>
    <row r="338" spans="1:15" s="236" customFormat="1" x14ac:dyDescent="0.2">
      <c r="A338" s="237" t="str">
        <f>name!E$10</f>
        <v>Sales and customer service occupations</v>
      </c>
      <c r="B338" s="302">
        <v>5.9294346327757722E-2</v>
      </c>
      <c r="C338" s="302">
        <v>0.10800465564241361</v>
      </c>
      <c r="D338" s="302">
        <v>0.12594332063909419</v>
      </c>
      <c r="E338" s="302">
        <f t="shared" si="147"/>
        <v>0.29324232260926553</v>
      </c>
      <c r="F338" s="303"/>
      <c r="G338" s="302">
        <v>4.2863409234815388E-2</v>
      </c>
      <c r="H338" s="302">
        <v>8.6130487729692395E-2</v>
      </c>
      <c r="I338" s="302">
        <v>8.697333947340033E-2</v>
      </c>
      <c r="J338" s="302">
        <f t="shared" si="150"/>
        <v>0.21596723643790811</v>
      </c>
      <c r="K338" s="303"/>
      <c r="L338" s="302">
        <v>4.9195985926410182E-2</v>
      </c>
      <c r="M338" s="302">
        <v>9.4354218022118713E-2</v>
      </c>
      <c r="N338" s="302">
        <v>0.11104198966324078</v>
      </c>
      <c r="O338" s="302">
        <f t="shared" si="149"/>
        <v>0.25459219361176966</v>
      </c>
    </row>
    <row r="339" spans="1:15" s="236" customFormat="1" x14ac:dyDescent="0.2">
      <c r="A339" s="237" t="str">
        <f>name!E$11</f>
        <v>Process, plant and machine operatives</v>
      </c>
      <c r="B339" s="302">
        <v>4.6095732508629923E-2</v>
      </c>
      <c r="C339" s="302">
        <v>5.3235631353627647E-2</v>
      </c>
      <c r="D339" s="302">
        <v>0.44933640697450994</v>
      </c>
      <c r="E339" s="302">
        <f t="shared" si="147"/>
        <v>0.54866777083676754</v>
      </c>
      <c r="F339" s="303"/>
      <c r="G339" s="302">
        <v>2.2034168349101841E-2</v>
      </c>
      <c r="H339" s="302">
        <v>3.2129924919995938E-2</v>
      </c>
      <c r="I339" s="302">
        <v>0.53661582293949817</v>
      </c>
      <c r="J339" s="302">
        <f t="shared" si="150"/>
        <v>0.59077991620859593</v>
      </c>
      <c r="K339" s="303"/>
      <c r="L339" s="302">
        <v>1.3149267680499012E-2</v>
      </c>
      <c r="M339" s="302">
        <v>3.2717123753671237E-2</v>
      </c>
      <c r="N339" s="302">
        <v>0.55749955546908037</v>
      </c>
      <c r="O339" s="302">
        <f t="shared" si="149"/>
        <v>0.60336594690325063</v>
      </c>
    </row>
    <row r="340" spans="1:15" s="236" customFormat="1" x14ac:dyDescent="0.2">
      <c r="A340" s="237" t="str">
        <f>name!E$12</f>
        <v>Elementary occupations</v>
      </c>
      <c r="B340" s="302">
        <v>0.17978882563821211</v>
      </c>
      <c r="C340" s="302">
        <v>1.0690766164277932</v>
      </c>
      <c r="D340" s="302">
        <v>0.45123094226970567</v>
      </c>
      <c r="E340" s="302">
        <f t="shared" si="147"/>
        <v>1.7000963843357109</v>
      </c>
      <c r="F340" s="303"/>
      <c r="G340" s="302">
        <v>0.12458915926996811</v>
      </c>
      <c r="H340" s="302">
        <v>0.73321130629499653</v>
      </c>
      <c r="I340" s="302">
        <v>0.27127519622818674</v>
      </c>
      <c r="J340" s="302">
        <f t="shared" si="150"/>
        <v>1.1290756617931514</v>
      </c>
      <c r="K340" s="303"/>
      <c r="L340" s="302">
        <v>0.14782427910619525</v>
      </c>
      <c r="M340" s="302">
        <v>7.6328927628196597E-2</v>
      </c>
      <c r="N340" s="302">
        <v>0.48980041312370792</v>
      </c>
      <c r="O340" s="302">
        <f t="shared" si="149"/>
        <v>0.7139536198580998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16.202251676776662</v>
      </c>
      <c r="C342" s="311">
        <f t="shared" ref="C342:E342" si="151">SUM(C332:C340)</f>
        <v>9.7239541949932207</v>
      </c>
      <c r="D342" s="311">
        <f t="shared" si="151"/>
        <v>2.2967941282301623</v>
      </c>
      <c r="E342" s="311">
        <f t="shared" si="151"/>
        <v>28.223000000000052</v>
      </c>
      <c r="F342" s="311"/>
      <c r="G342" s="311">
        <f t="shared" ref="G342:J342" si="152">SUM(G332:G340)</f>
        <v>14.088367564634746</v>
      </c>
      <c r="H342" s="311">
        <f t="shared" si="152"/>
        <v>8.5577228203683777</v>
      </c>
      <c r="I342" s="311">
        <f t="shared" si="152"/>
        <v>1.8039096149968974</v>
      </c>
      <c r="J342" s="311">
        <f t="shared" si="152"/>
        <v>24.450000000000024</v>
      </c>
      <c r="K342" s="311"/>
      <c r="L342" s="311">
        <f t="shared" ref="L342:O342" si="153">SUM(L332:L340)</f>
        <v>16.100136058297313</v>
      </c>
      <c r="M342" s="311">
        <f t="shared" si="153"/>
        <v>9.0128554548341722</v>
      </c>
      <c r="N342" s="311">
        <f t="shared" si="153"/>
        <v>2.066008486868526</v>
      </c>
      <c r="O342" s="311">
        <f t="shared" si="153"/>
        <v>27.179000000000006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1.6018771741058488</v>
      </c>
      <c r="C349" s="302">
        <v>0.4549930831068757</v>
      </c>
      <c r="D349" s="302">
        <v>0.26169881965398795</v>
      </c>
      <c r="E349" s="302">
        <f>SUM(B349:D349)</f>
        <v>2.3185690768667122</v>
      </c>
      <c r="F349" s="303"/>
      <c r="G349" s="302">
        <v>1.5974212484856309</v>
      </c>
      <c r="H349" s="302">
        <v>0.65767267413159436</v>
      </c>
      <c r="I349" s="302">
        <v>0.21078612118405568</v>
      </c>
      <c r="J349" s="302">
        <f>SUM(G349:I349)</f>
        <v>2.4658800438012811</v>
      </c>
      <c r="K349" s="303"/>
      <c r="L349" s="302">
        <v>1.7168514287620358</v>
      </c>
      <c r="M349" s="302">
        <v>0.8190137375025488</v>
      </c>
      <c r="N349" s="302">
        <v>0.23970684869682013</v>
      </c>
      <c r="O349" s="302">
        <f>SUM(L349:N349)</f>
        <v>2.7755720149614049</v>
      </c>
    </row>
    <row r="350" spans="1:15" s="236" customFormat="1" x14ac:dyDescent="0.2">
      <c r="A350" s="237" t="str">
        <f>name!E$5</f>
        <v>Professional occupations</v>
      </c>
      <c r="B350" s="302">
        <v>12.035607710777796</v>
      </c>
      <c r="C350" s="302">
        <v>5.8339426561129901</v>
      </c>
      <c r="D350" s="302">
        <v>1.5087825184729964</v>
      </c>
      <c r="E350" s="302">
        <f t="shared" ref="E350:E357" si="154">SUM(B350:D350)</f>
        <v>19.378332885363783</v>
      </c>
      <c r="F350" s="303"/>
      <c r="G350" s="302">
        <v>12.445689242264628</v>
      </c>
      <c r="H350" s="302">
        <v>7.1738188512453904</v>
      </c>
      <c r="I350" s="302">
        <v>1.1771247360677781</v>
      </c>
      <c r="J350" s="302">
        <f t="shared" ref="J350:J352" si="155">SUM(G350:I350)</f>
        <v>20.796632829577796</v>
      </c>
      <c r="K350" s="303"/>
      <c r="L350" s="302">
        <v>14.477655183065451</v>
      </c>
      <c r="M350" s="302">
        <v>8.7197201705027716</v>
      </c>
      <c r="N350" s="302">
        <v>1.2839222564450132</v>
      </c>
      <c r="O350" s="302">
        <f t="shared" ref="O350:O357" si="156">SUM(L350:N350)</f>
        <v>24.481297610013236</v>
      </c>
    </row>
    <row r="351" spans="1:15" s="236" customFormat="1" x14ac:dyDescent="0.2">
      <c r="A351" s="237" t="str">
        <f>name!E$6</f>
        <v>Associate professional occupations</v>
      </c>
      <c r="B351" s="302">
        <v>4.296478863289563</v>
      </c>
      <c r="C351" s="302">
        <v>2.4927171123451255</v>
      </c>
      <c r="D351" s="302">
        <v>0.39083183185154741</v>
      </c>
      <c r="E351" s="302">
        <f t="shared" si="154"/>
        <v>7.180027807486236</v>
      </c>
      <c r="F351" s="303"/>
      <c r="G351" s="302">
        <v>4.3395337323765135</v>
      </c>
      <c r="H351" s="302">
        <v>3.0263719641642419</v>
      </c>
      <c r="I351" s="302">
        <v>0.25052415938085365</v>
      </c>
      <c r="J351" s="302">
        <f t="shared" si="155"/>
        <v>7.6164298559216093</v>
      </c>
      <c r="K351" s="303"/>
      <c r="L351" s="302">
        <v>7.9690772138714143</v>
      </c>
      <c r="M351" s="302">
        <v>4.9614410678754091</v>
      </c>
      <c r="N351" s="302">
        <v>0.31596399727758762</v>
      </c>
      <c r="O351" s="302">
        <f t="shared" si="156"/>
        <v>13.246482279024413</v>
      </c>
    </row>
    <row r="352" spans="1:15" s="236" customFormat="1" x14ac:dyDescent="0.2">
      <c r="A352" s="237" t="str">
        <f>name!E$7</f>
        <v>Administrative and secretarial occupations</v>
      </c>
      <c r="B352" s="302">
        <v>1.8675848309604604</v>
      </c>
      <c r="C352" s="302">
        <v>2.60297602262145</v>
      </c>
      <c r="D352" s="302">
        <v>7.4546157161727758E-2</v>
      </c>
      <c r="E352" s="302">
        <f t="shared" si="154"/>
        <v>4.5451070107436378</v>
      </c>
      <c r="F352" s="303"/>
      <c r="G352" s="302">
        <v>1.551831287098842</v>
      </c>
      <c r="H352" s="302">
        <v>2.4236894654207841</v>
      </c>
      <c r="I352" s="302">
        <v>4.2836033351785478E-2</v>
      </c>
      <c r="J352" s="302">
        <f t="shared" si="155"/>
        <v>4.0183567858714113</v>
      </c>
      <c r="K352" s="303"/>
      <c r="L352" s="302">
        <v>1.3483369700736088</v>
      </c>
      <c r="M352" s="302">
        <v>1.2714239531269691</v>
      </c>
      <c r="N352" s="302">
        <v>3.2028527834850787E-2</v>
      </c>
      <c r="O352" s="302">
        <f t="shared" si="156"/>
        <v>2.6517894510354285</v>
      </c>
    </row>
    <row r="353" spans="1:15" s="236" customFormat="1" x14ac:dyDescent="0.2">
      <c r="A353" s="237" t="str">
        <f>name!E$8</f>
        <v>Skilled trades occupations</v>
      </c>
      <c r="B353" s="302">
        <v>0.37590981999419198</v>
      </c>
      <c r="C353" s="302">
        <v>0.30290327799937677</v>
      </c>
      <c r="D353" s="302">
        <v>0.10553478160014228</v>
      </c>
      <c r="E353" s="302">
        <f t="shared" si="154"/>
        <v>0.78434787959371099</v>
      </c>
      <c r="F353" s="303"/>
      <c r="G353" s="302">
        <v>0.27184139326203322</v>
      </c>
      <c r="H353" s="302">
        <v>0.24110475229281508</v>
      </c>
      <c r="I353" s="302">
        <v>6.8026408392015625E-2</v>
      </c>
      <c r="J353" s="302">
        <f>SUM(G353:I353)</f>
        <v>0.58097255394686398</v>
      </c>
      <c r="K353" s="303"/>
      <c r="L353" s="302">
        <v>0.16253997067622475</v>
      </c>
      <c r="M353" s="302">
        <v>0.19311465751875914</v>
      </c>
      <c r="N353" s="302">
        <v>6.8487960752175114E-2</v>
      </c>
      <c r="O353" s="302">
        <f t="shared" si="156"/>
        <v>0.424142588947159</v>
      </c>
    </row>
    <row r="354" spans="1:15" s="236" customFormat="1" x14ac:dyDescent="0.2">
      <c r="A354" s="237" t="str">
        <f>name!E$9</f>
        <v>Caring, leisure and other service occupations</v>
      </c>
      <c r="B354" s="302">
        <v>8.1654818415867183</v>
      </c>
      <c r="C354" s="302">
        <v>7.0060905395305362</v>
      </c>
      <c r="D354" s="302">
        <v>0.70788023760196461</v>
      </c>
      <c r="E354" s="302">
        <f t="shared" si="154"/>
        <v>15.879452618719219</v>
      </c>
      <c r="F354" s="303"/>
      <c r="G354" s="302">
        <v>7.1816133165525224</v>
      </c>
      <c r="H354" s="302">
        <v>7.017074540163426</v>
      </c>
      <c r="I354" s="302">
        <v>0.59357131836934629</v>
      </c>
      <c r="J354" s="302">
        <f t="shared" ref="J354:J357" si="157">SUM(G354:I354)</f>
        <v>14.792259175085295</v>
      </c>
      <c r="K354" s="303"/>
      <c r="L354" s="302">
        <v>7.7013605493402153</v>
      </c>
      <c r="M354" s="302">
        <v>6.6283131966028748</v>
      </c>
      <c r="N354" s="302">
        <v>0.72618856100779039</v>
      </c>
      <c r="O354" s="302">
        <f t="shared" si="156"/>
        <v>15.05586230695088</v>
      </c>
    </row>
    <row r="355" spans="1:15" s="236" customFormat="1" x14ac:dyDescent="0.2">
      <c r="A355" s="237" t="str">
        <f>name!E$10</f>
        <v>Sales and customer service occupations</v>
      </c>
      <c r="B355" s="302">
        <v>0.3742916206893882</v>
      </c>
      <c r="C355" s="302">
        <v>0.39439617564789181</v>
      </c>
      <c r="D355" s="302">
        <v>5.0427003417193063E-2</v>
      </c>
      <c r="E355" s="302">
        <f t="shared" si="154"/>
        <v>0.8191147997544731</v>
      </c>
      <c r="F355" s="303"/>
      <c r="G355" s="302">
        <v>0.312294180654279</v>
      </c>
      <c r="H355" s="302">
        <v>0.3702288760818544</v>
      </c>
      <c r="I355" s="302">
        <v>2.3129810998031731E-2</v>
      </c>
      <c r="J355" s="302">
        <f t="shared" si="157"/>
        <v>0.70565286773416502</v>
      </c>
      <c r="K355" s="303"/>
      <c r="L355" s="302">
        <v>0.37296545779585233</v>
      </c>
      <c r="M355" s="302">
        <v>0.37261692206679642</v>
      </c>
      <c r="N355" s="302">
        <v>2.5532747644909259E-2</v>
      </c>
      <c r="O355" s="302">
        <f t="shared" si="156"/>
        <v>0.77111512750755806</v>
      </c>
    </row>
    <row r="356" spans="1:15" s="236" customFormat="1" x14ac:dyDescent="0.2">
      <c r="A356" s="237" t="str">
        <f>name!E$11</f>
        <v>Process, plant and machine operatives</v>
      </c>
      <c r="B356" s="302">
        <v>0.15117725190507844</v>
      </c>
      <c r="C356" s="302">
        <v>0.18486035260768585</v>
      </c>
      <c r="D356" s="302">
        <v>2.0574277193460333E-2</v>
      </c>
      <c r="E356" s="302">
        <f t="shared" si="154"/>
        <v>0.35661188170622465</v>
      </c>
      <c r="F356" s="303"/>
      <c r="G356" s="302">
        <v>0.10090685935546773</v>
      </c>
      <c r="H356" s="302">
        <v>0.17401236314375229</v>
      </c>
      <c r="I356" s="302">
        <v>1.3174132147844787E-2</v>
      </c>
      <c r="J356" s="302">
        <f t="shared" si="157"/>
        <v>0.28809335464706481</v>
      </c>
      <c r="K356" s="303"/>
      <c r="L356" s="302">
        <v>2.9557418008376069E-2</v>
      </c>
      <c r="M356" s="302">
        <v>9.6826979822524542E-2</v>
      </c>
      <c r="N356" s="302">
        <v>7.0763620563341581E-2</v>
      </c>
      <c r="O356" s="302">
        <f t="shared" si="156"/>
        <v>0.19714801839424217</v>
      </c>
    </row>
    <row r="357" spans="1:15" s="236" customFormat="1" x14ac:dyDescent="0.2">
      <c r="A357" s="237" t="str">
        <f>name!E$12</f>
        <v>Elementary occupations</v>
      </c>
      <c r="B357" s="302">
        <v>1.3075327508821697</v>
      </c>
      <c r="C357" s="302">
        <v>1.02228287929567</v>
      </c>
      <c r="D357" s="302">
        <v>0.35362040958817459</v>
      </c>
      <c r="E357" s="302">
        <f t="shared" si="154"/>
        <v>2.6834360397660144</v>
      </c>
      <c r="F357" s="303"/>
      <c r="G357" s="302">
        <v>0.9620779048814555</v>
      </c>
      <c r="H357" s="302">
        <v>0.80876247578355709</v>
      </c>
      <c r="I357" s="302">
        <v>0.16488215274955534</v>
      </c>
      <c r="J357" s="302">
        <f t="shared" si="157"/>
        <v>1.935722533414568</v>
      </c>
      <c r="K357" s="303"/>
      <c r="L357" s="302">
        <v>1.6305660497531627</v>
      </c>
      <c r="M357" s="302">
        <v>0.42957959592048572</v>
      </c>
      <c r="N357" s="302">
        <v>0.38144495749201407</v>
      </c>
      <c r="O357" s="302">
        <f t="shared" si="156"/>
        <v>2.4415906031656625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30.175941864191213</v>
      </c>
      <c r="C359" s="311">
        <f t="shared" ref="C359:E359" si="158">SUM(C349:C357)</f>
        <v>20.295162099267603</v>
      </c>
      <c r="D359" s="311">
        <f t="shared" si="158"/>
        <v>3.4738960365411953</v>
      </c>
      <c r="E359" s="311">
        <f t="shared" si="158"/>
        <v>53.945000000000007</v>
      </c>
      <c r="F359" s="311"/>
      <c r="G359" s="311">
        <f t="shared" ref="G359:J359" si="159">SUM(G349:G357)</f>
        <v>28.763209164931371</v>
      </c>
      <c r="H359" s="311">
        <f t="shared" si="159"/>
        <v>21.892735962427412</v>
      </c>
      <c r="I359" s="311">
        <f t="shared" si="159"/>
        <v>2.5440548726412668</v>
      </c>
      <c r="J359" s="311">
        <f t="shared" si="159"/>
        <v>53.200000000000053</v>
      </c>
      <c r="K359" s="311"/>
      <c r="L359" s="311">
        <f t="shared" ref="L359:O359" si="160">SUM(L349:L357)</f>
        <v>35.408910241346341</v>
      </c>
      <c r="M359" s="311">
        <f t="shared" si="160"/>
        <v>23.492050280939139</v>
      </c>
      <c r="N359" s="311">
        <f t="shared" si="160"/>
        <v>3.1440394777145024</v>
      </c>
      <c r="O359" s="311">
        <f t="shared" si="160"/>
        <v>62.04499999999998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0.19128960757905572</v>
      </c>
      <c r="C366" s="302">
        <v>6.4694719724430347E-2</v>
      </c>
      <c r="D366" s="302">
        <v>0.15819571880150909</v>
      </c>
      <c r="E366" s="302">
        <f>SUM(B366:D366)</f>
        <v>0.41418004610499515</v>
      </c>
      <c r="F366" s="303"/>
      <c r="G366" s="302">
        <v>0.19342351369775157</v>
      </c>
      <c r="H366" s="302">
        <v>0.11281434887924841</v>
      </c>
      <c r="I366" s="302">
        <v>0.12101311799380673</v>
      </c>
      <c r="J366" s="302">
        <f>SUM(G366:I366)</f>
        <v>0.42725098057080668</v>
      </c>
      <c r="K366" s="303"/>
      <c r="L366" s="302">
        <v>0.21116184394694132</v>
      </c>
      <c r="M366" s="302">
        <v>0.16041467661352857</v>
      </c>
      <c r="N366" s="302">
        <v>0.1268405426188865</v>
      </c>
      <c r="O366" s="302">
        <f>SUM(L366:N366)</f>
        <v>0.49841706317935636</v>
      </c>
    </row>
    <row r="367" spans="1:15" s="236" customFormat="1" x14ac:dyDescent="0.2">
      <c r="A367" s="237" t="str">
        <f>name!E$5</f>
        <v>Professional occupations</v>
      </c>
      <c r="B367" s="302">
        <v>0.37351042073706187</v>
      </c>
      <c r="C367" s="302">
        <v>0.15820753200170071</v>
      </c>
      <c r="D367" s="302">
        <v>0.41406371790251362</v>
      </c>
      <c r="E367" s="302">
        <f t="shared" ref="E367:E374" si="161">SUM(B367:D367)</f>
        <v>0.94578167064127616</v>
      </c>
      <c r="F367" s="303"/>
      <c r="G367" s="302">
        <v>0.41692598622436305</v>
      </c>
      <c r="H367" s="302">
        <v>0.28105121014459222</v>
      </c>
      <c r="I367" s="302">
        <v>0.33134051010998911</v>
      </c>
      <c r="J367" s="302">
        <f t="shared" ref="J367:J369" si="162">SUM(G367:I367)</f>
        <v>1.0293177064789445</v>
      </c>
      <c r="K367" s="303"/>
      <c r="L367" s="302">
        <v>0.53264784062902115</v>
      </c>
      <c r="M367" s="302">
        <v>0.39292682978342519</v>
      </c>
      <c r="N367" s="302">
        <v>0.35275787031511369</v>
      </c>
      <c r="O367" s="302">
        <f t="shared" ref="O367:O374" si="163">SUM(L367:N367)</f>
        <v>1.2783325407275601</v>
      </c>
    </row>
    <row r="368" spans="1:15" s="236" customFormat="1" x14ac:dyDescent="0.2">
      <c r="A368" s="237" t="str">
        <f>name!E$6</f>
        <v>Associate professional occupations</v>
      </c>
      <c r="B368" s="302">
        <v>0.39840502079510387</v>
      </c>
      <c r="C368" s="302">
        <v>0.23937201689701307</v>
      </c>
      <c r="D368" s="302">
        <v>1.2213294576774001</v>
      </c>
      <c r="E368" s="302">
        <f t="shared" si="161"/>
        <v>1.8591064953695171</v>
      </c>
      <c r="F368" s="303"/>
      <c r="G368" s="302">
        <v>0.41478440291595675</v>
      </c>
      <c r="H368" s="302">
        <v>0.3494122152483537</v>
      </c>
      <c r="I368" s="302">
        <v>0.91005597160213469</v>
      </c>
      <c r="J368" s="302">
        <f t="shared" si="162"/>
        <v>1.6742525897664451</v>
      </c>
      <c r="K368" s="303"/>
      <c r="L368" s="302">
        <v>0.43953618221397017</v>
      </c>
      <c r="M368" s="302">
        <v>0.39697897538813504</v>
      </c>
      <c r="N368" s="302">
        <v>0.98949801929517822</v>
      </c>
      <c r="O368" s="302">
        <f t="shared" si="163"/>
        <v>1.8260131768972836</v>
      </c>
    </row>
    <row r="369" spans="1:15" s="236" customFormat="1" x14ac:dyDescent="0.2">
      <c r="A369" s="237" t="str">
        <f>name!E$7</f>
        <v>Administrative and secretarial occupations</v>
      </c>
      <c r="B369" s="302">
        <v>0.52843212512698001</v>
      </c>
      <c r="C369" s="302">
        <v>0.73027029067259353</v>
      </c>
      <c r="D369" s="302">
        <v>4.0016528174918208E-2</v>
      </c>
      <c r="E369" s="302">
        <f t="shared" si="161"/>
        <v>1.2987189439744917</v>
      </c>
      <c r="F369" s="303"/>
      <c r="G369" s="302">
        <v>0.44199819383640687</v>
      </c>
      <c r="H369" s="302">
        <v>0.9164844489390056</v>
      </c>
      <c r="I369" s="302">
        <v>1.6900502051855112E-2</v>
      </c>
      <c r="J369" s="302">
        <f t="shared" si="162"/>
        <v>1.3753831448272675</v>
      </c>
      <c r="K369" s="303"/>
      <c r="L369" s="302">
        <v>0.55483209931468502</v>
      </c>
      <c r="M369" s="302">
        <v>1.0714825123273048</v>
      </c>
      <c r="N369" s="302">
        <v>1.7635325608398752E-2</v>
      </c>
      <c r="O369" s="302">
        <f t="shared" si="163"/>
        <v>1.6439499372503885</v>
      </c>
    </row>
    <row r="370" spans="1:15" s="236" customFormat="1" x14ac:dyDescent="0.2">
      <c r="A370" s="237" t="str">
        <f>name!E$8</f>
        <v>Skilled trades occupations</v>
      </c>
      <c r="B370" s="302">
        <v>0.35792825221695501</v>
      </c>
      <c r="C370" s="302">
        <v>0.16094832665400222</v>
      </c>
      <c r="D370" s="302">
        <v>0.27654012879953666</v>
      </c>
      <c r="E370" s="302">
        <f t="shared" si="161"/>
        <v>0.79541670767049388</v>
      </c>
      <c r="F370" s="303"/>
      <c r="G370" s="302">
        <v>0.30962948867287815</v>
      </c>
      <c r="H370" s="302">
        <v>0.13995979906016012</v>
      </c>
      <c r="I370" s="302">
        <v>0.21564144631078266</v>
      </c>
      <c r="J370" s="302">
        <f>SUM(G370:I370)</f>
        <v>0.66523073404382094</v>
      </c>
      <c r="K370" s="303"/>
      <c r="L370" s="302">
        <v>0.27860451064766578</v>
      </c>
      <c r="M370" s="302">
        <v>0.19845920533043379</v>
      </c>
      <c r="N370" s="302">
        <v>0.25580458539990431</v>
      </c>
      <c r="O370" s="302">
        <f t="shared" si="163"/>
        <v>0.73286830137800396</v>
      </c>
    </row>
    <row r="371" spans="1:15" s="236" customFormat="1" x14ac:dyDescent="0.2">
      <c r="A371" s="237" t="str">
        <f>name!E$9</f>
        <v>Caring, leisure and other service occupations</v>
      </c>
      <c r="B371" s="302">
        <v>0.29650905787412385</v>
      </c>
      <c r="C371" s="302">
        <v>0.40601130418476178</v>
      </c>
      <c r="D371" s="302">
        <v>6.0045421085248095E-2</v>
      </c>
      <c r="E371" s="302">
        <f t="shared" si="161"/>
        <v>0.7625657831441337</v>
      </c>
      <c r="F371" s="303"/>
      <c r="G371" s="302">
        <v>0.24744631825285454</v>
      </c>
      <c r="H371" s="302">
        <v>0.44524086606607671</v>
      </c>
      <c r="I371" s="302">
        <v>3.7080210756954071E-2</v>
      </c>
      <c r="J371" s="302">
        <f t="shared" ref="J371:J374" si="164">SUM(G371:I371)</f>
        <v>0.72976739507588539</v>
      </c>
      <c r="K371" s="303"/>
      <c r="L371" s="302">
        <v>0.21297325982491924</v>
      </c>
      <c r="M371" s="302">
        <v>0.54552037515263541</v>
      </c>
      <c r="N371" s="302">
        <v>4.0232233686292203E-2</v>
      </c>
      <c r="O371" s="302">
        <f t="shared" si="163"/>
        <v>0.79872586866384687</v>
      </c>
    </row>
    <row r="372" spans="1:15" s="236" customFormat="1" x14ac:dyDescent="0.2">
      <c r="A372" s="237" t="str">
        <f>name!E$10</f>
        <v>Sales and customer service occupations</v>
      </c>
      <c r="B372" s="302">
        <v>0.23067623407235033</v>
      </c>
      <c r="C372" s="302">
        <v>0.41185999438448084</v>
      </c>
      <c r="D372" s="302">
        <v>3.8809364194504856E-2</v>
      </c>
      <c r="E372" s="302">
        <f t="shared" si="161"/>
        <v>0.6813455926513361</v>
      </c>
      <c r="F372" s="303"/>
      <c r="G372" s="302">
        <v>0.1926783537858982</v>
      </c>
      <c r="H372" s="302">
        <v>0.4793058041135404</v>
      </c>
      <c r="I372" s="302">
        <v>2.0376951942057082E-2</v>
      </c>
      <c r="J372" s="302">
        <f t="shared" si="164"/>
        <v>0.69236110984149568</v>
      </c>
      <c r="K372" s="303"/>
      <c r="L372" s="302">
        <v>0.22725646752028808</v>
      </c>
      <c r="M372" s="302">
        <v>0.66276036148403061</v>
      </c>
      <c r="N372" s="302">
        <v>1.8598854062082292E-2</v>
      </c>
      <c r="O372" s="302">
        <f t="shared" si="163"/>
        <v>0.90861568306640095</v>
      </c>
    </row>
    <row r="373" spans="1:15" s="236" customFormat="1" x14ac:dyDescent="0.2">
      <c r="A373" s="237" t="str">
        <f>name!E$11</f>
        <v>Process, plant and machine operatives</v>
      </c>
      <c r="B373" s="302">
        <v>6.9760227866030505E-2</v>
      </c>
      <c r="C373" s="302">
        <v>4.9781719840567361E-2</v>
      </c>
      <c r="D373" s="302">
        <v>1.1589842630803858E-2</v>
      </c>
      <c r="E373" s="302">
        <f t="shared" si="161"/>
        <v>0.13113179033740174</v>
      </c>
      <c r="F373" s="303"/>
      <c r="G373" s="302">
        <v>5.4958561494451004E-2</v>
      </c>
      <c r="H373" s="302">
        <v>5.3883463765086077E-2</v>
      </c>
      <c r="I373" s="302">
        <v>1.1376425359984E-2</v>
      </c>
      <c r="J373" s="302">
        <f t="shared" si="164"/>
        <v>0.12021845061952108</v>
      </c>
      <c r="K373" s="303"/>
      <c r="L373" s="302">
        <v>5.0967761991507772E-2</v>
      </c>
      <c r="M373" s="302">
        <v>8.12695357640775E-2</v>
      </c>
      <c r="N373" s="302">
        <v>1.4282321708192356E-2</v>
      </c>
      <c r="O373" s="302">
        <f t="shared" si="163"/>
        <v>0.14651961946377762</v>
      </c>
    </row>
    <row r="374" spans="1:15" s="236" customFormat="1" x14ac:dyDescent="0.2">
      <c r="A374" s="237" t="str">
        <f>name!E$12</f>
        <v>Elementary occupations</v>
      </c>
      <c r="B374" s="302">
        <v>0.28122014664069955</v>
      </c>
      <c r="C374" s="302">
        <v>0.95257239918241821</v>
      </c>
      <c r="D374" s="302">
        <v>3.696042428323567E-2</v>
      </c>
      <c r="E374" s="302">
        <f t="shared" si="161"/>
        <v>1.2707529701063536</v>
      </c>
      <c r="F374" s="303"/>
      <c r="G374" s="302">
        <v>0.2250290910888329</v>
      </c>
      <c r="H374" s="302">
        <v>0.90140088357683079</v>
      </c>
      <c r="I374" s="302">
        <v>1.7787914110155536E-2</v>
      </c>
      <c r="J374" s="302">
        <f t="shared" si="164"/>
        <v>1.1442178887758192</v>
      </c>
      <c r="K374" s="303"/>
      <c r="L374" s="302">
        <v>0.24718244278701512</v>
      </c>
      <c r="M374" s="302">
        <v>0.82708891786994532</v>
      </c>
      <c r="N374" s="302">
        <v>2.1286448716436177E-2</v>
      </c>
      <c r="O374" s="302">
        <f t="shared" si="163"/>
        <v>1.0955578093733966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2.7277310929083605</v>
      </c>
      <c r="C376" s="311">
        <f t="shared" ref="C376:E376" si="165">SUM(C366:C374)</f>
        <v>3.173718303541968</v>
      </c>
      <c r="D376" s="311">
        <f t="shared" si="165"/>
        <v>2.2575506035496704</v>
      </c>
      <c r="E376" s="311">
        <f t="shared" si="165"/>
        <v>8.1590000000000007</v>
      </c>
      <c r="F376" s="311"/>
      <c r="G376" s="311">
        <f t="shared" ref="G376:J376" si="166">SUM(G366:G374)</f>
        <v>2.4968739099693931</v>
      </c>
      <c r="H376" s="311">
        <f t="shared" si="166"/>
        <v>3.6795530397928937</v>
      </c>
      <c r="I376" s="311">
        <f t="shared" si="166"/>
        <v>1.6815730502377193</v>
      </c>
      <c r="J376" s="311">
        <f t="shared" si="166"/>
        <v>7.8580000000000059</v>
      </c>
      <c r="K376" s="311"/>
      <c r="L376" s="311">
        <f t="shared" ref="L376:O376" si="167">SUM(L366:L374)</f>
        <v>2.7551624088760138</v>
      </c>
      <c r="M376" s="311">
        <f t="shared" si="167"/>
        <v>4.3369013897135158</v>
      </c>
      <c r="N376" s="311">
        <f t="shared" si="167"/>
        <v>1.8369362014104844</v>
      </c>
      <c r="O376" s="311">
        <f t="shared" si="167"/>
        <v>8.9290000000000145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0.19652466317677944</v>
      </c>
      <c r="C383" s="302">
        <v>3.5547131225665621E-2</v>
      </c>
      <c r="D383" s="302">
        <v>0.33664075118392622</v>
      </c>
      <c r="E383" s="302">
        <f>SUM(B383:D383)</f>
        <v>0.5687125455863713</v>
      </c>
      <c r="F383" s="303"/>
      <c r="G383" s="302">
        <v>0.19667580442499399</v>
      </c>
      <c r="H383" s="302">
        <v>4.7980444955648446E-2</v>
      </c>
      <c r="I383" s="302">
        <v>0.26855220546155673</v>
      </c>
      <c r="J383" s="302">
        <f>SUM(G383:I383)</f>
        <v>0.51320845484219912</v>
      </c>
      <c r="K383" s="303"/>
      <c r="L383" s="302">
        <v>0.16573007905108952</v>
      </c>
      <c r="M383" s="302">
        <v>4.4983995990658616E-2</v>
      </c>
      <c r="N383" s="302">
        <v>0.16030515876108747</v>
      </c>
      <c r="O383" s="302">
        <f>SUM(L383:N383)</f>
        <v>0.37101923380283564</v>
      </c>
    </row>
    <row r="384" spans="1:15" s="236" customFormat="1" x14ac:dyDescent="0.2">
      <c r="A384" s="237" t="str">
        <f>name!E$5</f>
        <v>Professional occupations</v>
      </c>
      <c r="B384" s="302">
        <v>0.7976593147706974</v>
      </c>
      <c r="C384" s="302">
        <v>0.25514841214230966</v>
      </c>
      <c r="D384" s="302">
        <v>0.72824117376726205</v>
      </c>
      <c r="E384" s="302">
        <f t="shared" ref="E384:E391" si="168">SUM(B384:D384)</f>
        <v>1.7810489006802692</v>
      </c>
      <c r="F384" s="303"/>
      <c r="G384" s="302">
        <v>0.64196394599955597</v>
      </c>
      <c r="H384" s="302">
        <v>0.24884680957457556</v>
      </c>
      <c r="I384" s="302">
        <v>0.53413519207542859</v>
      </c>
      <c r="J384" s="302">
        <f t="shared" ref="J384:J386" si="169">SUM(G384:I384)</f>
        <v>1.4249459476495603</v>
      </c>
      <c r="K384" s="303"/>
      <c r="L384" s="302">
        <v>0.57086406729518757</v>
      </c>
      <c r="M384" s="302">
        <v>0.21390687596644331</v>
      </c>
      <c r="N384" s="302">
        <v>0.46914718362003066</v>
      </c>
      <c r="O384" s="302">
        <f t="shared" ref="O384:O391" si="170">SUM(L384:N384)</f>
        <v>1.2539181268816615</v>
      </c>
    </row>
    <row r="385" spans="1:15" s="236" customFormat="1" x14ac:dyDescent="0.2">
      <c r="A385" s="237" t="str">
        <f>name!E$6</f>
        <v>Associate professional occupations</v>
      </c>
      <c r="B385" s="302">
        <v>0.35811713124946176</v>
      </c>
      <c r="C385" s="302">
        <v>0.17160650379543882</v>
      </c>
      <c r="D385" s="302">
        <v>0.63677998646477385</v>
      </c>
      <c r="E385" s="302">
        <f t="shared" si="168"/>
        <v>1.1665036215096745</v>
      </c>
      <c r="F385" s="303"/>
      <c r="G385" s="302">
        <v>0.30901020604644613</v>
      </c>
      <c r="H385" s="302">
        <v>0.17034264315429118</v>
      </c>
      <c r="I385" s="302">
        <v>0.50787889788730545</v>
      </c>
      <c r="J385" s="302">
        <f t="shared" si="169"/>
        <v>0.98723174708804273</v>
      </c>
      <c r="K385" s="303"/>
      <c r="L385" s="302">
        <v>0.29165803596990836</v>
      </c>
      <c r="M385" s="302">
        <v>0.158054163585371</v>
      </c>
      <c r="N385" s="302">
        <v>0.43099969806386329</v>
      </c>
      <c r="O385" s="302">
        <f t="shared" si="170"/>
        <v>0.88071189761914259</v>
      </c>
    </row>
    <row r="386" spans="1:15" s="236" customFormat="1" x14ac:dyDescent="0.2">
      <c r="A386" s="237" t="str">
        <f>name!E$7</f>
        <v>Administrative and secretarial occupations</v>
      </c>
      <c r="B386" s="302">
        <v>0.55652146612029707</v>
      </c>
      <c r="C386" s="302">
        <v>0.40737634438155668</v>
      </c>
      <c r="D386" s="302">
        <v>0.16322549281843066</v>
      </c>
      <c r="E386" s="302">
        <f t="shared" si="168"/>
        <v>1.1271233033202843</v>
      </c>
      <c r="F386" s="303"/>
      <c r="G386" s="302">
        <v>0.38492499416589443</v>
      </c>
      <c r="H386" s="302">
        <v>0.33714186044337557</v>
      </c>
      <c r="I386" s="302">
        <v>0.15919954355414315</v>
      </c>
      <c r="J386" s="302">
        <f t="shared" si="169"/>
        <v>0.88126639816341312</v>
      </c>
      <c r="K386" s="303"/>
      <c r="L386" s="302">
        <v>0.35320048831863848</v>
      </c>
      <c r="M386" s="302">
        <v>0.31805789386887612</v>
      </c>
      <c r="N386" s="302">
        <v>9.939987548478188E-2</v>
      </c>
      <c r="O386" s="302">
        <f t="shared" si="170"/>
        <v>0.77065825767229656</v>
      </c>
    </row>
    <row r="387" spans="1:15" s="236" customFormat="1" x14ac:dyDescent="0.2">
      <c r="A387" s="237" t="str">
        <f>name!E$8</f>
        <v>Skilled trades occupations</v>
      </c>
      <c r="B387" s="302">
        <v>0.14566253916353325</v>
      </c>
      <c r="C387" s="302">
        <v>7.2920271860879321E-2</v>
      </c>
      <c r="D387" s="302">
        <v>0.37046518185696564</v>
      </c>
      <c r="E387" s="302">
        <f t="shared" si="168"/>
        <v>0.58904799288137821</v>
      </c>
      <c r="F387" s="303"/>
      <c r="G387" s="302">
        <v>0.15842646605917768</v>
      </c>
      <c r="H387" s="302">
        <v>5.62211105831876E-2</v>
      </c>
      <c r="I387" s="302">
        <v>7.6639489202692132E-2</v>
      </c>
      <c r="J387" s="302">
        <f>SUM(G387:I387)</f>
        <v>0.29128706584505742</v>
      </c>
      <c r="K387" s="303"/>
      <c r="L387" s="302">
        <v>0.14895881788517384</v>
      </c>
      <c r="M387" s="302">
        <v>5.2014153697820364E-2</v>
      </c>
      <c r="N387" s="302">
        <v>9.0622857574981286E-2</v>
      </c>
      <c r="O387" s="302">
        <f t="shared" si="170"/>
        <v>0.29159582915797549</v>
      </c>
    </row>
    <row r="388" spans="1:15" s="236" customFormat="1" x14ac:dyDescent="0.2">
      <c r="A388" s="237" t="str">
        <f>name!E$9</f>
        <v>Caring, leisure and other service occupations</v>
      </c>
      <c r="B388" s="302">
        <v>0.67435419434392108</v>
      </c>
      <c r="C388" s="302">
        <v>0.33187122679250414</v>
      </c>
      <c r="D388" s="302">
        <v>0.61213805150623568</v>
      </c>
      <c r="E388" s="302">
        <f t="shared" si="168"/>
        <v>1.618363472642661</v>
      </c>
      <c r="F388" s="303"/>
      <c r="G388" s="302">
        <v>0.56105285733950128</v>
      </c>
      <c r="H388" s="302">
        <v>0.25621552771856637</v>
      </c>
      <c r="I388" s="302">
        <v>0.83731343045788309</v>
      </c>
      <c r="J388" s="302">
        <f t="shared" ref="J388:J391" si="171">SUM(G388:I388)</f>
        <v>1.6545818155159506</v>
      </c>
      <c r="K388" s="303"/>
      <c r="L388" s="302">
        <v>0.29318237202235037</v>
      </c>
      <c r="M388" s="302">
        <v>0.11817245083875866</v>
      </c>
      <c r="N388" s="302">
        <v>0.63044238403789088</v>
      </c>
      <c r="O388" s="302">
        <f t="shared" si="170"/>
        <v>1.041797206899</v>
      </c>
    </row>
    <row r="389" spans="1:15" s="236" customFormat="1" x14ac:dyDescent="0.2">
      <c r="A389" s="237" t="str">
        <f>name!E$10</f>
        <v>Sales and customer service occupations</v>
      </c>
      <c r="B389" s="302">
        <v>0.13970680403711616</v>
      </c>
      <c r="C389" s="302">
        <v>0.14116440634191346</v>
      </c>
      <c r="D389" s="302">
        <v>0.11526494295864616</v>
      </c>
      <c r="E389" s="302">
        <f t="shared" si="168"/>
        <v>0.39613615333767577</v>
      </c>
      <c r="F389" s="303"/>
      <c r="G389" s="302">
        <v>0.12787721612912215</v>
      </c>
      <c r="H389" s="302">
        <v>0.18383364787202833</v>
      </c>
      <c r="I389" s="302">
        <v>5.7563825088254E-2</v>
      </c>
      <c r="J389" s="302">
        <f t="shared" si="171"/>
        <v>0.36927468908940442</v>
      </c>
      <c r="K389" s="303"/>
      <c r="L389" s="302">
        <v>0.10532157646580997</v>
      </c>
      <c r="M389" s="302">
        <v>0.17470997213643935</v>
      </c>
      <c r="N389" s="302">
        <v>2.2810386380698811E-2</v>
      </c>
      <c r="O389" s="302">
        <f t="shared" si="170"/>
        <v>0.30284193498294815</v>
      </c>
    </row>
    <row r="390" spans="1:15" s="236" customFormat="1" x14ac:dyDescent="0.2">
      <c r="A390" s="237" t="str">
        <f>name!E$11</f>
        <v>Process, plant and machine operatives</v>
      </c>
      <c r="B390" s="302">
        <v>0.10748492929435766</v>
      </c>
      <c r="C390" s="302">
        <v>6.0775219726157736E-2</v>
      </c>
      <c r="D390" s="302">
        <v>5.9544863724320649E-2</v>
      </c>
      <c r="E390" s="302">
        <f t="shared" si="168"/>
        <v>0.22780501274483606</v>
      </c>
      <c r="F390" s="303"/>
      <c r="G390" s="302">
        <v>9.504856175416751E-2</v>
      </c>
      <c r="H390" s="302">
        <v>4.9702132237125128E-2</v>
      </c>
      <c r="I390" s="302">
        <v>2.4314378403686242E-2</v>
      </c>
      <c r="J390" s="302">
        <f t="shared" si="171"/>
        <v>0.16906507239497889</v>
      </c>
      <c r="K390" s="303"/>
      <c r="L390" s="302">
        <v>4.5945585013369809E-2</v>
      </c>
      <c r="M390" s="302">
        <v>3.0725357843167076E-2</v>
      </c>
      <c r="N390" s="302">
        <v>9.9370213959148745E-3</v>
      </c>
      <c r="O390" s="302">
        <f t="shared" si="170"/>
        <v>8.6607964252451763E-2</v>
      </c>
    </row>
    <row r="391" spans="1:15" s="236" customFormat="1" x14ac:dyDescent="0.2">
      <c r="A391" s="237" t="str">
        <f>name!E$12</f>
        <v>Elementary occupations</v>
      </c>
      <c r="B391" s="302">
        <v>0.24160489350498965</v>
      </c>
      <c r="C391" s="302">
        <v>0.40996376231830028</v>
      </c>
      <c r="D391" s="302">
        <v>0.21769034147356564</v>
      </c>
      <c r="E391" s="302">
        <f t="shared" si="168"/>
        <v>0.86925899729685563</v>
      </c>
      <c r="F391" s="303"/>
      <c r="G391" s="302">
        <v>0.24732737590835702</v>
      </c>
      <c r="H391" s="302">
        <v>0.32139144146910575</v>
      </c>
      <c r="I391" s="302">
        <v>0.10841999203392717</v>
      </c>
      <c r="J391" s="302">
        <f t="shared" si="171"/>
        <v>0.67713880941138993</v>
      </c>
      <c r="K391" s="303"/>
      <c r="L391" s="302">
        <v>0.19916597637442079</v>
      </c>
      <c r="M391" s="302">
        <v>0.15942595442316315</v>
      </c>
      <c r="N391" s="302">
        <v>7.3257617934103111E-2</v>
      </c>
      <c r="O391" s="302">
        <f t="shared" si="170"/>
        <v>0.43184954873168707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3.2176359356611539</v>
      </c>
      <c r="C393" s="311">
        <f t="shared" ref="C393:E393" si="172">SUM(C383:C391)</f>
        <v>1.8863732785847258</v>
      </c>
      <c r="D393" s="311">
        <f t="shared" si="172"/>
        <v>3.2399907857541264</v>
      </c>
      <c r="E393" s="311">
        <f t="shared" si="172"/>
        <v>8.3440000000000065</v>
      </c>
      <c r="F393" s="311"/>
      <c r="G393" s="311">
        <f t="shared" ref="G393:J393" si="173">SUM(G383:G391)</f>
        <v>2.7223074278272161</v>
      </c>
      <c r="H393" s="311">
        <f t="shared" si="173"/>
        <v>1.671675618007904</v>
      </c>
      <c r="I393" s="311">
        <f t="shared" si="173"/>
        <v>2.5740169541648763</v>
      </c>
      <c r="J393" s="311">
        <f t="shared" si="173"/>
        <v>6.9679999999999964</v>
      </c>
      <c r="K393" s="311"/>
      <c r="L393" s="311">
        <f t="shared" ref="L393:O393" si="174">SUM(L383:L391)</f>
        <v>2.1740269983959486</v>
      </c>
      <c r="M393" s="311">
        <f t="shared" si="174"/>
        <v>1.2700508183506976</v>
      </c>
      <c r="N393" s="311">
        <f t="shared" si="174"/>
        <v>1.9869221832533519</v>
      </c>
      <c r="O393" s="311">
        <f t="shared" si="174"/>
        <v>5.4309999999999992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Tees Valley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Tees Valley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Tees Valley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21.909854561604902</v>
      </c>
      <c r="C8" s="11">
        <f t="array" ref="C8:C16">MMULT(aggregation!$B$13:$AA$21,'Occ T2'!C8:C33)</f>
        <v>23.690144278944306</v>
      </c>
      <c r="D8" s="11">
        <f t="array" ref="D8:D16">MMULT(aggregation!$B$13:$AA$21,'Occ T2'!D8:D33)</f>
        <v>24.056063811240257</v>
      </c>
      <c r="E8" s="11">
        <f t="array" ref="E8:E16">MMULT(aggregation!$B$13:$AA$21,'Occ T2'!E8:E33)</f>
        <v>22.535816059945461</v>
      </c>
      <c r="F8" s="11">
        <f t="array" ref="F8:F16">MMULT(aggregation!$B$13:$AA$21,'Occ T2'!F8:F33)</f>
        <v>24.7945044646718</v>
      </c>
      <c r="G8" s="11"/>
      <c r="H8" s="11">
        <f>F8-D8</f>
        <v>0.73844065343154242</v>
      </c>
      <c r="I8" s="11">
        <f t="array" ref="I8:I16">MMULT(aggregation!$B$13:$AA$21,'Occ T2'!I8:I33)</f>
        <v>12.579442759299534</v>
      </c>
      <c r="J8" s="11">
        <f>SUM(H8:I8)</f>
        <v>13.317883412731076</v>
      </c>
      <c r="L8" s="10" t="str">
        <f>name!E4</f>
        <v>Managers, directors and senior officials</v>
      </c>
      <c r="M8" s="11">
        <f t="array" ref="M8:M16">MMULT(aggregation!$B$13:$AA$21,'Occ T2'!M8:M33)</f>
        <v>14.142014385088874</v>
      </c>
      <c r="N8" s="11">
        <f t="array" ref="N8:N16">MMULT(aggregation!$B$13:$AA$21,'Occ T2'!N8:N33)</f>
        <v>15.07933387801506</v>
      </c>
      <c r="O8" s="11">
        <f t="array" ref="O8:O16">MMULT(aggregation!$B$13:$AA$21,'Occ T2'!O8:O33)</f>
        <v>14.662472869732779</v>
      </c>
      <c r="P8" s="11">
        <f t="array" ref="P8:P16">MMULT(aggregation!$B$13:$AA$21,'Occ T2'!P8:P33)</f>
        <v>13.645066268668108</v>
      </c>
      <c r="Q8" s="11">
        <f t="array" ref="Q8:Q16">MMULT(aggregation!$B$13:$AA$21,'Occ T2'!Q8:Q33)</f>
        <v>14.707867589582316</v>
      </c>
      <c r="R8" s="11"/>
      <c r="S8" s="11">
        <f>Q8-O8</f>
        <v>4.5394719849536358E-2</v>
      </c>
      <c r="T8" s="11">
        <f t="array" ref="T8:T16">MMULT(aggregation!$B$13:$AA$21,'Occ T2'!T8:T33)</f>
        <v>6.7898268626122151</v>
      </c>
      <c r="U8" s="11">
        <f>SUM(S8:T8)</f>
        <v>6.8352215824617515</v>
      </c>
      <c r="W8" s="10" t="str">
        <f>name!E4</f>
        <v>Managers, directors and senior officials</v>
      </c>
      <c r="X8" s="11">
        <f t="array" ref="X8:X16">MMULT(aggregation!$B$13:$AA$21,'Occ T2'!X8:X33)</f>
        <v>7.7678401765159961</v>
      </c>
      <c r="Y8" s="11">
        <f t="array" ref="Y8:Y16">MMULT(aggregation!$B$13:$AA$21,'Occ T2'!Y8:Y33)</f>
        <v>8.6108104009292532</v>
      </c>
      <c r="Z8" s="11">
        <f t="array" ref="Z8:Z16">MMULT(aggregation!$B$13:$AA$21,'Occ T2'!Z8:Z33)</f>
        <v>9.3935909415074743</v>
      </c>
      <c r="AA8" s="11">
        <f t="array" ref="AA8:AA16">MMULT(aggregation!$B$13:$AA$21,'Occ T2'!AA8:AA33)</f>
        <v>8.8907497912773366</v>
      </c>
      <c r="AB8" s="11">
        <f t="array" ref="AB8:AB16">MMULT(aggregation!$B$13:$AA$21,'Occ T2'!AB8:AB33)</f>
        <v>10.086636875089448</v>
      </c>
      <c r="AC8" s="11"/>
      <c r="AD8" s="11">
        <f>AB8-Z8</f>
        <v>0.69304593358197408</v>
      </c>
      <c r="AE8" s="11">
        <f t="array" ref="AE8:AE16">MMULT(aggregation!$B$13:$AA$21,'Occ T2'!AE8:AE33)</f>
        <v>5.7896158966873159</v>
      </c>
      <c r="AF8" s="11">
        <f>SUM(AD8:AE8)</f>
        <v>6.48266183026929</v>
      </c>
    </row>
    <row r="9" spans="1:32" x14ac:dyDescent="0.2">
      <c r="A9" t="str">
        <f>name!E5</f>
        <v>Professional occupations</v>
      </c>
      <c r="B9" s="11">
        <v>60.152495568416647</v>
      </c>
      <c r="C9" s="11">
        <v>58.456756614185664</v>
      </c>
      <c r="D9" s="11">
        <v>63.304520911721966</v>
      </c>
      <c r="E9" s="11">
        <v>67.181284659601999</v>
      </c>
      <c r="F9" s="11">
        <v>74.26993092321365</v>
      </c>
      <c r="G9" s="11"/>
      <c r="H9" s="11">
        <f t="shared" ref="H9:H16" si="0">F9-D9</f>
        <v>10.965410011491684</v>
      </c>
      <c r="I9" s="11">
        <v>33.345971277269413</v>
      </c>
      <c r="J9" s="11">
        <f t="shared" ref="J9:J15" si="1">SUM(H9:I9)</f>
        <v>44.311381288761098</v>
      </c>
      <c r="L9" s="10" t="str">
        <f>name!E5</f>
        <v>Professional occupations</v>
      </c>
      <c r="M9" s="11">
        <v>28.839839839086864</v>
      </c>
      <c r="N9" s="11">
        <v>26.555629381923062</v>
      </c>
      <c r="O9" s="11">
        <v>28.24620498756272</v>
      </c>
      <c r="P9" s="11">
        <v>30.515966328591237</v>
      </c>
      <c r="Q9" s="11">
        <v>33.01049104378864</v>
      </c>
      <c r="R9" s="11"/>
      <c r="S9" s="11">
        <f t="shared" ref="S9:S16" si="2">Q9-O9</f>
        <v>4.7642860562259202</v>
      </c>
      <c r="T9" s="11">
        <v>11.77886208801303</v>
      </c>
      <c r="U9" s="11">
        <f t="shared" ref="U9:U12" si="3">SUM(S9:T9)</f>
        <v>16.543148144238948</v>
      </c>
      <c r="W9" s="10" t="str">
        <f>name!E5</f>
        <v>Professional occupations</v>
      </c>
      <c r="X9" s="11">
        <v>31.312655729329805</v>
      </c>
      <c r="Y9" s="11">
        <v>31.901127232262574</v>
      </c>
      <c r="Z9" s="11">
        <v>35.058315924159182</v>
      </c>
      <c r="AA9" s="11">
        <v>36.665318331010774</v>
      </c>
      <c r="AB9" s="11">
        <v>41.259439879425031</v>
      </c>
      <c r="AC9" s="11"/>
      <c r="AD9" s="11">
        <f t="shared" ref="AD9:AD16" si="4">AB9-Z9</f>
        <v>6.2011239552658495</v>
      </c>
      <c r="AE9" s="11">
        <v>21.567109189256392</v>
      </c>
      <c r="AF9" s="11">
        <f t="shared" ref="AF9:AF12" si="5">SUM(AD9:AE9)</f>
        <v>27.768233144522242</v>
      </c>
    </row>
    <row r="10" spans="1:32" x14ac:dyDescent="0.2">
      <c r="A10" t="str">
        <f>name!E6</f>
        <v>Associate professional occupations</v>
      </c>
      <c r="B10" s="11">
        <v>32.218382290242573</v>
      </c>
      <c r="C10" s="11">
        <v>32.436860810495951</v>
      </c>
      <c r="D10" s="11">
        <v>34.292516072287626</v>
      </c>
      <c r="E10" s="11">
        <v>37.076545550178551</v>
      </c>
      <c r="F10" s="11">
        <v>40.926484533622393</v>
      </c>
      <c r="G10" s="11"/>
      <c r="H10" s="11">
        <f t="shared" si="0"/>
        <v>6.6339684613347671</v>
      </c>
      <c r="I10" s="11">
        <v>18.679225794548984</v>
      </c>
      <c r="J10" s="11">
        <f t="shared" si="1"/>
        <v>25.313194255883751</v>
      </c>
      <c r="L10" s="10" t="str">
        <f>name!E6</f>
        <v>Associate professional occupations</v>
      </c>
      <c r="M10" s="11">
        <v>16.468853735734481</v>
      </c>
      <c r="N10" s="11">
        <v>16.696859539714843</v>
      </c>
      <c r="O10" s="11">
        <v>17.33555164367279</v>
      </c>
      <c r="P10" s="11">
        <v>16.375712111585074</v>
      </c>
      <c r="Q10" s="11">
        <v>16.858815508145632</v>
      </c>
      <c r="R10" s="11"/>
      <c r="S10" s="11">
        <f t="shared" si="2"/>
        <v>-0.47673613552715821</v>
      </c>
      <c r="T10" s="11">
        <v>6.2895521383249218</v>
      </c>
      <c r="U10" s="11">
        <f t="shared" si="3"/>
        <v>5.8128160027977636</v>
      </c>
      <c r="W10" s="10" t="str">
        <f>name!E6</f>
        <v>Associate professional occupations</v>
      </c>
      <c r="X10" s="11">
        <v>15.749528554508105</v>
      </c>
      <c r="Y10" s="11">
        <v>15.740001270781105</v>
      </c>
      <c r="Z10" s="11">
        <v>16.956964428614796</v>
      </c>
      <c r="AA10" s="11">
        <v>20.700833438593452</v>
      </c>
      <c r="AB10" s="11">
        <v>24.067669025476761</v>
      </c>
      <c r="AC10" s="11"/>
      <c r="AD10" s="11">
        <f t="shared" si="4"/>
        <v>7.1107045968619644</v>
      </c>
      <c r="AE10" s="11">
        <v>12.389673656224058</v>
      </c>
      <c r="AF10" s="11">
        <f t="shared" si="5"/>
        <v>19.500378253086023</v>
      </c>
    </row>
    <row r="11" spans="1:32" x14ac:dyDescent="0.2">
      <c r="A11" t="str">
        <f>name!E7</f>
        <v>Administrative and secretarial occupations</v>
      </c>
      <c r="B11" s="11">
        <v>35.077708362511956</v>
      </c>
      <c r="C11" s="11">
        <v>31.341682154396505</v>
      </c>
      <c r="D11" s="11">
        <v>32.961387143249731</v>
      </c>
      <c r="E11" s="11">
        <v>33.377484899922067</v>
      </c>
      <c r="F11" s="11">
        <v>31.723132392752682</v>
      </c>
      <c r="G11" s="11"/>
      <c r="H11" s="11">
        <f t="shared" si="0"/>
        <v>-1.2382547504970489</v>
      </c>
      <c r="I11" s="11">
        <v>16.731247862286398</v>
      </c>
      <c r="J11" s="11">
        <f t="shared" si="1"/>
        <v>15.49299311178935</v>
      </c>
      <c r="L11" s="10" t="str">
        <f>name!E7</f>
        <v>Administrative and secretarial occupations</v>
      </c>
      <c r="M11" s="11">
        <v>9.279438320251316</v>
      </c>
      <c r="N11" s="11">
        <v>8.0326903731577168</v>
      </c>
      <c r="O11" s="11">
        <v>9.5786630788513509</v>
      </c>
      <c r="P11" s="11">
        <v>10.189905576445188</v>
      </c>
      <c r="Q11" s="11">
        <v>11.348062995330938</v>
      </c>
      <c r="R11" s="11"/>
      <c r="S11" s="11">
        <f t="shared" si="2"/>
        <v>1.7693999164795873</v>
      </c>
      <c r="T11" s="11">
        <v>3.9335877424046548</v>
      </c>
      <c r="U11" s="11">
        <f t="shared" si="3"/>
        <v>5.7029876588842416</v>
      </c>
      <c r="W11" s="10" t="str">
        <f>name!E7</f>
        <v>Administrative and secretarial occupations</v>
      </c>
      <c r="X11" s="11">
        <v>25.798270042260651</v>
      </c>
      <c r="Y11" s="11">
        <v>23.308991781238781</v>
      </c>
      <c r="Z11" s="11">
        <v>23.382724064398367</v>
      </c>
      <c r="AA11" s="11">
        <v>23.187579323476879</v>
      </c>
      <c r="AB11" s="11">
        <v>20.375069397421726</v>
      </c>
      <c r="AC11" s="11"/>
      <c r="AD11" s="11">
        <f t="shared" si="4"/>
        <v>-3.0076546669766415</v>
      </c>
      <c r="AE11" s="11">
        <v>12.797660119881741</v>
      </c>
      <c r="AF11" s="11">
        <f t="shared" si="5"/>
        <v>9.790005452905099</v>
      </c>
    </row>
    <row r="12" spans="1:32" x14ac:dyDescent="0.2">
      <c r="A12" t="str">
        <f>name!E8</f>
        <v>Skilled trades occupations</v>
      </c>
      <c r="B12" s="11">
        <v>31.940180298531821</v>
      </c>
      <c r="C12" s="11">
        <v>30.152126773092803</v>
      </c>
      <c r="D12" s="11">
        <v>25.906924032841882</v>
      </c>
      <c r="E12" s="11">
        <v>24.894748288181191</v>
      </c>
      <c r="F12" s="11">
        <v>22.985941378574275</v>
      </c>
      <c r="G12" s="11"/>
      <c r="H12" s="11">
        <f t="shared" si="0"/>
        <v>-2.9209826542676076</v>
      </c>
      <c r="I12" s="11">
        <v>10.153773117849706</v>
      </c>
      <c r="J12" s="11">
        <f t="shared" si="1"/>
        <v>7.2327904635820985</v>
      </c>
      <c r="L12" s="10" t="str">
        <f>name!E8</f>
        <v>Skilled trades occupations</v>
      </c>
      <c r="M12" s="11">
        <v>28.57162079909137</v>
      </c>
      <c r="N12" s="11">
        <v>27.400610428976798</v>
      </c>
      <c r="O12" s="11">
        <v>22.771219299195906</v>
      </c>
      <c r="P12" s="11">
        <v>21.673580705940811</v>
      </c>
      <c r="Q12" s="11">
        <v>19.687246177294181</v>
      </c>
      <c r="R12" s="11"/>
      <c r="S12" s="11">
        <f t="shared" si="2"/>
        <v>-3.0839731219017246</v>
      </c>
      <c r="T12" s="11">
        <v>8.1910224115391959</v>
      </c>
      <c r="U12" s="11">
        <f t="shared" si="3"/>
        <v>5.1070492896374713</v>
      </c>
      <c r="W12" s="10" t="str">
        <f>name!E8</f>
        <v>Skilled trades occupations</v>
      </c>
      <c r="X12" s="11">
        <v>3.3685594994404675</v>
      </c>
      <c r="Y12" s="11">
        <v>2.7515163441159904</v>
      </c>
      <c r="Z12" s="11">
        <v>3.1357047336459689</v>
      </c>
      <c r="AA12" s="11">
        <v>3.2211675822403669</v>
      </c>
      <c r="AB12" s="11">
        <v>3.2986952012800916</v>
      </c>
      <c r="AC12" s="11"/>
      <c r="AD12" s="11">
        <f t="shared" si="4"/>
        <v>0.16299046763412273</v>
      </c>
      <c r="AE12" s="11">
        <v>1.9627507063105116</v>
      </c>
      <c r="AF12" s="11">
        <f t="shared" si="5"/>
        <v>2.1257411739446344</v>
      </c>
    </row>
    <row r="13" spans="1:32" x14ac:dyDescent="0.2">
      <c r="A13" t="str">
        <f>name!E9</f>
        <v>Caring, leisure and other service occupations</v>
      </c>
      <c r="B13" s="11">
        <v>30.813258873999914</v>
      </c>
      <c r="C13" s="11">
        <v>28.386696684385424</v>
      </c>
      <c r="D13" s="11">
        <v>28.79996989231082</v>
      </c>
      <c r="E13" s="11">
        <v>28.776596943073365</v>
      </c>
      <c r="F13" s="11">
        <v>29.654861348859946</v>
      </c>
      <c r="G13" s="11"/>
      <c r="H13" s="11">
        <f t="shared" si="0"/>
        <v>0.85489145654912591</v>
      </c>
      <c r="I13" s="11">
        <v>16.089154871564411</v>
      </c>
      <c r="J13" s="11">
        <f>SUM(H13:I13)</f>
        <v>16.944046328113537</v>
      </c>
      <c r="L13" s="10" t="str">
        <f>name!E9</f>
        <v>Caring, leisure and other service occupations</v>
      </c>
      <c r="M13" s="11">
        <v>5.1059809831456047</v>
      </c>
      <c r="N13" s="11">
        <v>5.0618693841922591</v>
      </c>
      <c r="O13" s="11">
        <v>5.1360753116656674</v>
      </c>
      <c r="P13" s="11">
        <v>5.3613331729382177</v>
      </c>
      <c r="Q13" s="11">
        <v>5.9258528421715564</v>
      </c>
      <c r="R13" s="11"/>
      <c r="S13" s="11">
        <f t="shared" si="2"/>
        <v>0.78977753050588895</v>
      </c>
      <c r="T13" s="11">
        <v>2.3679899717210215</v>
      </c>
      <c r="U13" s="11">
        <f>SUM(S13:T13)</f>
        <v>3.1577675022269105</v>
      </c>
      <c r="W13" s="10" t="str">
        <f>name!E9</f>
        <v>Caring, leisure and other service occupations</v>
      </c>
      <c r="X13" s="11">
        <v>25.707277890854314</v>
      </c>
      <c r="Y13" s="11">
        <v>23.324827300193157</v>
      </c>
      <c r="Z13" s="11">
        <v>23.663894580645156</v>
      </c>
      <c r="AA13" s="11">
        <v>23.415263770135141</v>
      </c>
      <c r="AB13" s="11">
        <v>23.729008506688388</v>
      </c>
      <c r="AC13" s="11"/>
      <c r="AD13" s="11">
        <f t="shared" si="4"/>
        <v>6.5113926043231629E-2</v>
      </c>
      <c r="AE13" s="11">
        <v>13.721164899843393</v>
      </c>
      <c r="AF13" s="11">
        <f>SUM(AD13:AE13)</f>
        <v>13.786278825886624</v>
      </c>
    </row>
    <row r="14" spans="1:32" x14ac:dyDescent="0.2">
      <c r="A14" t="str">
        <f>name!E10</f>
        <v>Sales and customer service occupations</v>
      </c>
      <c r="B14" s="11">
        <v>34.081171127934802</v>
      </c>
      <c r="C14" s="11">
        <v>30.621535000261112</v>
      </c>
      <c r="D14" s="11">
        <v>31.114983156268821</v>
      </c>
      <c r="E14" s="11">
        <v>31.650374615351851</v>
      </c>
      <c r="F14" s="11">
        <v>32.007461481400625</v>
      </c>
      <c r="G14" s="11"/>
      <c r="H14" s="11">
        <f t="shared" si="0"/>
        <v>0.8924783251318047</v>
      </c>
      <c r="I14" s="11">
        <v>15.749775170150098</v>
      </c>
      <c r="J14" s="11">
        <f t="shared" si="1"/>
        <v>16.642253495281903</v>
      </c>
      <c r="L14" s="10" t="str">
        <f>name!E10</f>
        <v>Sales and customer service occupations</v>
      </c>
      <c r="M14" s="11">
        <v>10.863690994128268</v>
      </c>
      <c r="N14" s="11">
        <v>10.139376673501673</v>
      </c>
      <c r="O14" s="11">
        <v>10.412707524122505</v>
      </c>
      <c r="P14" s="11">
        <v>10.859901869446057</v>
      </c>
      <c r="Q14" s="11">
        <v>11.480654272344363</v>
      </c>
      <c r="R14" s="11"/>
      <c r="S14" s="11">
        <f t="shared" si="2"/>
        <v>1.0679467482218588</v>
      </c>
      <c r="T14" s="11">
        <v>3.7400104198715658</v>
      </c>
      <c r="U14" s="11">
        <f t="shared" ref="U14:U15" si="6">SUM(S14:T14)</f>
        <v>4.8079571680934245</v>
      </c>
      <c r="W14" s="10" t="str">
        <f>name!E10</f>
        <v>Sales and customer service occupations</v>
      </c>
      <c r="X14" s="11">
        <v>23.217480133806543</v>
      </c>
      <c r="Y14" s="11">
        <v>20.482158326759439</v>
      </c>
      <c r="Z14" s="11">
        <v>20.702275632146346</v>
      </c>
      <c r="AA14" s="11">
        <v>20.790472745905802</v>
      </c>
      <c r="AB14" s="11">
        <v>20.52680720905628</v>
      </c>
      <c r="AC14" s="11"/>
      <c r="AD14" s="11">
        <f t="shared" si="4"/>
        <v>-0.17546842309006649</v>
      </c>
      <c r="AE14" s="11">
        <v>12.00976475027853</v>
      </c>
      <c r="AF14" s="11">
        <f t="shared" ref="AF14:AF15" si="7">SUM(AD14:AE14)</f>
        <v>11.834296327188463</v>
      </c>
    </row>
    <row r="15" spans="1:32" x14ac:dyDescent="0.2">
      <c r="A15" t="str">
        <f>name!E11</f>
        <v>Process, plant and machine operatives</v>
      </c>
      <c r="B15" s="11">
        <v>21.418848893363503</v>
      </c>
      <c r="C15" s="11">
        <v>22.456966951183801</v>
      </c>
      <c r="D15" s="11">
        <v>19.977149536816889</v>
      </c>
      <c r="E15" s="11">
        <v>19.497334366678572</v>
      </c>
      <c r="F15" s="11">
        <v>17.739597219706802</v>
      </c>
      <c r="G15" s="11"/>
      <c r="H15" s="11">
        <f t="shared" si="0"/>
        <v>-2.2375523171100866</v>
      </c>
      <c r="I15" s="11">
        <v>8.6671642307820846</v>
      </c>
      <c r="J15" s="11">
        <f t="shared" si="1"/>
        <v>6.429611913671998</v>
      </c>
      <c r="L15" s="10" t="str">
        <f>name!E11</f>
        <v>Process, plant and machine operatives</v>
      </c>
      <c r="M15" s="11">
        <v>19.237465756670222</v>
      </c>
      <c r="N15" s="11">
        <v>20.216382148879852</v>
      </c>
      <c r="O15" s="11">
        <v>18.136182846971394</v>
      </c>
      <c r="P15" s="11">
        <v>17.466270972417366</v>
      </c>
      <c r="Q15" s="11">
        <v>15.868534993387762</v>
      </c>
      <c r="R15" s="11"/>
      <c r="S15" s="11">
        <f t="shared" si="2"/>
        <v>-2.2676478535836324</v>
      </c>
      <c r="T15" s="11">
        <v>7.6574147433852406</v>
      </c>
      <c r="U15" s="11">
        <f t="shared" si="6"/>
        <v>5.3897668898016082</v>
      </c>
      <c r="W15" s="10" t="str">
        <f>name!E11</f>
        <v>Process, plant and machine operatives</v>
      </c>
      <c r="X15" s="11">
        <v>2.1813831366932805</v>
      </c>
      <c r="Y15" s="11">
        <v>2.2405848023039288</v>
      </c>
      <c r="Z15" s="11">
        <v>1.840966689845517</v>
      </c>
      <c r="AA15" s="11">
        <v>2.0310633942611984</v>
      </c>
      <c r="AB15" s="11">
        <v>1.8710622263190451</v>
      </c>
      <c r="AC15" s="11"/>
      <c r="AD15" s="11">
        <f t="shared" si="4"/>
        <v>3.0095536473528028E-2</v>
      </c>
      <c r="AE15" s="11">
        <v>1.009749487396844</v>
      </c>
      <c r="AF15" s="11">
        <f t="shared" si="7"/>
        <v>1.039845023870372</v>
      </c>
    </row>
    <row r="16" spans="1:32" x14ac:dyDescent="0.2">
      <c r="A16" t="str">
        <f>name!E12</f>
        <v>Elementary occupations</v>
      </c>
      <c r="B16" s="11">
        <v>36.144100023393889</v>
      </c>
      <c r="C16" s="11">
        <v>33.7662307330544</v>
      </c>
      <c r="D16" s="11">
        <v>31.703485443262124</v>
      </c>
      <c r="E16" s="11">
        <v>31.476814617066907</v>
      </c>
      <c r="F16" s="11">
        <v>30.918086257197892</v>
      </c>
      <c r="G16" s="11"/>
      <c r="H16" s="11">
        <f t="shared" si="0"/>
        <v>-0.78539918606423242</v>
      </c>
      <c r="I16" s="11">
        <v>14.730599986559044</v>
      </c>
      <c r="J16" s="11">
        <f>SUM(H16:I16)</f>
        <v>13.945200800494812</v>
      </c>
      <c r="L16" s="10" t="str">
        <f>name!E12</f>
        <v>Elementary occupations</v>
      </c>
      <c r="M16" s="11">
        <v>18.774621175415668</v>
      </c>
      <c r="N16" s="11">
        <v>18.893267747155804</v>
      </c>
      <c r="O16" s="11">
        <v>17.72007656887018</v>
      </c>
      <c r="P16" s="11">
        <v>18.134169481703609</v>
      </c>
      <c r="Q16" s="11">
        <v>17.21505112839472</v>
      </c>
      <c r="R16" s="11"/>
      <c r="S16" s="11">
        <f t="shared" si="2"/>
        <v>-0.50502544047546039</v>
      </c>
      <c r="T16" s="11">
        <v>6.6950615536510814</v>
      </c>
      <c r="U16" s="11">
        <f>SUM(S16:T16)</f>
        <v>6.190036113175621</v>
      </c>
      <c r="W16" s="10" t="str">
        <f>name!E12</f>
        <v>Elementary occupations</v>
      </c>
      <c r="X16" s="11">
        <v>17.369478847978179</v>
      </c>
      <c r="Y16" s="11">
        <v>14.872962985898575</v>
      </c>
      <c r="Z16" s="11">
        <v>13.98340887439193</v>
      </c>
      <c r="AA16" s="11">
        <v>13.342645135363234</v>
      </c>
      <c r="AB16" s="11">
        <v>13.703035128803137</v>
      </c>
      <c r="AC16" s="11"/>
      <c r="AD16" s="11">
        <f t="shared" si="4"/>
        <v>-0.28037374558879335</v>
      </c>
      <c r="AE16" s="11">
        <v>8.0355384329079591</v>
      </c>
      <c r="AF16" s="11">
        <f>SUM(AD16:AE16)</f>
        <v>7.7551646873191658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303.75599999999997</v>
      </c>
      <c r="C18" s="34">
        <f>SUM(C8:C16)</f>
        <v>291.30899999999997</v>
      </c>
      <c r="D18" s="34">
        <f>SUM(D8:D16)</f>
        <v>292.11700000000013</v>
      </c>
      <c r="E18" s="34">
        <f>SUM(E8:E16)</f>
        <v>296.46699999999998</v>
      </c>
      <c r="F18" s="34">
        <f>SUM(F8:F16)</f>
        <v>305.0200000000001</v>
      </c>
      <c r="G18" s="11"/>
      <c r="H18" s="34">
        <f>SUM(H8:H16)</f>
        <v>12.902999999999949</v>
      </c>
      <c r="I18" s="34">
        <f>SUM(I8:I16)</f>
        <v>146.72635507030969</v>
      </c>
      <c r="J18" s="34">
        <f>SUM(H18:I18)</f>
        <v>159.62935507030966</v>
      </c>
      <c r="L18" s="231" t="str">
        <f>name!E3</f>
        <v>All occupations</v>
      </c>
      <c r="M18" s="34">
        <f>SUM(M8:M16)</f>
        <v>151.28352598861264</v>
      </c>
      <c r="N18" s="34">
        <f>SUM(N8:N16)</f>
        <v>148.07601955551706</v>
      </c>
      <c r="O18" s="34">
        <f>SUM(O8:O16)</f>
        <v>143.99915413064528</v>
      </c>
      <c r="P18" s="34">
        <f>SUM(P8:P16)</f>
        <v>144.22190648773568</v>
      </c>
      <c r="Q18" s="34">
        <f>SUM(Q8:Q16)</f>
        <v>146.10257655044012</v>
      </c>
      <c r="R18" s="11"/>
      <c r="S18" s="34">
        <f>SUM(S8:S16)</f>
        <v>2.1034224197948159</v>
      </c>
      <c r="T18" s="34">
        <f>SUM(T8:T16)</f>
        <v>57.443327931522923</v>
      </c>
      <c r="U18" s="34">
        <f>SUM(S18:T18)</f>
        <v>59.546750351317741</v>
      </c>
      <c r="W18" s="231" t="str">
        <f>name!E3</f>
        <v>All occupations</v>
      </c>
      <c r="X18" s="34">
        <f>SUM(X8:X16)</f>
        <v>152.47247401138733</v>
      </c>
      <c r="Y18" s="34">
        <f>SUM(Y8:Y16)</f>
        <v>143.23298044448282</v>
      </c>
      <c r="Z18" s="34">
        <f>SUM(Z8:Z16)</f>
        <v>148.11784586935474</v>
      </c>
      <c r="AA18" s="34">
        <f>SUM(AA8:AA16)</f>
        <v>152.24509351226419</v>
      </c>
      <c r="AB18" s="34">
        <f>SUM(AB8:AB16)</f>
        <v>158.91742344955992</v>
      </c>
      <c r="AC18" s="11"/>
      <c r="AD18" s="34">
        <f>SUM(AD8:AD16)</f>
        <v>10.799577580205169</v>
      </c>
      <c r="AE18" s="34">
        <f>SUM(AE8:AE16)</f>
        <v>89.28302713878675</v>
      </c>
      <c r="AF18" s="34">
        <f>SUM(AD18:AE18)</f>
        <v>100.08260471899192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7.2129783647417343</v>
      </c>
      <c r="C26" s="18">
        <f t="shared" si="8"/>
        <v>8.1323077141263429</v>
      </c>
      <c r="D26" s="18">
        <f t="shared" si="8"/>
        <v>8.2350783457451122</v>
      </c>
      <c r="E26" s="18">
        <f t="shared" si="8"/>
        <v>7.6014585299360338</v>
      </c>
      <c r="F26" s="18">
        <f t="shared" si="8"/>
        <v>8.1288126892242456</v>
      </c>
      <c r="G26" s="11"/>
      <c r="H26" s="40">
        <f>IF(D8&gt;0,(H8/D8)*100,0)</f>
        <v>3.0696653418690389</v>
      </c>
      <c r="I26" s="40">
        <f>IF(D8&gt;0,(I8/D8)*100,0)</f>
        <v>52.292190684253825</v>
      </c>
      <c r="J26" s="40">
        <f>IF(D8&gt;0,(J8/D8)*100,0)</f>
        <v>55.361856026122865</v>
      </c>
      <c r="L26" t="str">
        <f>$A$8</f>
        <v>Managers, directors and senior officials</v>
      </c>
      <c r="M26" s="18">
        <f t="shared" ref="M26:Q26" si="9">M8/M$18*100</f>
        <v>9.3480200786392071</v>
      </c>
      <c r="N26" s="18">
        <f t="shared" si="9"/>
        <v>10.183508392026621</v>
      </c>
      <c r="O26" s="18">
        <f t="shared" si="9"/>
        <v>10.182332638169557</v>
      </c>
      <c r="P26" s="18">
        <f t="shared" si="9"/>
        <v>9.4611606523371368</v>
      </c>
      <c r="Q26" s="18">
        <f t="shared" si="9"/>
        <v>10.066809180811815</v>
      </c>
      <c r="R26" s="11"/>
      <c r="S26" s="40">
        <f>IF(O8&gt;0,(S8/O8)*100,0)</f>
        <v>0.30959798018274981</v>
      </c>
      <c r="T26" s="40">
        <f>IF(O8&gt;0,(T8/O8)*100,0)</f>
        <v>46.307515266597441</v>
      </c>
      <c r="U26" s="40">
        <f>IF(O8&gt;0,(U8/O8)*100,0)</f>
        <v>46.617113246780193</v>
      </c>
      <c r="W26" t="str">
        <f>$A$8</f>
        <v>Managers, directors and senior officials</v>
      </c>
      <c r="X26" s="18">
        <f t="shared" ref="X26:AB26" si="10">X8/X$18*100</f>
        <v>5.0945852534247322</v>
      </c>
      <c r="Y26" s="18">
        <f t="shared" si="10"/>
        <v>6.0117511862198585</v>
      </c>
      <c r="Z26" s="18">
        <f t="shared" si="10"/>
        <v>6.3419710747028821</v>
      </c>
      <c r="AA26" s="18">
        <f t="shared" si="10"/>
        <v>5.8397611286968258</v>
      </c>
      <c r="AB26" s="18">
        <f t="shared" si="10"/>
        <v>6.3470931356314919</v>
      </c>
      <c r="AC26" s="11"/>
      <c r="AD26" s="40">
        <f>IF(Z8&gt;0,(AD8/Z8)*100,0)</f>
        <v>7.3778594139075295</v>
      </c>
      <c r="AE26" s="40">
        <f>IF(Z8&gt;0,(AE8/Z8)*100,0)</f>
        <v>61.633681227322043</v>
      </c>
      <c r="AF26" s="40">
        <f>IF(Z8&gt;0,(AF8/Z8)*100,0)</f>
        <v>69.011540641229573</v>
      </c>
    </row>
    <row r="27" spans="1:32" x14ac:dyDescent="0.2">
      <c r="A27" t="str">
        <f>$A$9</f>
        <v>Professional occupations</v>
      </c>
      <c r="B27" s="18">
        <f t="shared" si="8"/>
        <v>19.802899553726235</v>
      </c>
      <c r="C27" s="18">
        <f t="shared" si="8"/>
        <v>20.06692433607807</v>
      </c>
      <c r="D27" s="18">
        <f t="shared" si="8"/>
        <v>21.670947227214416</v>
      </c>
      <c r="E27" s="18">
        <f t="shared" si="8"/>
        <v>22.660628218183476</v>
      </c>
      <c r="F27" s="18">
        <f t="shared" si="8"/>
        <v>24.349200355128723</v>
      </c>
      <c r="G27" s="11"/>
      <c r="H27" s="40">
        <f t="shared" ref="H27:H36" si="11">IF(D9&gt;0,(H9/D9)*100,0)</f>
        <v>17.32168548717544</v>
      </c>
      <c r="I27" s="40">
        <f t="shared" ref="I27:I36" si="12">IF(D9&gt;0,(I9/D9)*100,0)</f>
        <v>52.675497416322457</v>
      </c>
      <c r="J27" s="40">
        <f t="shared" ref="J27:J36" si="13">IF(D9&gt;0,(J9/D9)*100,0)</f>
        <v>69.997182903497887</v>
      </c>
      <c r="L27" t="str">
        <f>$A$9</f>
        <v>Professional occupations</v>
      </c>
      <c r="M27" s="18">
        <f t="shared" ref="M27:Q27" si="14">M9/M$18*100</f>
        <v>19.063437112946247</v>
      </c>
      <c r="N27" s="18">
        <f t="shared" si="14"/>
        <v>17.933781216996284</v>
      </c>
      <c r="O27" s="18">
        <f t="shared" si="14"/>
        <v>19.615535353725726</v>
      </c>
      <c r="P27" s="18">
        <f t="shared" si="14"/>
        <v>21.159036842427437</v>
      </c>
      <c r="Q27" s="18">
        <f t="shared" si="14"/>
        <v>22.594051263970812</v>
      </c>
      <c r="R27" s="11"/>
      <c r="S27" s="40">
        <f t="shared" ref="S27:S34" si="15">IF(O9&gt;0,(S9/O9)*100,0)</f>
        <v>16.866995259447119</v>
      </c>
      <c r="T27" s="40">
        <f t="shared" ref="T27:T34" si="16">IF(O9&gt;0,(T9/O9)*100,0)</f>
        <v>41.700688971135982</v>
      </c>
      <c r="U27" s="40">
        <f t="shared" ref="U27:U34" si="17">IF(O9&gt;0,(U9/O9)*100,0)</f>
        <v>58.567684230583097</v>
      </c>
      <c r="W27" t="str">
        <f>$A$9</f>
        <v>Professional occupations</v>
      </c>
      <c r="X27" s="18">
        <f t="shared" ref="X27:AB27" si="18">X9/X$18*100</f>
        <v>20.536595823185262</v>
      </c>
      <c r="Y27" s="18">
        <f t="shared" si="18"/>
        <v>22.272193969061107</v>
      </c>
      <c r="Z27" s="18">
        <f t="shared" si="18"/>
        <v>23.66920455694574</v>
      </c>
      <c r="AA27" s="18">
        <f t="shared" si="18"/>
        <v>24.0830870047429</v>
      </c>
      <c r="AB27" s="18">
        <f t="shared" si="18"/>
        <v>25.962817030267733</v>
      </c>
      <c r="AC27" s="11"/>
      <c r="AD27" s="40">
        <f t="shared" ref="AD27:AD34" si="19">IF(Z9&gt;0,(AD9/Z9)*100,0)</f>
        <v>17.68802577020697</v>
      </c>
      <c r="AE27" s="40">
        <f t="shared" ref="AE27:AE34" si="20">IF(Z9&gt;0,(AE9/Z9)*100,0)</f>
        <v>61.517812880436139</v>
      </c>
      <c r="AF27" s="40">
        <f t="shared" ref="AF27:AF34" si="21">IF(Z9&gt;0,(AF9/Z9)*100,0)</f>
        <v>79.205838650643116</v>
      </c>
    </row>
    <row r="28" spans="1:32" x14ac:dyDescent="0.2">
      <c r="A28" t="str">
        <f>$A$10</f>
        <v>Associate professional occupations</v>
      </c>
      <c r="B28" s="18">
        <f t="shared" si="8"/>
        <v>10.606665313686833</v>
      </c>
      <c r="C28" s="18">
        <f t="shared" si="8"/>
        <v>11.13486394532814</v>
      </c>
      <c r="D28" s="18">
        <f t="shared" si="8"/>
        <v>11.739308589465045</v>
      </c>
      <c r="E28" s="18">
        <f t="shared" si="8"/>
        <v>12.506129029598084</v>
      </c>
      <c r="F28" s="18">
        <f t="shared" si="8"/>
        <v>13.417639673995929</v>
      </c>
      <c r="G28" s="11"/>
      <c r="H28" s="40">
        <f t="shared" si="11"/>
        <v>19.345236865532279</v>
      </c>
      <c r="I28" s="40">
        <f t="shared" si="12"/>
        <v>54.470269125699964</v>
      </c>
      <c r="J28" s="40">
        <f t="shared" si="13"/>
        <v>73.815505991232243</v>
      </c>
      <c r="L28" t="str">
        <f>$A$10</f>
        <v>Associate professional occupations</v>
      </c>
      <c r="M28" s="18">
        <f t="shared" ref="M28:Q28" si="22">M10/M$18*100</f>
        <v>10.88608533421816</v>
      </c>
      <c r="N28" s="18">
        <f t="shared" si="22"/>
        <v>11.275870049609763</v>
      </c>
      <c r="O28" s="18">
        <f t="shared" si="22"/>
        <v>12.038648246464604</v>
      </c>
      <c r="P28" s="18">
        <f t="shared" si="22"/>
        <v>11.354524780864431</v>
      </c>
      <c r="Q28" s="18">
        <f t="shared" si="22"/>
        <v>11.539026830457939</v>
      </c>
      <c r="R28" s="11"/>
      <c r="S28" s="40">
        <f t="shared" si="15"/>
        <v>-2.7500488321706196</v>
      </c>
      <c r="T28" s="40">
        <f t="shared" si="16"/>
        <v>36.281234468938933</v>
      </c>
      <c r="U28" s="40">
        <f t="shared" si="17"/>
        <v>33.531185636768313</v>
      </c>
      <c r="W28" t="str">
        <f>$A$10</f>
        <v>Associate professional occupations</v>
      </c>
      <c r="X28" s="18">
        <f t="shared" ref="X28:AB28" si="23">X10/X$18*100</f>
        <v>10.329424151228674</v>
      </c>
      <c r="Y28" s="18">
        <f t="shared" si="23"/>
        <v>10.989090097780894</v>
      </c>
      <c r="Z28" s="18">
        <f t="shared" si="23"/>
        <v>11.448292627460601</v>
      </c>
      <c r="AA28" s="18">
        <f t="shared" si="23"/>
        <v>13.59704471325106</v>
      </c>
      <c r="AB28" s="18">
        <f t="shared" si="23"/>
        <v>15.14476418195629</v>
      </c>
      <c r="AC28" s="11"/>
      <c r="AD28" s="40">
        <f t="shared" si="19"/>
        <v>41.933829765324532</v>
      </c>
      <c r="AE28" s="40">
        <f t="shared" si="20"/>
        <v>73.065398635362726</v>
      </c>
      <c r="AF28" s="40">
        <f t="shared" si="21"/>
        <v>114.99922840068726</v>
      </c>
    </row>
    <row r="29" spans="1:32" x14ac:dyDescent="0.2">
      <c r="A29" t="str">
        <f>$A$11</f>
        <v>Administrative and secretarial occupations</v>
      </c>
      <c r="B29" s="18">
        <f t="shared" si="8"/>
        <v>11.547988636442394</v>
      </c>
      <c r="C29" s="18">
        <f t="shared" si="8"/>
        <v>10.758913097225458</v>
      </c>
      <c r="D29" s="18">
        <f t="shared" si="8"/>
        <v>11.283625103383137</v>
      </c>
      <c r="E29" s="18">
        <f t="shared" si="8"/>
        <v>11.258414899439758</v>
      </c>
      <c r="F29" s="18">
        <f t="shared" si="8"/>
        <v>10.400345024179618</v>
      </c>
      <c r="G29" s="11"/>
      <c r="H29" s="40">
        <f t="shared" si="11"/>
        <v>-3.7566827667646718</v>
      </c>
      <c r="I29" s="40">
        <f t="shared" si="12"/>
        <v>50.760144861539437</v>
      </c>
      <c r="J29" s="40">
        <f t="shared" si="13"/>
        <v>47.003462094774761</v>
      </c>
      <c r="L29" t="str">
        <f>$A$11</f>
        <v>Administrative and secretarial occupations</v>
      </c>
      <c r="M29" s="18">
        <f t="shared" ref="M29:Q29" si="24">M11/M$18*100</f>
        <v>6.1338062155887316</v>
      </c>
      <c r="N29" s="18">
        <f t="shared" si="24"/>
        <v>5.4247071181880866</v>
      </c>
      <c r="O29" s="18">
        <f t="shared" si="24"/>
        <v>6.6518884341230029</v>
      </c>
      <c r="P29" s="18">
        <f t="shared" si="24"/>
        <v>7.0654353590255141</v>
      </c>
      <c r="Q29" s="18">
        <f t="shared" si="24"/>
        <v>7.7671888225825771</v>
      </c>
      <c r="R29" s="11"/>
      <c r="S29" s="40">
        <f t="shared" si="15"/>
        <v>18.472305601668257</v>
      </c>
      <c r="T29" s="40">
        <f t="shared" si="16"/>
        <v>41.066145766099552</v>
      </c>
      <c r="U29" s="40">
        <f t="shared" si="17"/>
        <v>59.538451367767799</v>
      </c>
      <c r="W29" t="str">
        <f>$A$11</f>
        <v>Administrative and secretarial occupations</v>
      </c>
      <c r="X29" s="18">
        <f t="shared" ref="X29:AB29" si="25">X11/X$18*100</f>
        <v>16.91995241077673</v>
      </c>
      <c r="Y29" s="18">
        <f t="shared" si="25"/>
        <v>16.273480946152176</v>
      </c>
      <c r="Z29" s="18">
        <f t="shared" si="25"/>
        <v>15.786567734061411</v>
      </c>
      <c r="AA29" s="18">
        <f t="shared" si="25"/>
        <v>15.23042798197565</v>
      </c>
      <c r="AB29" s="18">
        <f t="shared" si="25"/>
        <v>12.821167720409671</v>
      </c>
      <c r="AC29" s="11"/>
      <c r="AD29" s="40">
        <f t="shared" si="19"/>
        <v>-12.862721463475593</v>
      </c>
      <c r="AE29" s="40">
        <f t="shared" si="20"/>
        <v>54.73126263918482</v>
      </c>
      <c r="AF29" s="40">
        <f t="shared" si="21"/>
        <v>41.868541175709225</v>
      </c>
    </row>
    <row r="30" spans="1:32" x14ac:dyDescent="0.2">
      <c r="A30" t="str">
        <f>$A$12</f>
        <v>Skilled trades occupations</v>
      </c>
      <c r="B30" s="18">
        <f t="shared" si="8"/>
        <v>10.515077989745659</v>
      </c>
      <c r="C30" s="18">
        <f t="shared" si="8"/>
        <v>10.350564786221094</v>
      </c>
      <c r="D30" s="18">
        <f t="shared" si="8"/>
        <v>8.8686807110992749</v>
      </c>
      <c r="E30" s="18">
        <f t="shared" si="8"/>
        <v>8.397139745125493</v>
      </c>
      <c r="F30" s="18">
        <f t="shared" si="8"/>
        <v>7.535880066413438</v>
      </c>
      <c r="G30" s="11"/>
      <c r="H30" s="40">
        <f t="shared" si="11"/>
        <v>-11.274911103165758</v>
      </c>
      <c r="I30" s="40">
        <f t="shared" si="12"/>
        <v>39.193279391169312</v>
      </c>
      <c r="J30" s="40">
        <f t="shared" si="13"/>
        <v>27.918368288003549</v>
      </c>
      <c r="L30" t="str">
        <f>$A$12</f>
        <v>Skilled trades occupations</v>
      </c>
      <c r="M30" s="18">
        <f t="shared" ref="M30:Q30" si="26">M12/M$18*100</f>
        <v>18.886141509712036</v>
      </c>
      <c r="N30" s="18">
        <f t="shared" si="26"/>
        <v>18.504421250129354</v>
      </c>
      <c r="O30" s="18">
        <f t="shared" si="26"/>
        <v>15.813439625163628</v>
      </c>
      <c r="P30" s="18">
        <f t="shared" si="26"/>
        <v>15.027939398224419</v>
      </c>
      <c r="Q30" s="18">
        <f t="shared" si="26"/>
        <v>13.474947972938315</v>
      </c>
      <c r="R30" s="11"/>
      <c r="S30" s="40">
        <f t="shared" si="15"/>
        <v>-13.543293757706799</v>
      </c>
      <c r="T30" s="40">
        <f t="shared" si="16"/>
        <v>35.970943426066057</v>
      </c>
      <c r="U30" s="40">
        <f t="shared" si="17"/>
        <v>22.427649668359265</v>
      </c>
      <c r="W30" t="str">
        <f>$A$12</f>
        <v>Skilled trades occupations</v>
      </c>
      <c r="X30" s="18">
        <f t="shared" ref="X30:AB30" si="27">X12/X$18*100</f>
        <v>2.2092902481459626</v>
      </c>
      <c r="Y30" s="18">
        <f t="shared" si="27"/>
        <v>1.9210075330258731</v>
      </c>
      <c r="Z30" s="18">
        <f t="shared" si="27"/>
        <v>2.117033714095311</v>
      </c>
      <c r="AA30" s="18">
        <f t="shared" si="27"/>
        <v>2.1157775977725573</v>
      </c>
      <c r="AB30" s="18">
        <f t="shared" si="27"/>
        <v>2.0757290985950894</v>
      </c>
      <c r="AC30" s="11"/>
      <c r="AD30" s="40">
        <f t="shared" si="19"/>
        <v>5.1978895169957307</v>
      </c>
      <c r="AE30" s="40">
        <f t="shared" si="20"/>
        <v>62.59360727591109</v>
      </c>
      <c r="AF30" s="40">
        <f t="shared" si="21"/>
        <v>67.791496792906827</v>
      </c>
    </row>
    <row r="31" spans="1:32" x14ac:dyDescent="0.2">
      <c r="A31" t="str">
        <f>$A$13</f>
        <v>Caring, leisure and other service occupations</v>
      </c>
      <c r="B31" s="18">
        <f t="shared" si="8"/>
        <v>10.144082379936501</v>
      </c>
      <c r="C31" s="18">
        <f t="shared" si="8"/>
        <v>9.7445312998861784</v>
      </c>
      <c r="D31" s="18">
        <f t="shared" si="8"/>
        <v>9.8590530137961174</v>
      </c>
      <c r="E31" s="18">
        <f t="shared" si="8"/>
        <v>9.7065093056135652</v>
      </c>
      <c r="F31" s="18">
        <f t="shared" si="8"/>
        <v>9.7222678345223059</v>
      </c>
      <c r="G31" s="11"/>
      <c r="H31" s="40">
        <f t="shared" si="11"/>
        <v>2.9683762161757317</v>
      </c>
      <c r="I31" s="40">
        <f t="shared" si="12"/>
        <v>55.865179483607676</v>
      </c>
      <c r="J31" s="40">
        <f t="shared" si="13"/>
        <v>58.833555699783403</v>
      </c>
      <c r="L31" t="str">
        <f>$A$13</f>
        <v>Caring, leisure and other service occupations</v>
      </c>
      <c r="M31" s="18">
        <f t="shared" ref="M31:Q31" si="28">M13/M$18*100</f>
        <v>3.3751070711624878</v>
      </c>
      <c r="N31" s="18">
        <f t="shared" si="28"/>
        <v>3.4184261566366927</v>
      </c>
      <c r="O31" s="18">
        <f t="shared" si="28"/>
        <v>3.5667399177955521</v>
      </c>
      <c r="P31" s="18">
        <f t="shared" si="28"/>
        <v>3.7174194292003304</v>
      </c>
      <c r="Q31" s="18">
        <f t="shared" si="28"/>
        <v>4.0559536882128349</v>
      </c>
      <c r="R31" s="11"/>
      <c r="S31" s="40">
        <f t="shared" si="15"/>
        <v>15.377062885196638</v>
      </c>
      <c r="T31" s="40">
        <f t="shared" si="16"/>
        <v>46.105047687726852</v>
      </c>
      <c r="U31" s="40">
        <f t="shared" si="17"/>
        <v>61.482110572923489</v>
      </c>
      <c r="W31" t="str">
        <f>$A$13</f>
        <v>Caring, leisure and other service occupations</v>
      </c>
      <c r="X31" s="18">
        <f t="shared" ref="X31:AB31" si="29">X13/X$18*100</f>
        <v>16.860274654515266</v>
      </c>
      <c r="Y31" s="18">
        <f t="shared" si="29"/>
        <v>16.284536723184274</v>
      </c>
      <c r="Z31" s="18">
        <f t="shared" si="29"/>
        <v>15.976396660209035</v>
      </c>
      <c r="AA31" s="18">
        <f t="shared" si="29"/>
        <v>15.379979236078903</v>
      </c>
      <c r="AB31" s="18">
        <f t="shared" si="29"/>
        <v>14.931659469183334</v>
      </c>
      <c r="AC31" s="11"/>
      <c r="AD31" s="40">
        <f t="shared" si="19"/>
        <v>0.27516149474604534</v>
      </c>
      <c r="AE31" s="40">
        <f t="shared" si="20"/>
        <v>57.983544733443907</v>
      </c>
      <c r="AF31" s="40">
        <f t="shared" si="21"/>
        <v>58.258706228189951</v>
      </c>
    </row>
    <row r="32" spans="1:32" x14ac:dyDescent="0.2">
      <c r="A32" t="str">
        <f>$A$14</f>
        <v>Sales and customer service occupations</v>
      </c>
      <c r="B32" s="18">
        <f t="shared" si="8"/>
        <v>11.219917014951081</v>
      </c>
      <c r="C32" s="18">
        <f t="shared" si="8"/>
        <v>10.511702350514785</v>
      </c>
      <c r="D32" s="18">
        <f t="shared" si="8"/>
        <v>10.651548234532331</v>
      </c>
      <c r="E32" s="18">
        <f t="shared" si="8"/>
        <v>10.675850808134415</v>
      </c>
      <c r="F32" s="18">
        <f t="shared" si="8"/>
        <v>10.493561563635373</v>
      </c>
      <c r="H32" s="40">
        <f t="shared" si="11"/>
        <v>2.8683233432893394</v>
      </c>
      <c r="I32" s="40">
        <f t="shared" si="12"/>
        <v>50.617977490297783</v>
      </c>
      <c r="J32" s="40">
        <f t="shared" si="13"/>
        <v>53.486300833587123</v>
      </c>
      <c r="L32" t="str">
        <f>$A$14</f>
        <v>Sales and customer service occupations</v>
      </c>
      <c r="M32" s="18">
        <f t="shared" ref="M32:Q32" si="30">M14/M$18*100</f>
        <v>7.1810138765181843</v>
      </c>
      <c r="N32" s="18">
        <f t="shared" si="30"/>
        <v>6.8474130409078082</v>
      </c>
      <c r="O32" s="18">
        <f t="shared" si="30"/>
        <v>7.2310893678413048</v>
      </c>
      <c r="P32" s="18">
        <f t="shared" si="30"/>
        <v>7.529994668576621</v>
      </c>
      <c r="Q32" s="18">
        <f t="shared" si="30"/>
        <v>7.8579410051545588</v>
      </c>
      <c r="S32" s="40">
        <f t="shared" si="15"/>
        <v>10.256186930707594</v>
      </c>
      <c r="T32" s="40">
        <f t="shared" si="16"/>
        <v>35.91775156660556</v>
      </c>
      <c r="U32" s="40">
        <f t="shared" si="17"/>
        <v>46.173938497313152</v>
      </c>
      <c r="W32" t="str">
        <f>$A$14</f>
        <v>Sales and customer service occupations</v>
      </c>
      <c r="X32" s="18">
        <f t="shared" ref="X32:AB32" si="31">X14/X$18*100</f>
        <v>15.227325643101034</v>
      </c>
      <c r="Y32" s="18">
        <f t="shared" si="31"/>
        <v>14.299889776222546</v>
      </c>
      <c r="Z32" s="18">
        <f t="shared" si="31"/>
        <v>13.976894891116967</v>
      </c>
      <c r="AA32" s="18">
        <f t="shared" si="31"/>
        <v>13.65592300301685</v>
      </c>
      <c r="AB32" s="18">
        <f t="shared" si="31"/>
        <v>12.916649894950913</v>
      </c>
      <c r="AD32" s="40">
        <f t="shared" si="19"/>
        <v>-0.84758036366591682</v>
      </c>
      <c r="AE32" s="40">
        <f t="shared" si="20"/>
        <v>58.01180973375628</v>
      </c>
      <c r="AF32" s="40">
        <f t="shared" si="21"/>
        <v>57.164229370090368</v>
      </c>
    </row>
    <row r="33" spans="1:32" x14ac:dyDescent="0.2">
      <c r="A33" t="str">
        <f>$A$15</f>
        <v>Process, plant and machine operatives</v>
      </c>
      <c r="B33" s="18">
        <f t="shared" si="8"/>
        <v>7.0513336011020371</v>
      </c>
      <c r="C33" s="18">
        <f t="shared" si="8"/>
        <v>7.708984944228912</v>
      </c>
      <c r="D33" s="18">
        <f t="shared" si="8"/>
        <v>6.8387493835746911</v>
      </c>
      <c r="E33" s="18">
        <f t="shared" si="8"/>
        <v>6.5765614273017139</v>
      </c>
      <c r="F33" s="18">
        <f t="shared" si="8"/>
        <v>5.8158800143291574</v>
      </c>
      <c r="G33" s="11"/>
      <c r="H33" s="40">
        <f t="shared" si="11"/>
        <v>-11.200558483012751</v>
      </c>
      <c r="I33" s="40">
        <f t="shared" si="12"/>
        <v>43.385389966716389</v>
      </c>
      <c r="J33" s="40">
        <f t="shared" si="13"/>
        <v>32.18483148370364</v>
      </c>
      <c r="L33" t="str">
        <f>$A$15</f>
        <v>Process, plant and machine operatives</v>
      </c>
      <c r="M33" s="18">
        <f t="shared" ref="M33:Q33" si="32">M15/M$18*100</f>
        <v>12.716166965938022</v>
      </c>
      <c r="N33" s="18">
        <f t="shared" si="32"/>
        <v>13.652705015683022</v>
      </c>
      <c r="O33" s="18">
        <f t="shared" si="32"/>
        <v>12.594645403623057</v>
      </c>
      <c r="P33" s="18">
        <f t="shared" si="32"/>
        <v>12.11069205627417</v>
      </c>
      <c r="Q33" s="18">
        <f t="shared" si="32"/>
        <v>10.861228712081846</v>
      </c>
      <c r="R33" s="11"/>
      <c r="S33" s="40">
        <f t="shared" si="15"/>
        <v>-12.503446137026087</v>
      </c>
      <c r="T33" s="40">
        <f t="shared" si="16"/>
        <v>42.221755305383738</v>
      </c>
      <c r="U33" s="40">
        <f t="shared" si="17"/>
        <v>29.718309168357653</v>
      </c>
      <c r="W33" t="str">
        <f>$A$15</f>
        <v>Process, plant and machine operatives</v>
      </c>
      <c r="X33" s="18">
        <f t="shared" ref="X33:AB33" si="33">X15/X$18*100</f>
        <v>1.4306734056996839</v>
      </c>
      <c r="Y33" s="18">
        <f t="shared" si="33"/>
        <v>1.5642939184473514</v>
      </c>
      <c r="Z33" s="18">
        <f t="shared" si="33"/>
        <v>1.2429067402649885</v>
      </c>
      <c r="AA33" s="18">
        <f t="shared" si="33"/>
        <v>1.3340747786381602</v>
      </c>
      <c r="AB33" s="18">
        <f t="shared" si="33"/>
        <v>1.1773801674508753</v>
      </c>
      <c r="AC33" s="11"/>
      <c r="AD33" s="40">
        <f t="shared" si="19"/>
        <v>1.6347681160952168</v>
      </c>
      <c r="AE33" s="40">
        <f t="shared" si="20"/>
        <v>54.848873310226821</v>
      </c>
      <c r="AF33" s="40">
        <f t="shared" si="21"/>
        <v>56.483641426322038</v>
      </c>
    </row>
    <row r="34" spans="1:32" x14ac:dyDescent="0.2">
      <c r="A34" t="str">
        <f>$A$16</f>
        <v>Elementary occupations</v>
      </c>
      <c r="B34" s="18">
        <f t="shared" si="8"/>
        <v>11.899057145667539</v>
      </c>
      <c r="C34" s="18">
        <f t="shared" si="8"/>
        <v>11.591207526391017</v>
      </c>
      <c r="D34" s="18">
        <f t="shared" si="8"/>
        <v>10.853009391189868</v>
      </c>
      <c r="E34" s="18">
        <f t="shared" si="8"/>
        <v>10.617308036667456</v>
      </c>
      <c r="F34" s="18">
        <f t="shared" si="8"/>
        <v>10.136412778571202</v>
      </c>
      <c r="G34" s="11"/>
      <c r="H34" s="40">
        <f t="shared" si="11"/>
        <v>-2.4773275716634231</v>
      </c>
      <c r="I34" s="40">
        <f t="shared" si="12"/>
        <v>46.463660952741421</v>
      </c>
      <c r="J34" s="40">
        <f t="shared" si="13"/>
        <v>43.986333381077998</v>
      </c>
      <c r="L34" t="str">
        <f>$A$16</f>
        <v>Elementary occupations</v>
      </c>
      <c r="M34" s="18">
        <f t="shared" ref="M34:Q34" si="34">M16/M$18*100</f>
        <v>12.410221835276939</v>
      </c>
      <c r="N34" s="18">
        <f t="shared" si="34"/>
        <v>12.75916775982237</v>
      </c>
      <c r="O34" s="18">
        <f t="shared" si="34"/>
        <v>12.305681013093583</v>
      </c>
      <c r="P34" s="18">
        <f t="shared" si="34"/>
        <v>12.573796813069935</v>
      </c>
      <c r="Q34" s="18">
        <f t="shared" si="34"/>
        <v>11.782852523789295</v>
      </c>
      <c r="R34" s="11"/>
      <c r="S34" s="40">
        <f t="shared" si="15"/>
        <v>-2.8500183874073435</v>
      </c>
      <c r="T34" s="40">
        <f t="shared" si="16"/>
        <v>37.782351151984635</v>
      </c>
      <c r="U34" s="40">
        <f t="shared" si="17"/>
        <v>34.932332764577289</v>
      </c>
      <c r="W34" t="str">
        <f>$A$16</f>
        <v>Elementary occupations</v>
      </c>
      <c r="X34" s="18">
        <f t="shared" ref="X34:AB34" si="35">X16/X$18*100</f>
        <v>11.391878409922665</v>
      </c>
      <c r="Y34" s="18">
        <f t="shared" si="35"/>
        <v>10.383755849905912</v>
      </c>
      <c r="Z34" s="18">
        <f t="shared" si="35"/>
        <v>9.4407320011430631</v>
      </c>
      <c r="AA34" s="18">
        <f t="shared" si="35"/>
        <v>8.7639245558270886</v>
      </c>
      <c r="AB34" s="18">
        <f t="shared" si="35"/>
        <v>8.6227393015545921</v>
      </c>
      <c r="AC34" s="11"/>
      <c r="AD34" s="40">
        <f t="shared" si="19"/>
        <v>-2.005045751771207</v>
      </c>
      <c r="AE34" s="40">
        <f t="shared" si="20"/>
        <v>57.464803504555931</v>
      </c>
      <c r="AF34" s="40">
        <f t="shared" si="21"/>
        <v>55.459757752784725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4.4170657647449287</v>
      </c>
      <c r="I36" s="43">
        <f t="shared" si="12"/>
        <v>50.228625882885837</v>
      </c>
      <c r="J36" s="43">
        <f t="shared" si="13"/>
        <v>54.64569164763077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1.4607185941428906</v>
      </c>
      <c r="T36" s="43">
        <f t="shared" ref="T36" si="37">IF(O18&gt;0,(T18/O18)*100,0)</f>
        <v>39.891434278431007</v>
      </c>
      <c r="U36" s="43">
        <f t="shared" ref="U36" si="38">IF(O18&gt;0,(U18/O18)*100,0)</f>
        <v>41.352152872573896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7.2912062127414305</v>
      </c>
      <c r="AE36" s="43">
        <f t="shared" ref="AE36" si="40">IF(Z18&gt;0,(AE18/Z18)*100,0)</f>
        <v>60.278372680046665</v>
      </c>
      <c r="AF36" s="43">
        <f t="shared" ref="AF36" si="41">IF(Z18&gt;0,(AF18/Z18)*100,0)</f>
        <v>67.569578892788101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Tees Valley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Tees Valley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Tees Valley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1.9722619056569579</v>
      </c>
      <c r="C46" s="18">
        <f t="shared" si="42"/>
        <v>1.5446066009027204</v>
      </c>
      <c r="D46" s="18">
        <f t="shared" si="42"/>
        <v>-1.2971382914810148</v>
      </c>
      <c r="E46" s="18">
        <f t="shared" si="42"/>
        <v>0.9597378871223361</v>
      </c>
      <c r="F46" s="18">
        <f>IF(F$6-D$6 &lt;&gt; 0,(EXP(LN(F8/D8)/(F$6-D$6))-1)*100,0)</f>
        <v>0.20176952233283973</v>
      </c>
      <c r="H46" s="18">
        <f>IF($F$6-$D$6 &lt;&gt; 0,(EXP(LN(1+(H26/100))/($F$6-$D$6))-1)*100,0)</f>
        <v>0.20176952233283973</v>
      </c>
      <c r="I46" s="18">
        <f>IF($F$6-$D$6 &lt;&gt; 0,(EXP(LN(1+(I26/100))/($F$6-$D$6))-1)*100,0)</f>
        <v>2.8438932572656617</v>
      </c>
      <c r="J46" s="18">
        <f>IF($F$6-$D$6 &lt;&gt; 0,(EXP(LN(1+(J26/100))/($F$6-$D$6))-1)*100,0)</f>
        <v>2.9808076111166759</v>
      </c>
      <c r="L46" t="str">
        <f>$A$8</f>
        <v>Managers, directors and senior officials</v>
      </c>
      <c r="M46" s="18">
        <f t="shared" ref="M46:M54" si="43">IF(N$6-M$6 &lt;&gt; 0,(EXP(LN(N8/M8)/(N$6-M$6))-1)*100,0)</f>
        <v>1.6173161998740637</v>
      </c>
      <c r="N46" s="18">
        <f t="shared" ref="N46:N54" si="44">IF(O$6-N$6 &lt;&gt; 0,(EXP(LN(O8/N8)/(O$6-N$6))-1)*100,0)</f>
        <v>-2.7644524065485676</v>
      </c>
      <c r="O46" s="18">
        <f t="shared" ref="O46:O54" si="45">IF(P$6-O$6 &lt;&gt; 0,(EXP(LN(P8/O8)/(P$6-O$6))-1)*100,0)</f>
        <v>-1.4279734062375482</v>
      </c>
      <c r="P46" s="18">
        <f t="shared" ref="P46:P54" si="46">IF(Q$6-P$6 &lt;&gt; 0,(EXP(LN(Q8/P8)/(Q$6-P$6))-1)*100,0)</f>
        <v>0.7528653871126112</v>
      </c>
      <c r="Q46" s="18">
        <f>IF(Q$6-O$6 &lt;&gt; 0,(EXP(LN(Q8/O8)/(Q$6-O$6))-1)*100,0)</f>
        <v>2.0610104424889641E-2</v>
      </c>
      <c r="S46" s="18">
        <f>IF($F$6-$D$6 &lt;&gt; 0,(EXP(LN(1+(S26/100))/($F$6-$D$6))-1)*100,0)</f>
        <v>2.0610104424889641E-2</v>
      </c>
      <c r="T46" s="18">
        <f>IF($F$6-$D$6 &lt;&gt; 0,(EXP(LN(1+(T26/100))/($F$6-$D$6))-1)*100,0)</f>
        <v>2.5693906992656945</v>
      </c>
      <c r="U46" s="18">
        <f>IF($F$6-$D$6 &lt;&gt; 0,(EXP(LN(1+(U26/100))/($F$6-$D$6))-1)*100,0)</f>
        <v>2.5838460790454043</v>
      </c>
      <c r="W46" t="str">
        <f>$A$8</f>
        <v>Managers, directors and senior officials</v>
      </c>
      <c r="X46" s="18">
        <f t="shared" ref="X46:X54" si="47">IF(Y$6-X$6 &lt;&gt; 0,(EXP(LN(Y8/X8)/(Y$6-X$6))-1)*100,0)</f>
        <v>2.60911369733976</v>
      </c>
      <c r="Y46" s="18">
        <f t="shared" ref="Y46:Y54" si="48">IF(Z$6-Y$6 &lt;&gt; 0,(EXP(LN(Z8/Y8)/(Z$6-Y$6))-1)*100,0)</f>
        <v>9.0906721217987254</v>
      </c>
      <c r="Z46" s="18">
        <f t="shared" ref="Z46:Z54" si="49">IF(AA$6-Z$6 &lt;&gt; 0,(EXP(LN(AA8/Z8)/(AA$6-Z$6))-1)*100,0)</f>
        <v>-1.0942936665438108</v>
      </c>
      <c r="AA46" s="18">
        <f t="shared" ref="AA46:AA54" si="50">IF(AB$6-AA$6 &lt;&gt; 0,(EXP(LN(AB8/AA8)/(AB$6-AA$6))-1)*100,0)</f>
        <v>1.2699976264451518</v>
      </c>
      <c r="AB46" s="18">
        <f>IF(AB$6-Z$6 &lt;&gt; 0,(EXP(LN(AB8/Z8)/(AB$6-Z$6))-1)*100,0)</f>
        <v>0.47568664125263727</v>
      </c>
      <c r="AD46" s="18">
        <f>IF($F$6-$D$6 &lt;&gt; 0,(EXP(LN(1+(AD26/100))/($F$6-$D$6))-1)*100,0)</f>
        <v>0.47568664125263727</v>
      </c>
      <c r="AE46" s="18">
        <f>IF($F$6-$D$6 &lt;&gt; 0,(EXP(LN(1+(AE26/100))/($F$6-$D$6))-1)*100,0)</f>
        <v>3.2528681460233688</v>
      </c>
      <c r="AF46" s="18">
        <f>IF($F$6-$D$6 &lt;&gt; 0,(EXP(LN(1+(AF26/100))/($F$6-$D$6))-1)*100,0)</f>
        <v>3.5605680695317776</v>
      </c>
    </row>
    <row r="47" spans="1:32" x14ac:dyDescent="0.2">
      <c r="A47" t="str">
        <f>$A$9</f>
        <v>Professional occupations</v>
      </c>
      <c r="B47" s="18">
        <f t="shared" si="42"/>
        <v>-0.71234205363692737</v>
      </c>
      <c r="C47" s="18">
        <f t="shared" si="42"/>
        <v>8.2929067199734021</v>
      </c>
      <c r="D47" s="18">
        <f t="shared" si="42"/>
        <v>1.1958530166145787</v>
      </c>
      <c r="E47" s="18">
        <f t="shared" si="42"/>
        <v>1.0081627096909296</v>
      </c>
      <c r="F47" s="18">
        <f>IF(F$6-D$6 &lt;&gt; 0,(EXP(LN(F9/D9)/(F$6-D$6))-1)*100,0)</f>
        <v>1.0706874341260608</v>
      </c>
      <c r="H47" s="18">
        <f t="shared" ref="H47:J56" si="51">IF($F$6-$D$6 &lt;&gt; 0,(EXP(LN(1+(H27/100))/($F$6-$D$6))-1)*100,0)</f>
        <v>1.0706874341260608</v>
      </c>
      <c r="I47" s="18">
        <f t="shared" si="51"/>
        <v>2.8611296541068532</v>
      </c>
      <c r="J47" s="18">
        <f t="shared" si="51"/>
        <v>3.6007219025761428</v>
      </c>
      <c r="L47" t="str">
        <f>$A$9</f>
        <v>Professional occupations</v>
      </c>
      <c r="M47" s="18">
        <f t="shared" si="43"/>
        <v>-2.0417678850964127</v>
      </c>
      <c r="N47" s="18">
        <f t="shared" si="44"/>
        <v>6.3661665906154852</v>
      </c>
      <c r="O47" s="18">
        <f t="shared" si="45"/>
        <v>1.5578279948213147</v>
      </c>
      <c r="P47" s="18">
        <f t="shared" si="46"/>
        <v>0.7888490326365627</v>
      </c>
      <c r="Q47" s="18">
        <f>IF(Q$6-O$6 &lt;&gt; 0,(EXP(LN(Q9/O9)/(Q$6-O$6))-1)*100,0)</f>
        <v>1.0445262131279831</v>
      </c>
      <c r="S47" s="18">
        <f t="shared" ref="S47:U47" si="52">IF($F$6-$D$6 &lt;&gt; 0,(EXP(LN(1+(S27/100))/($F$6-$D$6))-1)*100,0)</f>
        <v>1.0445262131279831</v>
      </c>
      <c r="T47" s="18">
        <f t="shared" si="52"/>
        <v>2.3508524500223116</v>
      </c>
      <c r="U47" s="18">
        <f t="shared" si="52"/>
        <v>3.1211257766809997</v>
      </c>
      <c r="W47" t="str">
        <f>$A$9</f>
        <v>Professional occupations</v>
      </c>
      <c r="X47" s="18">
        <f t="shared" si="47"/>
        <v>0.46655985136172529</v>
      </c>
      <c r="Y47" s="18">
        <f t="shared" si="48"/>
        <v>9.8967935173890798</v>
      </c>
      <c r="Z47" s="18">
        <f t="shared" si="49"/>
        <v>0.90039860763362345</v>
      </c>
      <c r="AA47" s="18">
        <f t="shared" si="50"/>
        <v>1.1874815232266966</v>
      </c>
      <c r="AB47" s="18">
        <f>IF(AB$6-Z$6 &lt;&gt; 0,(EXP(LN(AB9/Z9)/(AB$6-Z$6))-1)*100,0)</f>
        <v>1.0916965757771013</v>
      </c>
      <c r="AD47" s="18">
        <f t="shared" ref="AD47:AF47" si="53">IF($F$6-$D$6 &lt;&gt; 0,(EXP(LN(1+(AD27/100))/($F$6-$D$6))-1)*100,0)</f>
        <v>1.0916965757771013</v>
      </c>
      <c r="AE47" s="18">
        <f t="shared" si="53"/>
        <v>3.2479319870186485</v>
      </c>
      <c r="AF47" s="18">
        <f t="shared" si="53"/>
        <v>3.9657147620280719</v>
      </c>
    </row>
    <row r="48" spans="1:32" x14ac:dyDescent="0.2">
      <c r="A48" t="str">
        <f>$A$10</f>
        <v>Associate professional occupations</v>
      </c>
      <c r="B48" s="18">
        <f t="shared" si="42"/>
        <v>0.16909999375727125</v>
      </c>
      <c r="C48" s="18">
        <f t="shared" si="42"/>
        <v>5.7208225932616097</v>
      </c>
      <c r="D48" s="18">
        <f t="shared" si="42"/>
        <v>1.5733982723811879</v>
      </c>
      <c r="E48" s="18">
        <f t="shared" si="42"/>
        <v>0.99282434913985362</v>
      </c>
      <c r="F48" s="18">
        <f t="shared" ref="F48:F56" si="54">IF(F$6-D$6 &lt;&gt; 0,(EXP(LN(F10/D10)/(F$6-D$6))-1)*100,0)</f>
        <v>1.1859793339249691</v>
      </c>
      <c r="H48" s="18">
        <f t="shared" si="51"/>
        <v>1.1859793339249691</v>
      </c>
      <c r="I48" s="18">
        <f t="shared" si="51"/>
        <v>2.9413027855969887</v>
      </c>
      <c r="J48" s="18">
        <f t="shared" si="51"/>
        <v>3.7542513710595138</v>
      </c>
      <c r="L48" t="str">
        <f>$A$10</f>
        <v>Associate professional occupations</v>
      </c>
      <c r="M48" s="18">
        <f t="shared" si="43"/>
        <v>0.34433411150194271</v>
      </c>
      <c r="N48" s="18">
        <f t="shared" si="44"/>
        <v>3.8252229554831318</v>
      </c>
      <c r="O48" s="18">
        <f t="shared" si="45"/>
        <v>-1.1327383143601044</v>
      </c>
      <c r="P48" s="18">
        <f>IF(Q$6-P$6 &lt;&gt; 0,(EXP(LN(Q10/P10)/(Q$6-P$6))-1)*100,0)</f>
        <v>0.29116734349083906</v>
      </c>
      <c r="Q48" s="18">
        <f t="shared" ref="Q48:Q54" si="55">IF(Q$6-O$6 &lt;&gt; 0,(EXP(LN(Q10/O10)/(Q$6-O$6))-1)*100,0)</f>
        <v>-0.18573200837100901</v>
      </c>
      <c r="S48" s="18">
        <f t="shared" ref="S48:U48" si="56">IF($F$6-$D$6 &lt;&gt; 0,(EXP(LN(1+(S28/100))/($F$6-$D$6))-1)*100,0)</f>
        <v>-0.18573200837100901</v>
      </c>
      <c r="T48" s="18">
        <f t="shared" si="56"/>
        <v>2.0851106676220255</v>
      </c>
      <c r="U48" s="18">
        <f t="shared" si="56"/>
        <v>1.9464671495415864</v>
      </c>
      <c r="W48" t="str">
        <f>$A$10</f>
        <v>Associate professional occupations</v>
      </c>
      <c r="X48" s="18">
        <f t="shared" si="47"/>
        <v>-1.5126557108613436E-2</v>
      </c>
      <c r="Y48" s="18">
        <f t="shared" si="48"/>
        <v>7.7316585742136956</v>
      </c>
      <c r="Z48" s="18">
        <f t="shared" si="49"/>
        <v>4.0705726718124335</v>
      </c>
      <c r="AA48" s="18">
        <f t="shared" si="50"/>
        <v>1.5183662441336176</v>
      </c>
      <c r="AB48" s="18">
        <f t="shared" ref="AB48:AB54" si="57">IF(AB$6-Z$6 &lt;&gt; 0,(EXP(LN(AB10/Z10)/(AB$6-Z$6))-1)*100,0)</f>
        <v>2.3620703944686294</v>
      </c>
      <c r="AD48" s="18">
        <f t="shared" ref="AD48:AF48" si="58">IF($F$6-$D$6 &lt;&gt; 0,(EXP(LN(1+(AD28/100))/($F$6-$D$6))-1)*100,0)</f>
        <v>2.3620703944686294</v>
      </c>
      <c r="AE48" s="18">
        <f t="shared" si="58"/>
        <v>3.7243407288092945</v>
      </c>
      <c r="AF48" s="18">
        <f t="shared" si="58"/>
        <v>5.2355463412223857</v>
      </c>
    </row>
    <row r="49" spans="1:32" x14ac:dyDescent="0.2">
      <c r="A49" t="str">
        <f>$A$11</f>
        <v>Administrative and secretarial occupations</v>
      </c>
      <c r="B49" s="18">
        <f t="shared" si="42"/>
        <v>-2.7761595397290617</v>
      </c>
      <c r="C49" s="18">
        <f t="shared" si="42"/>
        <v>5.1678942466271582</v>
      </c>
      <c r="D49" s="18">
        <f t="shared" si="42"/>
        <v>0.25121056763526273</v>
      </c>
      <c r="E49" s="18">
        <f t="shared" si="42"/>
        <v>-0.50706431293937593</v>
      </c>
      <c r="F49" s="18">
        <f t="shared" si="54"/>
        <v>-0.25494543786029888</v>
      </c>
      <c r="H49" s="18">
        <f t="shared" si="51"/>
        <v>-0.25494543786029888</v>
      </c>
      <c r="I49" s="18">
        <f t="shared" si="51"/>
        <v>2.7745939802698905</v>
      </c>
      <c r="J49" s="18">
        <f t="shared" si="51"/>
        <v>2.6018451130871201</v>
      </c>
      <c r="L49" t="str">
        <f>$A$11</f>
        <v>Administrative and secretarial occupations</v>
      </c>
      <c r="M49" s="18">
        <f t="shared" si="43"/>
        <v>-3.5427592387039741</v>
      </c>
      <c r="N49" s="18">
        <f t="shared" si="44"/>
        <v>19.246013899150192</v>
      </c>
      <c r="O49" s="18">
        <f t="shared" si="45"/>
        <v>1.2448759079602745</v>
      </c>
      <c r="P49" s="18">
        <f t="shared" si="46"/>
        <v>1.0823099262027513</v>
      </c>
      <c r="Q49" s="18">
        <f t="shared" si="55"/>
        <v>1.1364695630143862</v>
      </c>
      <c r="S49" s="18">
        <f t="shared" ref="S49:U49" si="59">IF($F$6-$D$6 &lt;&gt; 0,(EXP(LN(1+(S29/100))/($F$6-$D$6))-1)*100,0)</f>
        <v>1.1364695630143862</v>
      </c>
      <c r="T49" s="18">
        <f t="shared" si="59"/>
        <v>2.320232908274722</v>
      </c>
      <c r="U49" s="18">
        <f t="shared" si="59"/>
        <v>3.1630938575238687</v>
      </c>
      <c r="W49" t="str">
        <f>$A$11</f>
        <v>Administrative and secretarial occupations</v>
      </c>
      <c r="X49" s="18">
        <f t="shared" si="47"/>
        <v>-2.5048018940434735</v>
      </c>
      <c r="Y49" s="18">
        <f t="shared" si="48"/>
        <v>0.31632549297535562</v>
      </c>
      <c r="Z49" s="18">
        <f t="shared" si="49"/>
        <v>-0.167473616735625</v>
      </c>
      <c r="AA49" s="18">
        <f t="shared" si="50"/>
        <v>-1.2847230257734821</v>
      </c>
      <c r="AB49" s="18">
        <f t="shared" si="57"/>
        <v>-0.91370277851924309</v>
      </c>
      <c r="AD49" s="18">
        <f t="shared" ref="AD49:AF49" si="60">IF($F$6-$D$6 &lt;&gt; 0,(EXP(LN(1+(AD29/100))/($F$6-$D$6))-1)*100,0)</f>
        <v>-0.91370277851924309</v>
      </c>
      <c r="AE49" s="18">
        <f t="shared" si="60"/>
        <v>2.9528889854702145</v>
      </c>
      <c r="AF49" s="18">
        <f t="shared" si="60"/>
        <v>2.3589306636730756</v>
      </c>
    </row>
    <row r="50" spans="1:32" x14ac:dyDescent="0.2">
      <c r="A50" t="str">
        <f>$A$12</f>
        <v>Skilled trades occupations</v>
      </c>
      <c r="B50" s="18">
        <f t="shared" si="42"/>
        <v>-1.4299114352629316</v>
      </c>
      <c r="C50" s="18">
        <f t="shared" si="42"/>
        <v>-14.079281279883915</v>
      </c>
      <c r="D50" s="18">
        <f t="shared" si="42"/>
        <v>-0.79389985687822184</v>
      </c>
      <c r="E50" s="18">
        <f t="shared" si="42"/>
        <v>-0.79456733683014313</v>
      </c>
      <c r="F50" s="18">
        <f t="shared" si="54"/>
        <v>-0.79434484401182948</v>
      </c>
      <c r="H50" s="18">
        <f t="shared" si="51"/>
        <v>-0.79434484401182948</v>
      </c>
      <c r="I50" s="18">
        <f t="shared" si="51"/>
        <v>2.2291032341837935</v>
      </c>
      <c r="J50" s="18">
        <f t="shared" si="51"/>
        <v>1.6550271602714828</v>
      </c>
      <c r="L50" t="str">
        <f>$A$12</f>
        <v>Skilled trades occupations</v>
      </c>
      <c r="M50" s="18">
        <f t="shared" si="43"/>
        <v>-1.0407625394573072</v>
      </c>
      <c r="N50" s="18">
        <f t="shared" si="44"/>
        <v>-16.895211666106537</v>
      </c>
      <c r="O50" s="18">
        <f t="shared" si="45"/>
        <v>-0.98320239430579326</v>
      </c>
      <c r="P50" s="18">
        <f t="shared" si="46"/>
        <v>-0.95662510883216534</v>
      </c>
      <c r="Q50" s="18">
        <f t="shared" si="55"/>
        <v>-0.96548499652431286</v>
      </c>
      <c r="S50" s="18">
        <f t="shared" ref="S50:U50" si="61">IF($F$6-$D$6 &lt;&gt; 0,(EXP(LN(1+(S30/100))/($F$6-$D$6))-1)*100,0)</f>
        <v>-0.96548499652431286</v>
      </c>
      <c r="T50" s="18">
        <f t="shared" si="61"/>
        <v>2.0695987243736447</v>
      </c>
      <c r="U50" s="18">
        <f t="shared" si="61"/>
        <v>1.3581404272444031</v>
      </c>
      <c r="W50" t="str">
        <f>$A$12</f>
        <v>Skilled trades occupations</v>
      </c>
      <c r="X50" s="18">
        <f t="shared" si="47"/>
        <v>-4.9325229508548452</v>
      </c>
      <c r="Y50" s="18">
        <f t="shared" si="48"/>
        <v>13.962787840659207</v>
      </c>
      <c r="Z50" s="18">
        <f t="shared" si="49"/>
        <v>0.53924779041727433</v>
      </c>
      <c r="AA50" s="18">
        <f t="shared" si="50"/>
        <v>0.23811403946305543</v>
      </c>
      <c r="AB50" s="18">
        <f t="shared" si="57"/>
        <v>0.33839160596114137</v>
      </c>
      <c r="AD50" s="18">
        <f t="shared" ref="AD50:AF50" si="62">IF($F$6-$D$6 &lt;&gt; 0,(EXP(LN(1+(AD30/100))/($F$6-$D$6))-1)*100,0)</f>
        <v>0.33839160596114137</v>
      </c>
      <c r="AE50" s="18">
        <f t="shared" si="62"/>
        <v>3.2936358323928383</v>
      </c>
      <c r="AF50" s="18">
        <f t="shared" si="62"/>
        <v>3.5105612050875701</v>
      </c>
    </row>
    <row r="51" spans="1:32" x14ac:dyDescent="0.2">
      <c r="A51" t="str">
        <f>$A$13</f>
        <v>Caring, leisure and other service occupations</v>
      </c>
      <c r="B51" s="18">
        <f t="shared" si="42"/>
        <v>-2.0297297231569589</v>
      </c>
      <c r="C51" s="18">
        <f t="shared" si="42"/>
        <v>1.4558693197744388</v>
      </c>
      <c r="D51" s="18">
        <f t="shared" si="42"/>
        <v>-1.6236503341271469E-2</v>
      </c>
      <c r="E51" s="18">
        <f t="shared" si="42"/>
        <v>0.30108855532662293</v>
      </c>
      <c r="F51" s="18">
        <f t="shared" si="54"/>
        <v>0.19520179160688045</v>
      </c>
      <c r="H51" s="18">
        <f t="shared" si="51"/>
        <v>0.19520179160688045</v>
      </c>
      <c r="I51" s="18">
        <f t="shared" si="51"/>
        <v>3.0030157460820384</v>
      </c>
      <c r="J51" s="18">
        <f t="shared" si="51"/>
        <v>3.132643691250192</v>
      </c>
      <c r="L51" t="str">
        <f>$A$13</f>
        <v>Caring, leisure and other service occupations</v>
      </c>
      <c r="M51" s="18">
        <f t="shared" si="43"/>
        <v>-0.21668329734143565</v>
      </c>
      <c r="N51" s="18">
        <f t="shared" si="44"/>
        <v>1.4659787094694066</v>
      </c>
      <c r="O51" s="18">
        <f t="shared" si="45"/>
        <v>0.86216422426885764</v>
      </c>
      <c r="P51" s="18">
        <f t="shared" si="46"/>
        <v>1.0061474236876977</v>
      </c>
      <c r="Q51" s="18">
        <f t="shared" si="55"/>
        <v>0.95813020063344467</v>
      </c>
      <c r="S51" s="18">
        <f t="shared" ref="S51:U51" si="63">IF($F$6-$D$6 &lt;&gt; 0,(EXP(LN(1+(S31/100))/($F$6-$D$6))-1)*100,0)</f>
        <v>0.95813020063344467</v>
      </c>
      <c r="T51" s="18">
        <f t="shared" si="63"/>
        <v>2.5599218762984322</v>
      </c>
      <c r="U51" s="18">
        <f t="shared" si="63"/>
        <v>3.2464103510461362</v>
      </c>
      <c r="W51" t="str">
        <f>$A$13</f>
        <v>Caring, leisure and other service occupations</v>
      </c>
      <c r="X51" s="18">
        <f t="shared" si="47"/>
        <v>-2.4020745954772327</v>
      </c>
      <c r="Y51" s="18">
        <f t="shared" si="48"/>
        <v>1.4536754167058463</v>
      </c>
      <c r="Z51" s="18">
        <f t="shared" si="49"/>
        <v>-0.21102390160542273</v>
      </c>
      <c r="AA51" s="18">
        <f t="shared" si="50"/>
        <v>0.13319041699593193</v>
      </c>
      <c r="AB51" s="18">
        <f t="shared" si="57"/>
        <v>1.8320585916153931E-2</v>
      </c>
      <c r="AD51" s="18">
        <f t="shared" ref="AD51:AF51" si="64">IF($F$6-$D$6 &lt;&gt; 0,(EXP(LN(1+(AD31/100))/($F$6-$D$6))-1)*100,0)</f>
        <v>1.8320585916153931E-2</v>
      </c>
      <c r="AE51" s="18">
        <f t="shared" si="64"/>
        <v>3.0957566207937992</v>
      </c>
      <c r="AF51" s="18">
        <f t="shared" si="64"/>
        <v>3.1077177614099227</v>
      </c>
    </row>
    <row r="52" spans="1:32" x14ac:dyDescent="0.2">
      <c r="A52" t="str">
        <f>$A$14</f>
        <v>Sales and customer service occupations</v>
      </c>
      <c r="B52" s="18">
        <f t="shared" si="42"/>
        <v>-2.6405499997600779</v>
      </c>
      <c r="C52" s="18">
        <f t="shared" si="42"/>
        <v>1.6114416080170502</v>
      </c>
      <c r="D52" s="18">
        <f t="shared" si="42"/>
        <v>0.34179294502230118</v>
      </c>
      <c r="E52" s="18">
        <f t="shared" si="42"/>
        <v>0.11225357927124868</v>
      </c>
      <c r="F52" s="18">
        <f t="shared" si="54"/>
        <v>0.18870829862607241</v>
      </c>
      <c r="H52" s="18">
        <f t="shared" si="51"/>
        <v>0.18870829862607241</v>
      </c>
      <c r="I52" s="18">
        <f t="shared" si="51"/>
        <v>2.7681300138572285</v>
      </c>
      <c r="J52" s="18">
        <f t="shared" si="51"/>
        <v>2.8974568846396487</v>
      </c>
      <c r="L52" t="str">
        <f>$A$14</f>
        <v>Sales and customer service occupations</v>
      </c>
      <c r="M52" s="18">
        <f t="shared" si="43"/>
        <v>-1.7101973031732998</v>
      </c>
      <c r="N52" s="18">
        <f t="shared" si="44"/>
        <v>2.6957362313519528</v>
      </c>
      <c r="O52" s="18">
        <f t="shared" si="45"/>
        <v>0.84455321558800645</v>
      </c>
      <c r="P52" s="18">
        <f t="shared" si="46"/>
        <v>0.55740880522121561</v>
      </c>
      <c r="Q52" s="18">
        <f t="shared" si="55"/>
        <v>0.65303264752578638</v>
      </c>
      <c r="S52" s="18">
        <f t="shared" ref="S52:U52" si="65">IF($F$6-$D$6 &lt;&gt; 0,(EXP(LN(1+(S32/100))/($F$6-$D$6))-1)*100,0)</f>
        <v>0.65303264752578638</v>
      </c>
      <c r="T52" s="18">
        <f t="shared" si="65"/>
        <v>2.0669362618249032</v>
      </c>
      <c r="U52" s="18">
        <f t="shared" si="65"/>
        <v>2.5631450740137396</v>
      </c>
      <c r="W52" t="str">
        <f>$A$14</f>
        <v>Sales and customer service occupations</v>
      </c>
      <c r="X52" s="18">
        <f t="shared" si="47"/>
        <v>-3.0851876782586829</v>
      </c>
      <c r="Y52" s="18">
        <f t="shared" si="48"/>
        <v>1.0746782730379101</v>
      </c>
      <c r="Z52" s="18">
        <f t="shared" si="49"/>
        <v>8.5060407123949133E-2</v>
      </c>
      <c r="AA52" s="18">
        <f t="shared" si="50"/>
        <v>-0.12754998664299411</v>
      </c>
      <c r="AB52" s="18">
        <f t="shared" si="57"/>
        <v>-5.6730085894696192E-2</v>
      </c>
      <c r="AD52" s="18">
        <f t="shared" ref="AD52:AF52" si="66">IF($F$6-$D$6 &lt;&gt; 0,(EXP(LN(1+(AD32/100))/($F$6-$D$6))-1)*100,0)</f>
        <v>-5.6730085894696192E-2</v>
      </c>
      <c r="AE52" s="18">
        <f t="shared" si="66"/>
        <v>3.0969861827420564</v>
      </c>
      <c r="AF52" s="18">
        <f t="shared" si="66"/>
        <v>3.0600258742317088</v>
      </c>
    </row>
    <row r="53" spans="1:32" x14ac:dyDescent="0.2">
      <c r="A53" t="str">
        <f>$A$15</f>
        <v>Process, plant and machine operatives</v>
      </c>
      <c r="B53" s="18">
        <f t="shared" si="42"/>
        <v>1.1902673231416694</v>
      </c>
      <c r="C53" s="18">
        <f t="shared" si="42"/>
        <v>-11.042530452832111</v>
      </c>
      <c r="D53" s="18">
        <f t="shared" si="42"/>
        <v>-0.4850466337593895</v>
      </c>
      <c r="E53" s="18">
        <f t="shared" si="42"/>
        <v>-0.94033578129025797</v>
      </c>
      <c r="F53" s="18">
        <f t="shared" si="54"/>
        <v>-0.78880464681869711</v>
      </c>
      <c r="H53" s="18">
        <f t="shared" si="51"/>
        <v>-0.78880464681869711</v>
      </c>
      <c r="I53" s="18">
        <f t="shared" si="51"/>
        <v>2.4315300903122949</v>
      </c>
      <c r="J53" s="18">
        <f t="shared" si="51"/>
        <v>1.8776162657551554</v>
      </c>
      <c r="L53" t="str">
        <f>$A$15</f>
        <v>Process, plant and machine operatives</v>
      </c>
      <c r="M53" s="18">
        <f t="shared" si="43"/>
        <v>1.248569197461058</v>
      </c>
      <c r="N53" s="18">
        <f t="shared" si="44"/>
        <v>-10.289671448576755</v>
      </c>
      <c r="O53" s="18">
        <f t="shared" si="45"/>
        <v>-0.74992089551765284</v>
      </c>
      <c r="P53" s="18">
        <f t="shared" si="46"/>
        <v>-0.95474737644878349</v>
      </c>
      <c r="Q53" s="18">
        <f t="shared" si="55"/>
        <v>-0.88651889358714042</v>
      </c>
      <c r="S53" s="18">
        <f t="shared" ref="S53:U53" si="67">IF($F$6-$D$6 &lt;&gt; 0,(EXP(LN(1+(S33/100))/($F$6-$D$6))-1)*100,0)</f>
        <v>-0.88651889358714042</v>
      </c>
      <c r="T53" s="18">
        <f t="shared" si="67"/>
        <v>2.3759006841820973</v>
      </c>
      <c r="U53" s="18">
        <f t="shared" si="67"/>
        <v>1.7497658794573878</v>
      </c>
      <c r="W53" t="str">
        <f>$A$15</f>
        <v>Process, plant and machine operatives</v>
      </c>
      <c r="X53" s="18">
        <f t="shared" si="47"/>
        <v>0.67168984198358039</v>
      </c>
      <c r="Y53" s="18">
        <f t="shared" si="48"/>
        <v>-17.835437964566037</v>
      </c>
      <c r="Z53" s="18">
        <f t="shared" si="49"/>
        <v>1.9848143582428701</v>
      </c>
      <c r="AA53" s="18">
        <f t="shared" si="50"/>
        <v>-0.81717472922961942</v>
      </c>
      <c r="AB53" s="18">
        <f t="shared" si="57"/>
        <v>0.10816176258454657</v>
      </c>
      <c r="AD53" s="18">
        <f t="shared" ref="AD53:AF53" si="68">IF($F$6-$D$6 &lt;&gt; 0,(EXP(LN(1+(AD33/100))/($F$6-$D$6))-1)*100,0)</f>
        <v>0.10816176258454657</v>
      </c>
      <c r="AE53" s="18">
        <f t="shared" si="68"/>
        <v>2.9581040770123135</v>
      </c>
      <c r="AF53" s="18">
        <f t="shared" si="68"/>
        <v>3.0302126635365578</v>
      </c>
    </row>
    <row r="54" spans="1:32" x14ac:dyDescent="0.2">
      <c r="A54" t="str">
        <f>$A$16</f>
        <v>Elementary occupations</v>
      </c>
      <c r="B54" s="18">
        <f t="shared" si="42"/>
        <v>-1.6869222667273642</v>
      </c>
      <c r="C54" s="18">
        <f t="shared" si="42"/>
        <v>-6.1089000608321236</v>
      </c>
      <c r="D54" s="18">
        <f t="shared" si="42"/>
        <v>-0.14340497295847188</v>
      </c>
      <c r="E54" s="18">
        <f t="shared" si="42"/>
        <v>-0.17893873815633121</v>
      </c>
      <c r="F54" s="18">
        <f t="shared" si="54"/>
        <v>-0.16709555493681361</v>
      </c>
      <c r="H54" s="18">
        <f t="shared" si="51"/>
        <v>-0.16709555493681361</v>
      </c>
      <c r="I54" s="18">
        <f t="shared" si="51"/>
        <v>2.576684832101428</v>
      </c>
      <c r="J54" s="18">
        <f t="shared" si="51"/>
        <v>2.4600943599904612</v>
      </c>
      <c r="L54" t="str">
        <f>$A$16</f>
        <v>Elementary occupations</v>
      </c>
      <c r="M54" s="18">
        <f t="shared" si="43"/>
        <v>0.15761494158925693</v>
      </c>
      <c r="N54" s="18">
        <f t="shared" si="44"/>
        <v>-6.209572605364877</v>
      </c>
      <c r="O54" s="18">
        <f t="shared" si="45"/>
        <v>0.46306301935503669</v>
      </c>
      <c r="P54" s="18">
        <f t="shared" si="46"/>
        <v>-0.51878870373353037</v>
      </c>
      <c r="Q54" s="18">
        <f t="shared" si="55"/>
        <v>-0.19257566421780892</v>
      </c>
      <c r="S54" s="18">
        <f t="shared" ref="S54:U54" si="69">IF($F$6-$D$6 &lt;&gt; 0,(EXP(LN(1+(S34/100))/($F$6-$D$6))-1)*100,0)</f>
        <v>-0.19257566421780892</v>
      </c>
      <c r="T54" s="18">
        <f t="shared" si="69"/>
        <v>2.1596914944697732</v>
      </c>
      <c r="U54" s="18">
        <f t="shared" si="69"/>
        <v>2.0174354562416008</v>
      </c>
      <c r="W54" t="str">
        <f>$A$16</f>
        <v>Elementary occupations</v>
      </c>
      <c r="X54" s="18">
        <f t="shared" si="47"/>
        <v>-3.8049605119821583</v>
      </c>
      <c r="Y54" s="18">
        <f t="shared" si="48"/>
        <v>-5.981014760475456</v>
      </c>
      <c r="Z54" s="18">
        <f t="shared" si="49"/>
        <v>-0.93373812976403903</v>
      </c>
      <c r="AA54" s="18">
        <f t="shared" si="50"/>
        <v>0.26687591850671488</v>
      </c>
      <c r="AB54" s="18">
        <f t="shared" si="57"/>
        <v>-0.13493685095753438</v>
      </c>
      <c r="AD54" s="18">
        <f t="shared" ref="AD54:AF54" si="70">IF($F$6-$D$6 &lt;&gt; 0,(EXP(LN(1+(AD34/100))/($F$6-$D$6))-1)*100,0)</f>
        <v>-0.13493685095753438</v>
      </c>
      <c r="AE54" s="18">
        <f t="shared" si="70"/>
        <v>3.0731542072798046</v>
      </c>
      <c r="AF54" s="18">
        <f t="shared" si="70"/>
        <v>2.985132583158201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-1.0405530972503074</v>
      </c>
      <c r="C56" s="26">
        <f>IF(D$6-C$6 &lt;&gt; 0,(EXP(LN(D18/C18)/(D$6-C$6))-1)*100,0)</f>
        <v>0.27736870470880248</v>
      </c>
      <c r="D56" s="26">
        <f>IF(E$6-D$6 &lt;&gt; 0,(EXP(LN(E18/D18)/(E$6-D$6))-1)*100,0)</f>
        <v>0.29606755311315514</v>
      </c>
      <c r="E56" s="26">
        <f>IF(F$6-E$6 &lt;&gt; 0,(EXP(LN(F18/E18)/(F$6-E$6))-1)*100,0)</f>
        <v>0.2848191859820659</v>
      </c>
      <c r="F56" s="26">
        <f t="shared" si="54"/>
        <v>0.28856850151626201</v>
      </c>
      <c r="H56" s="26">
        <f t="shared" si="51"/>
        <v>0.28856850151626201</v>
      </c>
      <c r="I56" s="26">
        <f t="shared" ref="I56" si="71">IF($F$6-$D$6 &lt;&gt; 0,(EXP(LN(1+(I36/100))/($F$6-$D$6))-1)*100,0)</f>
        <v>2.7503980506054626</v>
      </c>
      <c r="J56" s="26">
        <f t="shared" ref="J56" si="72">IF($F$6-$D$6 &lt;&gt; 0,(EXP(LN(1+(J36/100))/($F$6-$D$6))-1)*100,0)</f>
        <v>2.9490922714826784</v>
      </c>
      <c r="L56" s="24" t="str">
        <f>$A$18</f>
        <v>All occupations</v>
      </c>
      <c r="M56" s="26">
        <f>IF(N$6-M$6 &lt;&gt; 0,(EXP(LN(N18/M18)/(N$6-M$6))-1)*100,0)</f>
        <v>-0.53431603258453642</v>
      </c>
      <c r="N56" s="26">
        <f>IF(O$6-N$6 &lt;&gt; 0,(EXP(LN(O18/N18)/(O$6-N$6))-1)*100,0)</f>
        <v>-2.7532246187528475</v>
      </c>
      <c r="O56" s="26">
        <f>IF(P$6-O$6 &lt;&gt; 0,(EXP(LN(P18/O18)/(P$6-O$6))-1)*100,0)</f>
        <v>3.0918883646613438E-2</v>
      </c>
      <c r="P56" s="26">
        <f>IF(Q$6-P$6 &lt;&gt; 0,(EXP(LN(Q18/P18)/(Q$6-P$6))-1)*100,0)</f>
        <v>0.12964219718196723</v>
      </c>
      <c r="Q56" s="26">
        <f t="shared" ref="Q56" si="73">IF(Q$6-O$6 &lt;&gt; 0,(EXP(LN(Q18/O18)/(Q$6-O$6))-1)*100,0)</f>
        <v>9.672360488257592E-2</v>
      </c>
      <c r="S56" s="26">
        <f t="shared" ref="S56:U56" si="74">IF($F$6-$D$6 &lt;&gt; 0,(EXP(LN(1+(S36/100))/($F$6-$D$6))-1)*100,0)</f>
        <v>9.672360488257592E-2</v>
      </c>
      <c r="T56" s="26">
        <f t="shared" si="74"/>
        <v>2.2632070015569328</v>
      </c>
      <c r="U56" s="26">
        <f t="shared" si="74"/>
        <v>2.3340499070217957</v>
      </c>
      <c r="W56" s="24" t="str">
        <f>$A$18</f>
        <v>All occupations</v>
      </c>
      <c r="X56" s="26">
        <f>IF(Y$6-X$6 &lt;&gt; 0,(EXP(LN(Y18/X18)/(Y$6-X$6))-1)*100,0)</f>
        <v>-1.5506404024226317</v>
      </c>
      <c r="Y56" s="26">
        <f>IF(Z$6-Y$6 &lt;&gt; 0,(EXP(LN(Z18/Y18)/(Z$6-Y$6))-1)*100,0)</f>
        <v>3.4104334139477777</v>
      </c>
      <c r="Z56" s="26">
        <f>IF(AA$6-Z$6 &lt;&gt; 0,(EXP(LN(AA18/Z18)/(AA$6-Z$6))-1)*100,0)</f>
        <v>0.55118278872963167</v>
      </c>
      <c r="AA56" s="26">
        <f>IF(AB$6-AA$6 &lt;&gt; 0,(EXP(LN(AB18/AA18)/(AB$6-AA$6))-1)*100,0)</f>
        <v>0.42985160691035862</v>
      </c>
      <c r="AB56" s="26">
        <f t="shared" ref="AB56" si="75">IF(AB$6-Z$6 &lt;&gt; 0,(EXP(LN(AB18/Z18)/(AB$6-Z$6))-1)*100,0)</f>
        <v>0.47027905816499072</v>
      </c>
      <c r="AD56" s="26">
        <f t="shared" ref="AD56:AF56" si="76">IF($F$6-$D$6 &lt;&gt; 0,(EXP(LN(1+(AD36/100))/($F$6-$D$6))-1)*100,0)</f>
        <v>0.47027905816499072</v>
      </c>
      <c r="AE56" s="26">
        <f t="shared" si="76"/>
        <v>3.1949222780105924</v>
      </c>
      <c r="AF56" s="26">
        <f t="shared" si="76"/>
        <v>3.5014288248695236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1.7802897173394037</v>
      </c>
      <c r="C64" s="27">
        <f t="shared" si="77"/>
        <v>0.3659195322959512</v>
      </c>
      <c r="D64" s="27">
        <f t="shared" si="77"/>
        <v>-1.5202477512947965</v>
      </c>
      <c r="E64" s="27">
        <f t="shared" si="77"/>
        <v>2.2586884047263389</v>
      </c>
      <c r="F64" s="27">
        <f>F8-D8</f>
        <v>0.73844065343154242</v>
      </c>
      <c r="L64" t="str">
        <f>$A$8</f>
        <v>Managers, directors and senior officials</v>
      </c>
      <c r="M64" s="27">
        <f t="shared" ref="M64:M72" si="78">N8-M8</f>
        <v>0.93731949292618566</v>
      </c>
      <c r="N64" s="27">
        <f t="shared" ref="N64:N72" si="79">O8-N8</f>
        <v>-0.41686100828228057</v>
      </c>
      <c r="O64" s="27">
        <f t="shared" ref="O64:O72" si="80">P8-O8</f>
        <v>-1.0174066010646712</v>
      </c>
      <c r="P64" s="27">
        <f t="shared" ref="P64:P72" si="81">Q8-P8</f>
        <v>1.0628013209142075</v>
      </c>
      <c r="Q64" s="27">
        <f>Q8-O8</f>
        <v>4.5394719849536358E-2</v>
      </c>
      <c r="W64" t="str">
        <f>$A$8</f>
        <v>Managers, directors and senior officials</v>
      </c>
      <c r="X64" s="27">
        <f t="shared" ref="X64:X72" si="82">Y8-X8</f>
        <v>0.84297022441325709</v>
      </c>
      <c r="Y64" s="27">
        <f t="shared" ref="Y64:Y72" si="83">Z8-Y8</f>
        <v>0.78278054057822111</v>
      </c>
      <c r="Z64" s="27">
        <f t="shared" ref="Z64:Z72" si="84">AA8-Z8</f>
        <v>-0.50284115023013776</v>
      </c>
      <c r="AA64" s="27">
        <f t="shared" ref="AA64:AA72" si="85">AB8-AA8</f>
        <v>1.1958870838121118</v>
      </c>
      <c r="AB64" s="27">
        <f>AB8-Z8</f>
        <v>0.69304593358197408</v>
      </c>
    </row>
    <row r="65" spans="1:31" x14ac:dyDescent="0.2">
      <c r="A65" t="str">
        <f>$A$9</f>
        <v>Professional occupations</v>
      </c>
      <c r="B65" s="27">
        <f t="shared" si="77"/>
        <v>-1.6957389542309826</v>
      </c>
      <c r="C65" s="27">
        <f t="shared" si="77"/>
        <v>4.8477642975363011</v>
      </c>
      <c r="D65" s="27">
        <f t="shared" si="77"/>
        <v>3.8767637478800339</v>
      </c>
      <c r="E65" s="27">
        <f t="shared" si="77"/>
        <v>7.0886462636116505</v>
      </c>
      <c r="F65" s="27">
        <f t="shared" ref="F65:F72" si="86">F9-D9</f>
        <v>10.965410011491684</v>
      </c>
      <c r="L65" t="str">
        <f>$A$9</f>
        <v>Professional occupations</v>
      </c>
      <c r="M65" s="27">
        <f t="shared" si="78"/>
        <v>-2.2842104571638018</v>
      </c>
      <c r="N65" s="27">
        <f t="shared" si="79"/>
        <v>1.6905756056396584</v>
      </c>
      <c r="O65" s="27">
        <f t="shared" si="80"/>
        <v>2.2697613410285165</v>
      </c>
      <c r="P65" s="27">
        <f t="shared" si="81"/>
        <v>2.4945247151974037</v>
      </c>
      <c r="Q65" s="27">
        <f t="shared" ref="Q65:Q72" si="87">Q9-O9</f>
        <v>4.7642860562259202</v>
      </c>
      <c r="W65" t="str">
        <f>$A$9</f>
        <v>Professional occupations</v>
      </c>
      <c r="X65" s="27">
        <f t="shared" si="82"/>
        <v>0.5884715029327694</v>
      </c>
      <c r="Y65" s="27">
        <f t="shared" si="83"/>
        <v>3.1571886918966072</v>
      </c>
      <c r="Z65" s="27">
        <f t="shared" si="84"/>
        <v>1.607002406851592</v>
      </c>
      <c r="AA65" s="27">
        <f t="shared" si="85"/>
        <v>4.5941215484142575</v>
      </c>
      <c r="AB65" s="27">
        <f t="shared" ref="AB65:AB72" si="88">AB9-Z9</f>
        <v>6.2011239552658495</v>
      </c>
    </row>
    <row r="66" spans="1:31" x14ac:dyDescent="0.2">
      <c r="A66" t="str">
        <f>$A$10</f>
        <v>Associate professional occupations</v>
      </c>
      <c r="B66" s="27">
        <f t="shared" si="77"/>
        <v>0.21847852025337744</v>
      </c>
      <c r="C66" s="27">
        <f t="shared" si="77"/>
        <v>1.8556552617916751</v>
      </c>
      <c r="D66" s="27">
        <f t="shared" si="77"/>
        <v>2.7840294778909254</v>
      </c>
      <c r="E66" s="27">
        <f t="shared" si="77"/>
        <v>3.8499389834438418</v>
      </c>
      <c r="F66" s="27">
        <f t="shared" si="86"/>
        <v>6.6339684613347671</v>
      </c>
      <c r="L66" t="str">
        <f>$A$10</f>
        <v>Associate professional occupations</v>
      </c>
      <c r="M66" s="27">
        <f t="shared" si="78"/>
        <v>0.22800580398036274</v>
      </c>
      <c r="N66" s="27">
        <f t="shared" si="79"/>
        <v>0.63869210395794696</v>
      </c>
      <c r="O66" s="27">
        <f t="shared" si="80"/>
        <v>-0.95983953208771666</v>
      </c>
      <c r="P66" s="27">
        <f t="shared" si="81"/>
        <v>0.48310339656055845</v>
      </c>
      <c r="Q66" s="27">
        <f t="shared" si="87"/>
        <v>-0.47673613552715821</v>
      </c>
      <c r="W66" t="str">
        <f>$A$10</f>
        <v>Associate professional occupations</v>
      </c>
      <c r="X66" s="27">
        <f t="shared" si="82"/>
        <v>-9.5272837269995136E-3</v>
      </c>
      <c r="Y66" s="27">
        <f t="shared" si="83"/>
        <v>1.2169631578336908</v>
      </c>
      <c r="Z66" s="27">
        <f t="shared" si="84"/>
        <v>3.7438690099786562</v>
      </c>
      <c r="AA66" s="27">
        <f t="shared" si="85"/>
        <v>3.3668355868833082</v>
      </c>
      <c r="AB66" s="27">
        <f t="shared" si="88"/>
        <v>7.1107045968619644</v>
      </c>
    </row>
    <row r="67" spans="1:31" x14ac:dyDescent="0.2">
      <c r="A67" t="str">
        <f>$A$11</f>
        <v>Administrative and secretarial occupations</v>
      </c>
      <c r="B67" s="27">
        <f t="shared" si="77"/>
        <v>-3.7360262081154509</v>
      </c>
      <c r="C67" s="27">
        <f t="shared" si="77"/>
        <v>1.6197049888532256</v>
      </c>
      <c r="D67" s="27">
        <f t="shared" si="77"/>
        <v>0.41609775667233606</v>
      </c>
      <c r="E67" s="27">
        <f t="shared" si="77"/>
        <v>-1.654352507169385</v>
      </c>
      <c r="F67" s="27">
        <f t="shared" si="86"/>
        <v>-1.2382547504970489</v>
      </c>
      <c r="L67" t="str">
        <f>$A$11</f>
        <v>Administrative and secretarial occupations</v>
      </c>
      <c r="M67" s="27">
        <f t="shared" si="78"/>
        <v>-1.2467479470935992</v>
      </c>
      <c r="N67" s="27">
        <f t="shared" si="79"/>
        <v>1.5459727056936341</v>
      </c>
      <c r="O67" s="27">
        <f t="shared" si="80"/>
        <v>0.61124249759383709</v>
      </c>
      <c r="P67" s="27">
        <f t="shared" si="81"/>
        <v>1.1581574188857502</v>
      </c>
      <c r="Q67" s="27">
        <f t="shared" si="87"/>
        <v>1.7693999164795873</v>
      </c>
      <c r="W67" t="str">
        <f>$A$11</f>
        <v>Administrative and secretarial occupations</v>
      </c>
      <c r="X67" s="27">
        <f t="shared" si="82"/>
        <v>-2.4892782610218696</v>
      </c>
      <c r="Y67" s="27">
        <f t="shared" si="83"/>
        <v>7.3732283159586132E-2</v>
      </c>
      <c r="Z67" s="27">
        <f t="shared" si="84"/>
        <v>-0.19514474092148859</v>
      </c>
      <c r="AA67" s="27">
        <f t="shared" si="85"/>
        <v>-2.8125099260551529</v>
      </c>
      <c r="AB67" s="27">
        <f t="shared" si="88"/>
        <v>-3.0076546669766415</v>
      </c>
    </row>
    <row r="68" spans="1:31" x14ac:dyDescent="0.2">
      <c r="A68" t="str">
        <f>$A$12</f>
        <v>Skilled trades occupations</v>
      </c>
      <c r="B68" s="27">
        <f t="shared" si="77"/>
        <v>-1.7880535254390182</v>
      </c>
      <c r="C68" s="27">
        <f t="shared" si="77"/>
        <v>-4.2452027402509209</v>
      </c>
      <c r="D68" s="27">
        <f t="shared" si="77"/>
        <v>-1.0121757446606914</v>
      </c>
      <c r="E68" s="27">
        <f t="shared" si="77"/>
        <v>-1.9088069096069162</v>
      </c>
      <c r="F68" s="27">
        <f t="shared" si="86"/>
        <v>-2.9209826542676076</v>
      </c>
      <c r="L68" t="str">
        <f>$A$12</f>
        <v>Skilled trades occupations</v>
      </c>
      <c r="M68" s="27">
        <f t="shared" si="78"/>
        <v>-1.1710103701145727</v>
      </c>
      <c r="N68" s="27">
        <f t="shared" si="79"/>
        <v>-4.6293911297808918</v>
      </c>
      <c r="O68" s="27">
        <f t="shared" si="80"/>
        <v>-1.0976385932550947</v>
      </c>
      <c r="P68" s="27">
        <f t="shared" si="81"/>
        <v>-1.9863345286466298</v>
      </c>
      <c r="Q68" s="27">
        <f t="shared" si="87"/>
        <v>-3.0839731219017246</v>
      </c>
      <c r="W68" t="str">
        <f>$A$12</f>
        <v>Skilled trades occupations</v>
      </c>
      <c r="X68" s="27">
        <f t="shared" si="82"/>
        <v>-0.61704315532447707</v>
      </c>
      <c r="Y68" s="27">
        <f t="shared" si="83"/>
        <v>0.38418838952997847</v>
      </c>
      <c r="Z68" s="27">
        <f t="shared" si="84"/>
        <v>8.5462848594398011E-2</v>
      </c>
      <c r="AA68" s="27">
        <f t="shared" si="85"/>
        <v>7.7527619039724716E-2</v>
      </c>
      <c r="AB68" s="27">
        <f t="shared" si="88"/>
        <v>0.16299046763412273</v>
      </c>
    </row>
    <row r="69" spans="1:31" x14ac:dyDescent="0.2">
      <c r="A69" t="str">
        <f>$A$13</f>
        <v>Caring, leisure and other service occupations</v>
      </c>
      <c r="B69" s="27">
        <f t="shared" si="77"/>
        <v>-2.42656218961449</v>
      </c>
      <c r="C69" s="27">
        <f t="shared" si="77"/>
        <v>0.41327320792539624</v>
      </c>
      <c r="D69" s="27">
        <f t="shared" si="77"/>
        <v>-2.3372949237455032E-2</v>
      </c>
      <c r="E69" s="27">
        <f t="shared" si="77"/>
        <v>0.87826440578658094</v>
      </c>
      <c r="F69" s="27">
        <f t="shared" si="86"/>
        <v>0.85489145654912591</v>
      </c>
      <c r="L69" t="str">
        <f>$A$13</f>
        <v>Caring, leisure and other service occupations</v>
      </c>
      <c r="M69" s="27">
        <f t="shared" si="78"/>
        <v>-4.4111598953345599E-2</v>
      </c>
      <c r="N69" s="27">
        <f t="shared" si="79"/>
        <v>7.4205927473408373E-2</v>
      </c>
      <c r="O69" s="27">
        <f t="shared" si="80"/>
        <v>0.22525786127255021</v>
      </c>
      <c r="P69" s="27">
        <f t="shared" si="81"/>
        <v>0.56451966923333874</v>
      </c>
      <c r="Q69" s="27">
        <f t="shared" si="87"/>
        <v>0.78977753050588895</v>
      </c>
      <c r="W69" t="str">
        <f>$A$13</f>
        <v>Caring, leisure and other service occupations</v>
      </c>
      <c r="X69" s="27">
        <f t="shared" si="82"/>
        <v>-2.3824505906611577</v>
      </c>
      <c r="Y69" s="27">
        <f t="shared" si="83"/>
        <v>0.33906728045199941</v>
      </c>
      <c r="Z69" s="27">
        <f t="shared" si="84"/>
        <v>-0.24863081051001501</v>
      </c>
      <c r="AA69" s="27">
        <f t="shared" si="85"/>
        <v>0.31374473655324664</v>
      </c>
      <c r="AB69" s="27">
        <f t="shared" si="88"/>
        <v>6.5113926043231629E-2</v>
      </c>
    </row>
    <row r="70" spans="1:31" x14ac:dyDescent="0.2">
      <c r="A70" t="str">
        <f>$A$14</f>
        <v>Sales and customer service occupations</v>
      </c>
      <c r="B70" s="27">
        <f t="shared" si="77"/>
        <v>-3.45963612767369</v>
      </c>
      <c r="C70" s="27">
        <f t="shared" si="77"/>
        <v>0.49344815600770886</v>
      </c>
      <c r="D70" s="27">
        <f t="shared" si="77"/>
        <v>0.53539145908302999</v>
      </c>
      <c r="E70" s="27">
        <f t="shared" si="77"/>
        <v>0.35708686604877471</v>
      </c>
      <c r="F70" s="27">
        <f t="shared" si="86"/>
        <v>0.8924783251318047</v>
      </c>
      <c r="L70" t="str">
        <f>$A$14</f>
        <v>Sales and customer service occupations</v>
      </c>
      <c r="M70" s="27">
        <f t="shared" si="78"/>
        <v>-0.72431432062659518</v>
      </c>
      <c r="N70" s="27">
        <f t="shared" si="79"/>
        <v>0.27333085062083207</v>
      </c>
      <c r="O70" s="27">
        <f t="shared" si="80"/>
        <v>0.44719434532355251</v>
      </c>
      <c r="P70" s="27">
        <f t="shared" si="81"/>
        <v>0.62075240289830624</v>
      </c>
      <c r="Q70" s="27">
        <f t="shared" si="87"/>
        <v>1.0679467482218588</v>
      </c>
      <c r="W70" t="str">
        <f>$A$14</f>
        <v>Sales and customer service occupations</v>
      </c>
      <c r="X70" s="27">
        <f t="shared" si="82"/>
        <v>-2.7353218070471037</v>
      </c>
      <c r="Y70" s="27">
        <f t="shared" si="83"/>
        <v>0.22011730538690699</v>
      </c>
      <c r="Z70" s="27">
        <f t="shared" si="84"/>
        <v>8.8197113759456158E-2</v>
      </c>
      <c r="AA70" s="27">
        <f t="shared" si="85"/>
        <v>-0.26366553684952265</v>
      </c>
      <c r="AB70" s="27">
        <f t="shared" si="88"/>
        <v>-0.17546842309006649</v>
      </c>
    </row>
    <row r="71" spans="1:31" x14ac:dyDescent="0.2">
      <c r="A71" t="str">
        <f>$A$15</f>
        <v>Process, plant and machine operatives</v>
      </c>
      <c r="B71" s="27">
        <f t="shared" si="77"/>
        <v>1.0381180578202986</v>
      </c>
      <c r="C71" s="27">
        <f t="shared" si="77"/>
        <v>-2.4798174143669129</v>
      </c>
      <c r="D71" s="27">
        <f t="shared" si="77"/>
        <v>-0.4798151701383162</v>
      </c>
      <c r="E71" s="27">
        <f t="shared" si="77"/>
        <v>-1.7577371469717704</v>
      </c>
      <c r="F71" s="27">
        <f t="shared" si="86"/>
        <v>-2.2375523171100866</v>
      </c>
      <c r="L71" t="str">
        <f>$A$15</f>
        <v>Process, plant and machine operatives</v>
      </c>
      <c r="M71" s="27">
        <f t="shared" si="78"/>
        <v>0.97891639220963</v>
      </c>
      <c r="N71" s="27">
        <f t="shared" si="79"/>
        <v>-2.0801993019084577</v>
      </c>
      <c r="O71" s="27">
        <f t="shared" si="80"/>
        <v>-0.66991187455402823</v>
      </c>
      <c r="P71" s="27">
        <f t="shared" si="81"/>
        <v>-1.5977359790296042</v>
      </c>
      <c r="Q71" s="27">
        <f t="shared" si="87"/>
        <v>-2.2676478535836324</v>
      </c>
      <c r="W71" t="str">
        <f>$A$15</f>
        <v>Process, plant and machine operatives</v>
      </c>
      <c r="X71" s="27">
        <f t="shared" si="82"/>
        <v>5.9201665610648213E-2</v>
      </c>
      <c r="Y71" s="27">
        <f t="shared" si="83"/>
        <v>-0.39961811245841172</v>
      </c>
      <c r="Z71" s="27">
        <f t="shared" si="84"/>
        <v>0.19009670441568138</v>
      </c>
      <c r="AA71" s="27">
        <f t="shared" si="85"/>
        <v>-0.16000116794215336</v>
      </c>
      <c r="AB71" s="27">
        <f t="shared" si="88"/>
        <v>3.0095536473528028E-2</v>
      </c>
    </row>
    <row r="72" spans="1:31" x14ac:dyDescent="0.2">
      <c r="A72" t="str">
        <f>$A$16</f>
        <v>Elementary occupations</v>
      </c>
      <c r="B72" s="27">
        <f t="shared" si="77"/>
        <v>-2.3778692903394898</v>
      </c>
      <c r="C72" s="27">
        <f t="shared" si="77"/>
        <v>-2.0627452897922751</v>
      </c>
      <c r="D72" s="27">
        <f t="shared" si="77"/>
        <v>-0.2266708261952175</v>
      </c>
      <c r="E72" s="27">
        <f t="shared" si="77"/>
        <v>-0.55872835986901492</v>
      </c>
      <c r="F72" s="27">
        <f t="shared" si="86"/>
        <v>-0.78539918606423242</v>
      </c>
      <c r="L72" t="str">
        <f>$A$16</f>
        <v>Elementary occupations</v>
      </c>
      <c r="M72" s="27">
        <f t="shared" si="78"/>
        <v>0.11864657174013615</v>
      </c>
      <c r="N72" s="27">
        <f t="shared" si="79"/>
        <v>-1.1731911782856237</v>
      </c>
      <c r="O72" s="27">
        <f t="shared" si="80"/>
        <v>0.41409291283342853</v>
      </c>
      <c r="P72" s="27">
        <f t="shared" si="81"/>
        <v>-0.91911835330888891</v>
      </c>
      <c r="Q72" s="27">
        <f t="shared" si="87"/>
        <v>-0.50502544047546039</v>
      </c>
      <c r="W72" t="str">
        <f>$A$16</f>
        <v>Elementary occupations</v>
      </c>
      <c r="X72" s="27">
        <f t="shared" si="82"/>
        <v>-2.4965158620796046</v>
      </c>
      <c r="Y72" s="27">
        <f t="shared" si="83"/>
        <v>-0.88955411150664432</v>
      </c>
      <c r="Z72" s="27">
        <f t="shared" si="84"/>
        <v>-0.64076373902869577</v>
      </c>
      <c r="AA72" s="27">
        <f t="shared" si="85"/>
        <v>0.36038999343990241</v>
      </c>
      <c r="AB72" s="27">
        <f t="shared" si="88"/>
        <v>-0.28037374558879335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-12.447000000000003</v>
      </c>
      <c r="C74" s="29">
        <f t="shared" ref="C74" si="89">D18-C18</f>
        <v>0.80800000000016325</v>
      </c>
      <c r="D74" s="29">
        <f>E18-D18</f>
        <v>4.3499999999998522</v>
      </c>
      <c r="E74" s="29">
        <f>F18-E18</f>
        <v>8.553000000000111</v>
      </c>
      <c r="F74" s="29">
        <f>F18-D18</f>
        <v>12.902999999999963</v>
      </c>
      <c r="L74" s="24" t="str">
        <f>$A$18</f>
        <v>All occupations</v>
      </c>
      <c r="M74" s="29">
        <f>N18-M18</f>
        <v>-3.207506433095574</v>
      </c>
      <c r="N74" s="29">
        <f t="shared" ref="N74" si="90">O18-N18</f>
        <v>-4.0768654248717837</v>
      </c>
      <c r="O74" s="29">
        <f>P18-O18</f>
        <v>0.22275235709039976</v>
      </c>
      <c r="P74" s="29">
        <f>Q18-P18</f>
        <v>1.8806700627044393</v>
      </c>
      <c r="Q74" s="29">
        <f>Q18-O18</f>
        <v>2.103422419794839</v>
      </c>
      <c r="W74" s="24" t="str">
        <f>$A$18</f>
        <v>All occupations</v>
      </c>
      <c r="X74" s="29">
        <f>Y18-X18</f>
        <v>-9.239493566904514</v>
      </c>
      <c r="Y74" s="29">
        <f t="shared" ref="Y74" si="91">Z18-Y18</f>
        <v>4.8848654248719185</v>
      </c>
      <c r="Z74" s="29">
        <f>AA18-Z18</f>
        <v>4.1272476429094525</v>
      </c>
      <c r="AA74" s="29">
        <f>AB18-AA18</f>
        <v>6.6723299372957285</v>
      </c>
      <c r="AB74" s="29">
        <f>AB18-Z18</f>
        <v>10.799577580205181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21.909854561604902</v>
      </c>
      <c r="C80" s="11">
        <f t="shared" si="92"/>
        <v>23.690144278944306</v>
      </c>
      <c r="D80" s="11">
        <f t="shared" si="92"/>
        <v>24.056063811240257</v>
      </c>
      <c r="E80" s="11">
        <f t="shared" si="92"/>
        <v>22.535816059945461</v>
      </c>
      <c r="F80" s="11">
        <f t="shared" si="92"/>
        <v>24.7945044646718</v>
      </c>
      <c r="H80" s="40">
        <f>IF(D$6-B$6 &lt;&gt; 0,(EXP(LN(D8/B8)/(D$6-B$6))-1)*100,0)</f>
        <v>1.8865870011816055</v>
      </c>
      <c r="I80" s="40">
        <f t="shared" ref="I80:I88" si="93">F46</f>
        <v>0.20176952233283973</v>
      </c>
      <c r="L80" t="str">
        <f t="shared" ref="L80:Q88" si="94">L8</f>
        <v>Managers, directors and senior officials</v>
      </c>
      <c r="M80" s="11">
        <f t="shared" si="94"/>
        <v>14.142014385088874</v>
      </c>
      <c r="N80" s="11">
        <f t="shared" si="94"/>
        <v>15.07933387801506</v>
      </c>
      <c r="O80" s="11">
        <f t="shared" si="94"/>
        <v>14.662472869732779</v>
      </c>
      <c r="P80" s="11">
        <f t="shared" si="94"/>
        <v>13.645066268668108</v>
      </c>
      <c r="Q80" s="11">
        <f t="shared" si="94"/>
        <v>14.707867589582316</v>
      </c>
      <c r="S80" s="40">
        <f t="shared" ref="S80:S88" si="95">IF(O$6-M$6 &lt;&gt; 0,(EXP(LN(O8/M8)/(O$6-M$6))-1)*100,0)</f>
        <v>0.72544375189493859</v>
      </c>
      <c r="T80" s="40">
        <f t="shared" ref="T80:T88" si="96">Q46</f>
        <v>2.0610104424889641E-2</v>
      </c>
      <c r="W80" t="str">
        <f t="shared" ref="W80:AB88" si="97">W8</f>
        <v>Managers, directors and senior officials</v>
      </c>
      <c r="X80" s="11">
        <f t="shared" si="97"/>
        <v>7.7678401765159961</v>
      </c>
      <c r="Y80" s="11">
        <f t="shared" si="97"/>
        <v>8.6108104009292532</v>
      </c>
      <c r="Z80" s="11">
        <f t="shared" si="97"/>
        <v>9.3935909415074743</v>
      </c>
      <c r="AA80" s="11">
        <f t="shared" si="97"/>
        <v>8.8907497912773366</v>
      </c>
      <c r="AB80" s="11">
        <f t="shared" si="97"/>
        <v>10.086636875089448</v>
      </c>
      <c r="AD80" s="40">
        <f t="shared" ref="AD80:AD88" si="98">IF(Z$6-X$6 &lt;&gt; 0,(EXP(LN(Z8/X8)/(Z$6-X$6))-1)*100,0)</f>
        <v>3.8738604951160438</v>
      </c>
      <c r="AE80" s="40">
        <f t="shared" ref="AE80:AE88" si="99">AB46</f>
        <v>0.47568664125263727</v>
      </c>
    </row>
    <row r="81" spans="1:31" x14ac:dyDescent="0.2">
      <c r="A81" t="str">
        <f t="shared" si="92"/>
        <v>Professional occupations</v>
      </c>
      <c r="B81" s="11">
        <f t="shared" si="92"/>
        <v>60.152495568416647</v>
      </c>
      <c r="C81" s="11">
        <f t="shared" si="92"/>
        <v>58.456756614185664</v>
      </c>
      <c r="D81" s="11">
        <f t="shared" si="92"/>
        <v>63.304520911721966</v>
      </c>
      <c r="E81" s="11">
        <f t="shared" si="92"/>
        <v>67.181284659601999</v>
      </c>
      <c r="F81" s="11">
        <f t="shared" si="92"/>
        <v>74.26993092321365</v>
      </c>
      <c r="H81" s="40">
        <f t="shared" ref="H81:H88" si="100">IF(D$6-B$6 &lt;&gt; 0,(EXP(LN(D9/B9)/(D$6-B$6))-1)*100,0)</f>
        <v>1.0267112058389705</v>
      </c>
      <c r="I81" s="40">
        <f t="shared" si="93"/>
        <v>1.0706874341260608</v>
      </c>
      <c r="L81" t="str">
        <f t="shared" si="94"/>
        <v>Professional occupations</v>
      </c>
      <c r="M81" s="11">
        <f t="shared" si="94"/>
        <v>28.839839839086864</v>
      </c>
      <c r="N81" s="11">
        <f t="shared" si="94"/>
        <v>26.555629381923062</v>
      </c>
      <c r="O81" s="11">
        <f t="shared" si="94"/>
        <v>28.24620498756272</v>
      </c>
      <c r="P81" s="11">
        <f t="shared" si="94"/>
        <v>30.515966328591237</v>
      </c>
      <c r="Q81" s="11">
        <f t="shared" si="94"/>
        <v>33.01049104378864</v>
      </c>
      <c r="S81" s="40">
        <f t="shared" si="95"/>
        <v>-0.41510897346148656</v>
      </c>
      <c r="T81" s="40">
        <f t="shared" si="96"/>
        <v>1.0445262131279831</v>
      </c>
      <c r="W81" t="str">
        <f t="shared" si="97"/>
        <v>Professional occupations</v>
      </c>
      <c r="X81" s="11">
        <f t="shared" si="97"/>
        <v>31.312655729329805</v>
      </c>
      <c r="Y81" s="11">
        <f t="shared" si="97"/>
        <v>31.901127232262574</v>
      </c>
      <c r="Z81" s="11">
        <f t="shared" si="97"/>
        <v>35.058315924159182</v>
      </c>
      <c r="AA81" s="11">
        <f t="shared" si="97"/>
        <v>36.665318331010774</v>
      </c>
      <c r="AB81" s="11">
        <f t="shared" si="97"/>
        <v>41.259439879425031</v>
      </c>
      <c r="AD81" s="40">
        <f t="shared" si="98"/>
        <v>2.2855369719521068</v>
      </c>
      <c r="AE81" s="40">
        <f t="shared" si="99"/>
        <v>1.0916965757771013</v>
      </c>
    </row>
    <row r="82" spans="1:31" x14ac:dyDescent="0.2">
      <c r="A82" t="str">
        <f t="shared" si="92"/>
        <v>Associate professional occupations</v>
      </c>
      <c r="B82" s="11">
        <f t="shared" si="92"/>
        <v>32.218382290242573</v>
      </c>
      <c r="C82" s="11">
        <f t="shared" si="92"/>
        <v>32.436860810495951</v>
      </c>
      <c r="D82" s="11">
        <f t="shared" si="92"/>
        <v>34.292516072287626</v>
      </c>
      <c r="E82" s="11">
        <f t="shared" si="92"/>
        <v>37.076545550178551</v>
      </c>
      <c r="F82" s="11">
        <f t="shared" si="92"/>
        <v>40.926484533622393</v>
      </c>
      <c r="H82" s="40">
        <f t="shared" si="100"/>
        <v>1.255616935145154</v>
      </c>
      <c r="I82" s="40">
        <f t="shared" si="93"/>
        <v>1.1859793339249691</v>
      </c>
      <c r="L82" t="str">
        <f t="shared" si="94"/>
        <v>Associate professional occupations</v>
      </c>
      <c r="M82" s="11">
        <f t="shared" si="94"/>
        <v>16.468853735734481</v>
      </c>
      <c r="N82" s="11">
        <f t="shared" si="94"/>
        <v>16.696859539714843</v>
      </c>
      <c r="O82" s="11">
        <f t="shared" si="94"/>
        <v>17.33555164367279</v>
      </c>
      <c r="P82" s="11">
        <f t="shared" si="94"/>
        <v>16.375712111585074</v>
      </c>
      <c r="Q82" s="11">
        <f t="shared" si="94"/>
        <v>16.858815508145632</v>
      </c>
      <c r="S82" s="40">
        <f t="shared" si="95"/>
        <v>1.031048176406224</v>
      </c>
      <c r="T82" s="40">
        <f t="shared" si="96"/>
        <v>-0.18573200837100901</v>
      </c>
      <c r="W82" t="str">
        <f t="shared" si="97"/>
        <v>Associate professional occupations</v>
      </c>
      <c r="X82" s="11">
        <f t="shared" si="97"/>
        <v>15.749528554508105</v>
      </c>
      <c r="Y82" s="11">
        <f t="shared" si="97"/>
        <v>15.740001270781105</v>
      </c>
      <c r="Z82" s="11">
        <f t="shared" si="97"/>
        <v>16.956964428614796</v>
      </c>
      <c r="AA82" s="11">
        <f t="shared" si="97"/>
        <v>20.700833438593452</v>
      </c>
      <c r="AB82" s="11">
        <f t="shared" si="97"/>
        <v>24.067669025476761</v>
      </c>
      <c r="AD82" s="40">
        <f t="shared" si="98"/>
        <v>1.4883309303474146</v>
      </c>
      <c r="AE82" s="40">
        <f t="shared" si="99"/>
        <v>2.3620703944686294</v>
      </c>
    </row>
    <row r="83" spans="1:31" x14ac:dyDescent="0.2">
      <c r="A83" t="str">
        <f t="shared" si="92"/>
        <v>Administrative and secretarial occupations</v>
      </c>
      <c r="B83" s="11">
        <f t="shared" si="92"/>
        <v>35.077708362511956</v>
      </c>
      <c r="C83" s="11">
        <f t="shared" si="92"/>
        <v>31.341682154396505</v>
      </c>
      <c r="D83" s="11">
        <f t="shared" si="92"/>
        <v>32.961387143249731</v>
      </c>
      <c r="E83" s="11">
        <f t="shared" si="92"/>
        <v>33.377484899922067</v>
      </c>
      <c r="F83" s="11">
        <f t="shared" si="92"/>
        <v>31.723132392752682</v>
      </c>
      <c r="H83" s="40">
        <f t="shared" si="100"/>
        <v>-1.2368681119730995</v>
      </c>
      <c r="I83" s="40">
        <f t="shared" si="93"/>
        <v>-0.25494543786029888</v>
      </c>
      <c r="L83" t="str">
        <f t="shared" si="94"/>
        <v>Administrative and secretarial occupations</v>
      </c>
      <c r="M83" s="11">
        <f t="shared" si="94"/>
        <v>9.279438320251316</v>
      </c>
      <c r="N83" s="11">
        <f t="shared" si="94"/>
        <v>8.0326903731577168</v>
      </c>
      <c r="O83" s="11">
        <f t="shared" si="94"/>
        <v>9.5786630788513509</v>
      </c>
      <c r="P83" s="11">
        <f t="shared" si="94"/>
        <v>10.189905576445188</v>
      </c>
      <c r="Q83" s="11">
        <f t="shared" si="94"/>
        <v>11.348062995330938</v>
      </c>
      <c r="S83" s="40">
        <f t="shared" si="95"/>
        <v>0.63675893971999464</v>
      </c>
      <c r="T83" s="40">
        <f t="shared" si="96"/>
        <v>1.1364695630143862</v>
      </c>
      <c r="W83" t="str">
        <f t="shared" si="97"/>
        <v>Administrative and secretarial occupations</v>
      </c>
      <c r="X83" s="11">
        <f t="shared" si="97"/>
        <v>25.798270042260651</v>
      </c>
      <c r="Y83" s="11">
        <f t="shared" si="97"/>
        <v>23.308991781238781</v>
      </c>
      <c r="Z83" s="11">
        <f t="shared" si="97"/>
        <v>23.382724064398367</v>
      </c>
      <c r="AA83" s="11">
        <f t="shared" si="97"/>
        <v>23.187579323476879</v>
      </c>
      <c r="AB83" s="11">
        <f t="shared" si="97"/>
        <v>20.375069397421726</v>
      </c>
      <c r="AD83" s="40">
        <f t="shared" si="98"/>
        <v>-1.9469958682028721</v>
      </c>
      <c r="AE83" s="40">
        <f t="shared" si="99"/>
        <v>-0.91370277851924309</v>
      </c>
    </row>
    <row r="84" spans="1:31" x14ac:dyDescent="0.2">
      <c r="A84" t="str">
        <f t="shared" si="92"/>
        <v>Skilled trades occupations</v>
      </c>
      <c r="B84" s="11">
        <f t="shared" si="92"/>
        <v>31.940180298531821</v>
      </c>
      <c r="C84" s="11">
        <f t="shared" si="92"/>
        <v>30.152126773092803</v>
      </c>
      <c r="D84" s="11">
        <f t="shared" si="92"/>
        <v>25.906924032841882</v>
      </c>
      <c r="E84" s="11">
        <f t="shared" si="92"/>
        <v>24.894748288181191</v>
      </c>
      <c r="F84" s="11">
        <f t="shared" si="92"/>
        <v>22.985941378574275</v>
      </c>
      <c r="H84" s="40">
        <f t="shared" si="100"/>
        <v>-4.1006424710392952</v>
      </c>
      <c r="I84" s="40">
        <f t="shared" si="93"/>
        <v>-0.79434484401182948</v>
      </c>
      <c r="L84" t="str">
        <f t="shared" si="94"/>
        <v>Skilled trades occupations</v>
      </c>
      <c r="M84" s="11">
        <f t="shared" si="94"/>
        <v>28.57162079909137</v>
      </c>
      <c r="N84" s="11">
        <f t="shared" si="94"/>
        <v>27.400610428976798</v>
      </c>
      <c r="O84" s="11">
        <f t="shared" si="94"/>
        <v>22.771219299195906</v>
      </c>
      <c r="P84" s="11">
        <f t="shared" si="94"/>
        <v>21.673580705940811</v>
      </c>
      <c r="Q84" s="11">
        <f t="shared" si="94"/>
        <v>19.687246177294181</v>
      </c>
      <c r="S84" s="40">
        <f t="shared" si="95"/>
        <v>-4.4368885281770183</v>
      </c>
      <c r="T84" s="40">
        <f t="shared" si="96"/>
        <v>-0.96548499652431286</v>
      </c>
      <c r="W84" t="str">
        <f t="shared" si="97"/>
        <v>Skilled trades occupations</v>
      </c>
      <c r="X84" s="11">
        <f t="shared" si="97"/>
        <v>3.3685594994404675</v>
      </c>
      <c r="Y84" s="11">
        <f t="shared" si="97"/>
        <v>2.7515163441159904</v>
      </c>
      <c r="Z84" s="11">
        <f t="shared" si="97"/>
        <v>3.1357047336459689</v>
      </c>
      <c r="AA84" s="11">
        <f t="shared" si="97"/>
        <v>3.2211675822403669</v>
      </c>
      <c r="AB84" s="11">
        <f t="shared" si="97"/>
        <v>3.2986952012800916</v>
      </c>
      <c r="AD84" s="40">
        <f t="shared" si="98"/>
        <v>-1.4224119657424761</v>
      </c>
      <c r="AE84" s="40">
        <f t="shared" si="99"/>
        <v>0.33839160596114137</v>
      </c>
    </row>
    <row r="85" spans="1:31" x14ac:dyDescent="0.2">
      <c r="A85" t="str">
        <f t="shared" si="92"/>
        <v>Caring, leisure and other service occupations</v>
      </c>
      <c r="B85" s="11">
        <f t="shared" si="92"/>
        <v>30.813258873999914</v>
      </c>
      <c r="C85" s="11">
        <f t="shared" si="92"/>
        <v>28.386696684385424</v>
      </c>
      <c r="D85" s="11">
        <f t="shared" si="92"/>
        <v>28.79996989231082</v>
      </c>
      <c r="E85" s="11">
        <f t="shared" si="92"/>
        <v>28.776596943073365</v>
      </c>
      <c r="F85" s="11">
        <f t="shared" si="92"/>
        <v>29.654861348859946</v>
      </c>
      <c r="H85" s="40">
        <f t="shared" si="100"/>
        <v>-1.342324157990149</v>
      </c>
      <c r="I85" s="40">
        <f t="shared" si="93"/>
        <v>0.19520179160688045</v>
      </c>
      <c r="L85" t="str">
        <f t="shared" si="94"/>
        <v>Caring, leisure and other service occupations</v>
      </c>
      <c r="M85" s="11">
        <f t="shared" si="94"/>
        <v>5.1059809831456047</v>
      </c>
      <c r="N85" s="11">
        <f t="shared" si="94"/>
        <v>5.0618693841922591</v>
      </c>
      <c r="O85" s="11">
        <f t="shared" si="94"/>
        <v>5.1360753116656674</v>
      </c>
      <c r="P85" s="11">
        <f t="shared" si="94"/>
        <v>5.3613331729382177</v>
      </c>
      <c r="Q85" s="11">
        <f t="shared" si="94"/>
        <v>5.9258528421715564</v>
      </c>
      <c r="S85" s="40">
        <f t="shared" si="95"/>
        <v>0.11760180410262944</v>
      </c>
      <c r="T85" s="40">
        <f t="shared" si="96"/>
        <v>0.95813020063344467</v>
      </c>
      <c r="W85" t="str">
        <f t="shared" si="97"/>
        <v>Caring, leisure and other service occupations</v>
      </c>
      <c r="X85" s="11">
        <f t="shared" si="97"/>
        <v>25.707277890854314</v>
      </c>
      <c r="Y85" s="11">
        <f t="shared" si="97"/>
        <v>23.324827300193157</v>
      </c>
      <c r="Z85" s="11">
        <f t="shared" si="97"/>
        <v>23.663894580645156</v>
      </c>
      <c r="AA85" s="11">
        <f t="shared" si="97"/>
        <v>23.415263770135141</v>
      </c>
      <c r="AB85" s="11">
        <f t="shared" si="97"/>
        <v>23.729008506688388</v>
      </c>
      <c r="AD85" s="40">
        <f>IF(Z$6-X$6 &lt;&gt; 0,(EXP(LN(Z13/X13)/(Z$6-X$6))-1)*100,0)</f>
        <v>-1.6428296566532552</v>
      </c>
      <c r="AE85" s="40">
        <f t="shared" si="99"/>
        <v>1.8320585916153931E-2</v>
      </c>
    </row>
    <row r="86" spans="1:31" x14ac:dyDescent="0.2">
      <c r="A86" t="str">
        <f t="shared" si="92"/>
        <v>Sales and customer service occupations</v>
      </c>
      <c r="B86" s="11">
        <f t="shared" si="92"/>
        <v>34.081171127934802</v>
      </c>
      <c r="C86" s="11">
        <f t="shared" si="92"/>
        <v>30.621535000261112</v>
      </c>
      <c r="D86" s="11">
        <f t="shared" si="92"/>
        <v>31.114983156268821</v>
      </c>
      <c r="E86" s="11">
        <f t="shared" si="92"/>
        <v>31.650374615351851</v>
      </c>
      <c r="F86" s="11">
        <f t="shared" si="92"/>
        <v>32.007461481400625</v>
      </c>
      <c r="H86" s="40">
        <f t="shared" si="100"/>
        <v>-1.8046297386695276</v>
      </c>
      <c r="I86" s="40">
        <f t="shared" si="93"/>
        <v>0.18870829862607241</v>
      </c>
      <c r="L86" t="str">
        <f t="shared" si="94"/>
        <v>Sales and customer service occupations</v>
      </c>
      <c r="M86" s="11">
        <f t="shared" si="94"/>
        <v>10.863690994128268</v>
      </c>
      <c r="N86" s="11">
        <f t="shared" si="94"/>
        <v>10.139376673501673</v>
      </c>
      <c r="O86" s="11">
        <f t="shared" si="94"/>
        <v>10.412707524122505</v>
      </c>
      <c r="P86" s="11">
        <f t="shared" si="94"/>
        <v>10.859901869446057</v>
      </c>
      <c r="Q86" s="11">
        <f t="shared" si="94"/>
        <v>11.480654272344363</v>
      </c>
      <c r="S86" s="40">
        <f t="shared" si="95"/>
        <v>-0.84439855319736745</v>
      </c>
      <c r="T86" s="40">
        <f t="shared" si="96"/>
        <v>0.65303264752578638</v>
      </c>
      <c r="W86" t="str">
        <f t="shared" si="97"/>
        <v>Sales and customer service occupations</v>
      </c>
      <c r="X86" s="11">
        <f t="shared" si="97"/>
        <v>23.217480133806543</v>
      </c>
      <c r="Y86" s="11">
        <f t="shared" si="97"/>
        <v>20.482158326759439</v>
      </c>
      <c r="Z86" s="11">
        <f t="shared" si="97"/>
        <v>20.702275632146346</v>
      </c>
      <c r="AA86" s="11">
        <f t="shared" si="97"/>
        <v>20.790472745905802</v>
      </c>
      <c r="AB86" s="11">
        <f t="shared" si="97"/>
        <v>20.52680720905628</v>
      </c>
      <c r="AD86" s="40">
        <f t="shared" si="98"/>
        <v>-2.2671416034603209</v>
      </c>
      <c r="AE86" s="40">
        <f t="shared" si="99"/>
        <v>-5.6730085894696192E-2</v>
      </c>
    </row>
    <row r="87" spans="1:31" x14ac:dyDescent="0.2">
      <c r="A87" t="str">
        <f t="shared" si="92"/>
        <v>Process, plant and machine operatives</v>
      </c>
      <c r="B87" s="11">
        <f t="shared" si="92"/>
        <v>21.418848893363503</v>
      </c>
      <c r="C87" s="11">
        <f t="shared" si="92"/>
        <v>22.456966951183801</v>
      </c>
      <c r="D87" s="11">
        <f t="shared" si="92"/>
        <v>19.977149536816889</v>
      </c>
      <c r="E87" s="11">
        <f t="shared" si="92"/>
        <v>19.497334366678572</v>
      </c>
      <c r="F87" s="11">
        <f t="shared" si="92"/>
        <v>17.739597219706802</v>
      </c>
      <c r="H87" s="40">
        <f t="shared" si="100"/>
        <v>-1.3839782622282804</v>
      </c>
      <c r="I87" s="40">
        <f t="shared" si="93"/>
        <v>-0.78880464681869711</v>
      </c>
      <c r="L87" t="str">
        <f t="shared" si="94"/>
        <v>Process, plant and machine operatives</v>
      </c>
      <c r="M87" s="11">
        <f t="shared" si="94"/>
        <v>19.237465756670222</v>
      </c>
      <c r="N87" s="11">
        <f t="shared" si="94"/>
        <v>20.216382148879852</v>
      </c>
      <c r="O87" s="11">
        <f t="shared" si="94"/>
        <v>18.136182846971394</v>
      </c>
      <c r="P87" s="11">
        <f t="shared" si="94"/>
        <v>17.466270972417366</v>
      </c>
      <c r="Q87" s="11">
        <f t="shared" si="94"/>
        <v>15.868534993387762</v>
      </c>
      <c r="S87" s="40">
        <f t="shared" si="95"/>
        <v>-1.1720913390476095</v>
      </c>
      <c r="T87" s="40">
        <f t="shared" si="96"/>
        <v>-0.88651889358714042</v>
      </c>
      <c r="W87" t="str">
        <f t="shared" si="97"/>
        <v>Process, plant and machine operatives</v>
      </c>
      <c r="X87" s="11">
        <f t="shared" si="97"/>
        <v>2.1813831366932805</v>
      </c>
      <c r="Y87" s="11">
        <f t="shared" si="97"/>
        <v>2.2405848023039288</v>
      </c>
      <c r="Z87" s="11">
        <f t="shared" si="97"/>
        <v>1.840966689845517</v>
      </c>
      <c r="AA87" s="11">
        <f t="shared" si="97"/>
        <v>2.0310633942611984</v>
      </c>
      <c r="AB87" s="11">
        <f t="shared" si="97"/>
        <v>1.8710622263190451</v>
      </c>
      <c r="AD87" s="40">
        <f t="shared" si="98"/>
        <v>-3.3364377340855289</v>
      </c>
      <c r="AE87" s="40">
        <f t="shared" si="99"/>
        <v>0.10816176258454657</v>
      </c>
    </row>
    <row r="88" spans="1:31" x14ac:dyDescent="0.2">
      <c r="A88" t="str">
        <f t="shared" si="92"/>
        <v>Elementary occupations</v>
      </c>
      <c r="B88" s="11">
        <f t="shared" si="92"/>
        <v>36.144100023393889</v>
      </c>
      <c r="C88" s="11">
        <f t="shared" si="92"/>
        <v>33.7662307330544</v>
      </c>
      <c r="D88" s="11">
        <f t="shared" si="92"/>
        <v>31.703485443262124</v>
      </c>
      <c r="E88" s="11">
        <f t="shared" si="92"/>
        <v>31.476814617066907</v>
      </c>
      <c r="F88" s="11">
        <f t="shared" si="92"/>
        <v>30.918086257197892</v>
      </c>
      <c r="H88" s="40">
        <f t="shared" si="100"/>
        <v>-2.5876727561872648</v>
      </c>
      <c r="I88" s="40">
        <f t="shared" si="93"/>
        <v>-0.16709555493681361</v>
      </c>
      <c r="L88" t="str">
        <f t="shared" si="94"/>
        <v>Elementary occupations</v>
      </c>
      <c r="M88" s="11">
        <f t="shared" si="94"/>
        <v>18.774621175415668</v>
      </c>
      <c r="N88" s="11">
        <f t="shared" si="94"/>
        <v>18.893267747155804</v>
      </c>
      <c r="O88" s="11">
        <f t="shared" si="94"/>
        <v>17.72007656887018</v>
      </c>
      <c r="P88" s="11">
        <f t="shared" si="94"/>
        <v>18.134169481703609</v>
      </c>
      <c r="Q88" s="11">
        <f t="shared" si="94"/>
        <v>17.21505112839472</v>
      </c>
      <c r="S88" s="40">
        <f t="shared" si="95"/>
        <v>-1.1494972931779923</v>
      </c>
      <c r="T88" s="40">
        <f t="shared" si="96"/>
        <v>-0.19257566421780892</v>
      </c>
      <c r="W88" t="str">
        <f t="shared" si="97"/>
        <v>Elementary occupations</v>
      </c>
      <c r="X88" s="11">
        <f t="shared" si="97"/>
        <v>17.369478847978179</v>
      </c>
      <c r="Y88" s="11">
        <f t="shared" si="97"/>
        <v>14.872962985898575</v>
      </c>
      <c r="Z88" s="11">
        <f t="shared" si="97"/>
        <v>13.98340887439193</v>
      </c>
      <c r="AA88" s="11">
        <f t="shared" si="97"/>
        <v>13.342645135363234</v>
      </c>
      <c r="AB88" s="11">
        <f t="shared" si="97"/>
        <v>13.703035128803137</v>
      </c>
      <c r="AD88" s="40">
        <f t="shared" si="98"/>
        <v>-4.2441636819165129</v>
      </c>
      <c r="AE88" s="40">
        <f t="shared" si="99"/>
        <v>-0.13493685095753438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303.75599999999997</v>
      </c>
      <c r="C90" s="34">
        <f t="shared" si="101"/>
        <v>291.30899999999997</v>
      </c>
      <c r="D90" s="34">
        <f t="shared" si="101"/>
        <v>292.11700000000013</v>
      </c>
      <c r="E90" s="34">
        <f t="shared" si="101"/>
        <v>296.46699999999998</v>
      </c>
      <c r="F90" s="34">
        <f t="shared" si="101"/>
        <v>305.0200000000001</v>
      </c>
      <c r="H90" s="43">
        <f>IF(D$6-B$6 &lt;&gt; 0,(EXP(LN(D18/B18)/(D$6-B$6))-1)*100,0)</f>
        <v>-0.77836176551452363</v>
      </c>
      <c r="I90" s="43">
        <f>F56</f>
        <v>0.28856850151626201</v>
      </c>
      <c r="L90" s="24" t="str">
        <f t="shared" ref="L90:Q90" si="102">L18</f>
        <v>All occupations</v>
      </c>
      <c r="M90" s="34">
        <f t="shared" si="102"/>
        <v>151.28352598861264</v>
      </c>
      <c r="N90" s="34">
        <f t="shared" si="102"/>
        <v>148.07601955551706</v>
      </c>
      <c r="O90" s="34">
        <f t="shared" si="102"/>
        <v>143.99915413064528</v>
      </c>
      <c r="P90" s="34">
        <f t="shared" si="102"/>
        <v>144.22190648773568</v>
      </c>
      <c r="Q90" s="34">
        <f t="shared" si="102"/>
        <v>146.10257655044012</v>
      </c>
      <c r="S90" s="43">
        <f>IF(O$6-M$6 &lt;&gt; 0,(EXP(LN(O18/M18)/(O$6-M$6))-1)*100,0)</f>
        <v>-0.98211159951943072</v>
      </c>
      <c r="T90" s="43">
        <f>Q56</f>
        <v>9.672360488257592E-2</v>
      </c>
      <c r="W90" s="24" t="str">
        <f t="shared" ref="W90:AB90" si="103">W18</f>
        <v>All occupations</v>
      </c>
      <c r="X90" s="34">
        <f t="shared" si="103"/>
        <v>152.47247401138733</v>
      </c>
      <c r="Y90" s="34">
        <f t="shared" si="103"/>
        <v>143.23298044448282</v>
      </c>
      <c r="Z90" s="34">
        <f t="shared" si="103"/>
        <v>148.11784586935474</v>
      </c>
      <c r="AA90" s="34">
        <f t="shared" si="103"/>
        <v>152.24509351226419</v>
      </c>
      <c r="AB90" s="34">
        <f t="shared" si="103"/>
        <v>158.91742344955992</v>
      </c>
      <c r="AD90" s="43">
        <f>IF(Z$6-X$6 &lt;&gt; 0,(EXP(LN(Z18/X18)/(Z$6-X$6))-1)*100,0)</f>
        <v>-0.57784141063258465</v>
      </c>
      <c r="AE90" s="43">
        <f>AB56</f>
        <v>0.47027905816499072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Tees Valley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Tees Valley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Tees Valley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13.255822127493424</v>
      </c>
      <c r="C8" s="11">
        <v>14.664791305062794</v>
      </c>
      <c r="D8" s="11">
        <v>15.214334254131135</v>
      </c>
      <c r="E8" s="11">
        <v>13.560161632033308</v>
      </c>
      <c r="F8" s="11">
        <v>14.729736816978404</v>
      </c>
      <c r="G8" s="10"/>
      <c r="H8" s="11">
        <f>F8-D8</f>
        <v>-0.48459743715273085</v>
      </c>
      <c r="I8" s="11">
        <f>'RD T1'!E7</f>
        <v>7.3104076562629832</v>
      </c>
      <c r="J8" s="11">
        <f>SUM(H8:I8)</f>
        <v>6.8258102191102523</v>
      </c>
      <c r="L8" s="10" t="str">
        <f>name!D4</f>
        <v>11 Corporate managers and directors</v>
      </c>
      <c r="M8" s="11">
        <v>8.8155569080701284</v>
      </c>
      <c r="N8" s="11">
        <v>9.5579439654617016</v>
      </c>
      <c r="O8" s="11">
        <v>9.648069918026092</v>
      </c>
      <c r="P8" s="11">
        <v>8.1273877004321804</v>
      </c>
      <c r="Q8" s="11">
        <v>8.360456561886414</v>
      </c>
      <c r="R8" s="10"/>
      <c r="S8" s="11">
        <f>Q8-O8</f>
        <v>-1.2876133561396781</v>
      </c>
      <c r="T8" s="11">
        <f>'RD T1'!T7</f>
        <v>3.847235498092259</v>
      </c>
      <c r="U8" s="11">
        <f>SUM(S8:T8)</f>
        <v>2.5596221419525809</v>
      </c>
      <c r="W8" s="10" t="str">
        <f>name!D4</f>
        <v>11 Corporate managers and directors</v>
      </c>
      <c r="X8" s="11">
        <v>4.4402652194232735</v>
      </c>
      <c r="Y8" s="11">
        <v>5.1068473396011003</v>
      </c>
      <c r="Z8" s="11">
        <v>5.5662643361050437</v>
      </c>
      <c r="AA8" s="11">
        <v>5.4327739316011066</v>
      </c>
      <c r="AB8" s="11">
        <v>6.3692802550919643</v>
      </c>
      <c r="AC8" s="10"/>
      <c r="AD8" s="11">
        <f>AB8-Z8</f>
        <v>0.8030159189869206</v>
      </c>
      <c r="AE8" s="11">
        <f>'RD T1'!T36</f>
        <v>3.4631721581707224</v>
      </c>
      <c r="AF8" s="11">
        <f>SUM(AD8:AE8)</f>
        <v>4.2661880771576435</v>
      </c>
    </row>
    <row r="9" spans="1:32" x14ac:dyDescent="0.2">
      <c r="A9" s="10" t="str">
        <f>name!D5</f>
        <v>12 Other managers and proprietors</v>
      </c>
      <c r="B9" s="11">
        <v>8.6540324341114783</v>
      </c>
      <c r="C9" s="11">
        <v>9.0253529738815121</v>
      </c>
      <c r="D9" s="11">
        <v>8.8417295571091206</v>
      </c>
      <c r="E9" s="11">
        <v>8.9756544279121542</v>
      </c>
      <c r="F9" s="11">
        <v>10.064767647693396</v>
      </c>
      <c r="H9" s="11">
        <f t="shared" ref="H9:H32" si="2">F9-D9</f>
        <v>1.223038090584275</v>
      </c>
      <c r="I9" s="11">
        <f>'RD T1'!E8</f>
        <v>5.2690351030365505</v>
      </c>
      <c r="J9" s="11">
        <f>SUM(H9:I9)</f>
        <v>6.4920731936208256</v>
      </c>
      <c r="L9" s="10" t="str">
        <f>name!D5</f>
        <v>12 Other managers and proprietors</v>
      </c>
      <c r="M9" s="11">
        <v>5.3264574770187449</v>
      </c>
      <c r="N9" s="11">
        <v>5.5213899125533583</v>
      </c>
      <c r="O9" s="11">
        <v>5.0144029517066873</v>
      </c>
      <c r="P9" s="11">
        <v>5.5176785682359277</v>
      </c>
      <c r="Q9" s="11">
        <v>6.3474110276959017</v>
      </c>
      <c r="S9" s="11">
        <f t="shared" ref="S9:S32" si="3">Q9-O9</f>
        <v>1.3330080759892144</v>
      </c>
      <c r="T9" s="11">
        <f>'RD T1'!T8</f>
        <v>2.9425913645199562</v>
      </c>
      <c r="U9" s="11">
        <f>SUM(S9:T9)</f>
        <v>4.2755994405091702</v>
      </c>
      <c r="W9" s="10" t="str">
        <f>name!D5</f>
        <v>12 Other managers and proprietors</v>
      </c>
      <c r="X9" s="11">
        <v>3.3275749570927222</v>
      </c>
      <c r="Y9" s="11">
        <v>3.5039630613281525</v>
      </c>
      <c r="Z9" s="11">
        <v>3.8273266054024306</v>
      </c>
      <c r="AA9" s="11">
        <v>3.4579758596762296</v>
      </c>
      <c r="AB9" s="11">
        <v>3.7173566199974846</v>
      </c>
      <c r="AD9" s="11">
        <f t="shared" ref="AD9:AD32" si="4">AB9-Z9</f>
        <v>-0.10996998540494607</v>
      </c>
      <c r="AE9" s="11">
        <f>'RD T1'!T37</f>
        <v>2.326443738516593</v>
      </c>
      <c r="AF9" s="11">
        <f>SUM(AD9:AE9)</f>
        <v>2.216473753111647</v>
      </c>
    </row>
    <row r="10" spans="1:32" x14ac:dyDescent="0.2">
      <c r="A10" s="10" t="str">
        <f>name!D6</f>
        <v>21 Science, research, engineering and technology professionals</v>
      </c>
      <c r="B10" s="11">
        <v>13.155125174073515</v>
      </c>
      <c r="C10" s="11">
        <v>12.732506043688081</v>
      </c>
      <c r="D10" s="11">
        <v>13.419118817268016</v>
      </c>
      <c r="E10" s="11">
        <v>16.081388888542335</v>
      </c>
      <c r="F10" s="11">
        <v>18.098268834603214</v>
      </c>
      <c r="G10" s="11"/>
      <c r="H10" s="11">
        <f t="shared" si="2"/>
        <v>4.6791500173351981</v>
      </c>
      <c r="I10" s="11">
        <f>'RD T1'!E9</f>
        <v>6.1126941237079215</v>
      </c>
      <c r="J10" s="11">
        <f t="shared" ref="J10:J32" si="5">SUM(H10:I10)</f>
        <v>10.79184414104312</v>
      </c>
      <c r="L10" s="10" t="str">
        <f>name!D6</f>
        <v>21 Science, research, engineering and technology professionals</v>
      </c>
      <c r="M10" s="11">
        <v>10.888650722880094</v>
      </c>
      <c r="N10" s="11">
        <v>10.595142951487937</v>
      </c>
      <c r="O10" s="11">
        <v>10.713182950783205</v>
      </c>
      <c r="P10" s="11">
        <v>12.397361169593673</v>
      </c>
      <c r="Q10" s="11">
        <v>13.49136447455191</v>
      </c>
      <c r="R10" s="11"/>
      <c r="S10" s="11">
        <f t="shared" si="3"/>
        <v>2.7781815237687049</v>
      </c>
      <c r="T10" s="11">
        <f>'RD T1'!T9</f>
        <v>4.101858008649458</v>
      </c>
      <c r="U10" s="11">
        <f t="shared" ref="U10:U32" si="6">SUM(S10:T10)</f>
        <v>6.8800395324181629</v>
      </c>
      <c r="W10" s="10" t="str">
        <f>name!D6</f>
        <v>21 Science, research, engineering and technology professionals</v>
      </c>
      <c r="X10" s="11">
        <v>2.2664744511934454</v>
      </c>
      <c r="Y10" s="11">
        <v>2.1373630922001334</v>
      </c>
      <c r="Z10" s="11">
        <v>2.7059358664848001</v>
      </c>
      <c r="AA10" s="11">
        <v>3.6840277189486548</v>
      </c>
      <c r="AB10" s="11">
        <v>4.6069043600513311</v>
      </c>
      <c r="AC10" s="11"/>
      <c r="AD10" s="11">
        <f t="shared" si="4"/>
        <v>1.900968493566531</v>
      </c>
      <c r="AE10" s="11">
        <f>'RD T1'!T38</f>
        <v>2.0108361150584639</v>
      </c>
      <c r="AF10" s="11">
        <f t="shared" ref="AF10:AF32" si="7">SUM(AD10:AE10)</f>
        <v>3.9118046086249949</v>
      </c>
    </row>
    <row r="11" spans="1:32" x14ac:dyDescent="0.2">
      <c r="A11" s="10" t="str">
        <f>name!D7</f>
        <v>22 Health professionals</v>
      </c>
      <c r="B11" s="11">
        <v>20.195894452933658</v>
      </c>
      <c r="C11" s="11">
        <v>20.029699223113106</v>
      </c>
      <c r="D11" s="11">
        <v>21.611910634357585</v>
      </c>
      <c r="E11" s="11">
        <v>21.976851735974662</v>
      </c>
      <c r="F11" s="11">
        <v>24.243154842038827</v>
      </c>
      <c r="G11" s="11"/>
      <c r="H11" s="11">
        <f t="shared" si="2"/>
        <v>2.6312442076812417</v>
      </c>
      <c r="I11" s="11">
        <f>'RD T1'!E10</f>
        <v>12.41391454124002</v>
      </c>
      <c r="J11" s="11">
        <f t="shared" si="5"/>
        <v>15.045158748921262</v>
      </c>
      <c r="L11" s="10" t="str">
        <f>name!D7</f>
        <v>22 Health professionals</v>
      </c>
      <c r="M11" s="11">
        <v>4.8966586737309239</v>
      </c>
      <c r="N11" s="11">
        <v>4.7947352276034856</v>
      </c>
      <c r="O11" s="11">
        <v>5.6673461482444356</v>
      </c>
      <c r="P11" s="11">
        <v>5.7769190435793725</v>
      </c>
      <c r="Q11" s="11">
        <v>6.4266537675916435</v>
      </c>
      <c r="R11" s="11"/>
      <c r="S11" s="11">
        <f t="shared" si="3"/>
        <v>0.75930761934720792</v>
      </c>
      <c r="T11" s="11">
        <f>'RD T1'!T10</f>
        <v>2.3331498106725119</v>
      </c>
      <c r="U11" s="11">
        <f t="shared" si="6"/>
        <v>3.0924574300197198</v>
      </c>
      <c r="W11" s="10" t="str">
        <f>name!D7</f>
        <v>22 Health professionals</v>
      </c>
      <c r="X11" s="11">
        <v>15.299235779202728</v>
      </c>
      <c r="Y11" s="11">
        <v>15.234963995509592</v>
      </c>
      <c r="Z11" s="11">
        <v>15.9445644861131</v>
      </c>
      <c r="AA11" s="11">
        <v>16.199932692395286</v>
      </c>
      <c r="AB11" s="11">
        <v>17.816501074447189</v>
      </c>
      <c r="AC11" s="11"/>
      <c r="AD11" s="11">
        <f t="shared" si="4"/>
        <v>1.8719365883340888</v>
      </c>
      <c r="AE11" s="11">
        <f>'RD T1'!T39</f>
        <v>10.080764730567509</v>
      </c>
      <c r="AF11" s="11">
        <f t="shared" si="7"/>
        <v>11.952701318901598</v>
      </c>
    </row>
    <row r="12" spans="1:32" x14ac:dyDescent="0.2">
      <c r="A12" s="10" t="str">
        <f>name!D8</f>
        <v>23 Teaching and other educational professionals</v>
      </c>
      <c r="B12" s="11">
        <v>13.382968169165686</v>
      </c>
      <c r="C12" s="11">
        <v>12.073188470768621</v>
      </c>
      <c r="D12" s="11">
        <v>12.648247029149493</v>
      </c>
      <c r="E12" s="11">
        <v>13.173039594308198</v>
      </c>
      <c r="F12" s="11">
        <v>14.036580044105566</v>
      </c>
      <c r="G12" s="11"/>
      <c r="H12" s="11">
        <f t="shared" si="2"/>
        <v>1.3883330149560731</v>
      </c>
      <c r="I12" s="11">
        <f>'RD T1'!E11</f>
        <v>6.6946890572995583</v>
      </c>
      <c r="J12" s="11">
        <f t="shared" si="5"/>
        <v>8.0830220722556305</v>
      </c>
      <c r="L12" s="10" t="str">
        <f>name!D8</f>
        <v>23 Teaching and other educational professionals</v>
      </c>
      <c r="M12" s="11">
        <v>5.6973877311996555</v>
      </c>
      <c r="N12" s="11">
        <v>4.2649936392678613</v>
      </c>
      <c r="O12" s="11">
        <v>4.1562616111015149</v>
      </c>
      <c r="P12" s="11">
        <v>4.4810746696644186</v>
      </c>
      <c r="Q12" s="11">
        <v>4.7058693446232924</v>
      </c>
      <c r="R12" s="11"/>
      <c r="S12" s="11">
        <f t="shared" si="3"/>
        <v>0.5496077335217775</v>
      </c>
      <c r="T12" s="11">
        <f>'RD T1'!T11</f>
        <v>1.9563673563588122</v>
      </c>
      <c r="U12" s="11">
        <f t="shared" si="6"/>
        <v>2.5059750898805895</v>
      </c>
      <c r="W12" s="10" t="str">
        <f>name!D8</f>
        <v>23 Teaching and other educational professionals</v>
      </c>
      <c r="X12" s="11">
        <v>7.6855804379660331</v>
      </c>
      <c r="Y12" s="11">
        <v>7.8081948315007557</v>
      </c>
      <c r="Z12" s="11">
        <v>8.4919854180479817</v>
      </c>
      <c r="AA12" s="11">
        <v>8.6919649246437736</v>
      </c>
      <c r="AB12" s="11">
        <v>9.3307106994822746</v>
      </c>
      <c r="AC12" s="11"/>
      <c r="AD12" s="11">
        <f t="shared" si="4"/>
        <v>0.83872528143429292</v>
      </c>
      <c r="AE12" s="11">
        <f>'RD T1'!T40</f>
        <v>4.7383217009407472</v>
      </c>
      <c r="AF12" s="11">
        <f t="shared" si="7"/>
        <v>5.5770469823750402</v>
      </c>
    </row>
    <row r="13" spans="1:32" x14ac:dyDescent="0.2">
      <c r="A13" s="10" t="str">
        <f>name!D9</f>
        <v>24 Business, media and public service professionals</v>
      </c>
      <c r="B13" s="11">
        <v>13.418507772243784</v>
      </c>
      <c r="C13" s="11">
        <v>13.621362876615859</v>
      </c>
      <c r="D13" s="11">
        <v>15.62524443094687</v>
      </c>
      <c r="E13" s="11">
        <v>15.950004440776805</v>
      </c>
      <c r="F13" s="11">
        <v>17.891927202466047</v>
      </c>
      <c r="G13" s="11"/>
      <c r="H13" s="11">
        <f t="shared" si="2"/>
        <v>2.2666827715191769</v>
      </c>
      <c r="I13" s="11">
        <f>'RD T1'!E12</f>
        <v>8.1246735550219142</v>
      </c>
      <c r="J13" s="11">
        <f t="shared" si="5"/>
        <v>10.391356326541091</v>
      </c>
      <c r="L13" s="10" t="str">
        <f>name!D9</f>
        <v>24 Business, media and public service professionals</v>
      </c>
      <c r="M13" s="11">
        <v>7.3571427112761896</v>
      </c>
      <c r="N13" s="11">
        <v>6.9007575635637783</v>
      </c>
      <c r="O13" s="11">
        <v>7.7094142774335666</v>
      </c>
      <c r="P13" s="11">
        <v>7.8606114457537721</v>
      </c>
      <c r="Q13" s="11">
        <v>8.3866034570217973</v>
      </c>
      <c r="R13" s="11"/>
      <c r="S13" s="11">
        <f t="shared" si="3"/>
        <v>0.67718917958823077</v>
      </c>
      <c r="T13" s="11">
        <f>'RD T1'!T12</f>
        <v>3.3874869123322475</v>
      </c>
      <c r="U13" s="11">
        <f t="shared" si="6"/>
        <v>4.0646760919204787</v>
      </c>
      <c r="W13" s="10" t="str">
        <f>name!D9</f>
        <v>24 Business, media and public service professionals</v>
      </c>
      <c r="X13" s="11">
        <v>6.061365060967594</v>
      </c>
      <c r="Y13" s="11">
        <v>6.7206053130520917</v>
      </c>
      <c r="Z13" s="11">
        <v>7.9158301535133013</v>
      </c>
      <c r="AA13" s="11">
        <v>8.0893929950230596</v>
      </c>
      <c r="AB13" s="11">
        <v>9.5053237454442403</v>
      </c>
      <c r="AC13" s="11"/>
      <c r="AD13" s="11">
        <f t="shared" si="4"/>
        <v>1.589493591930939</v>
      </c>
      <c r="AE13" s="11">
        <f>'RD T1'!T41</f>
        <v>4.7371866426896698</v>
      </c>
      <c r="AF13" s="11">
        <f t="shared" si="7"/>
        <v>6.3266802346206088</v>
      </c>
    </row>
    <row r="14" spans="1:32" x14ac:dyDescent="0.2">
      <c r="A14" s="10" t="str">
        <f>name!D10</f>
        <v>31 Science, engineering and technology associate professionals</v>
      </c>
      <c r="B14" s="11">
        <v>5.6207492164441737</v>
      </c>
      <c r="C14" s="11">
        <v>5.6018764618726866</v>
      </c>
      <c r="D14" s="11">
        <v>6.0839401461279818</v>
      </c>
      <c r="E14" s="11">
        <v>5.5897880480762421</v>
      </c>
      <c r="F14" s="11">
        <v>5.8916849414656438</v>
      </c>
      <c r="G14" s="11"/>
      <c r="H14" s="11">
        <f t="shared" si="2"/>
        <v>-0.19225520466233803</v>
      </c>
      <c r="I14" s="11">
        <f>'RD T1'!E13</f>
        <v>2.2737113714993566</v>
      </c>
      <c r="J14" s="11">
        <f t="shared" si="5"/>
        <v>2.0814561668370186</v>
      </c>
      <c r="L14" s="10" t="str">
        <f>name!D10</f>
        <v>31 Science, engineering and technology associate professionals</v>
      </c>
      <c r="M14" s="11">
        <v>4.5242895370452274</v>
      </c>
      <c r="N14" s="11">
        <v>4.5910405415135811</v>
      </c>
      <c r="O14" s="11">
        <v>4.8347956922208191</v>
      </c>
      <c r="P14" s="11">
        <v>4.2493813818392638</v>
      </c>
      <c r="Q14" s="11">
        <v>4.2900731756979811</v>
      </c>
      <c r="R14" s="11"/>
      <c r="S14" s="11">
        <f t="shared" si="3"/>
        <v>-0.54472251652283799</v>
      </c>
      <c r="T14" s="11">
        <f>'RD T1'!T13</f>
        <v>1.5494198538499391</v>
      </c>
      <c r="U14" s="11">
        <f t="shared" si="6"/>
        <v>1.0046973373271011</v>
      </c>
      <c r="W14" s="10" t="str">
        <f>name!D10</f>
        <v>31 Science, engineering and technology associate professionals</v>
      </c>
      <c r="X14" s="11">
        <v>1.0964596793989558</v>
      </c>
      <c r="Y14" s="11">
        <v>1.0108359203591113</v>
      </c>
      <c r="Z14" s="11">
        <v>1.2491444539071577</v>
      </c>
      <c r="AA14" s="11">
        <v>1.3404066662369676</v>
      </c>
      <c r="AB14" s="11">
        <v>1.6016117657676583</v>
      </c>
      <c r="AC14" s="11"/>
      <c r="AD14" s="11">
        <f t="shared" si="4"/>
        <v>0.35246731186050062</v>
      </c>
      <c r="AE14" s="11">
        <f>'RD T1'!T42</f>
        <v>0.72429151764941724</v>
      </c>
      <c r="AF14" s="11">
        <f t="shared" si="7"/>
        <v>1.076758829509918</v>
      </c>
    </row>
    <row r="15" spans="1:32" x14ac:dyDescent="0.2">
      <c r="A15" s="10" t="str">
        <f>name!D11</f>
        <v>32 Health and social care associate professionals</v>
      </c>
      <c r="B15" s="11">
        <v>7.0010384831361119</v>
      </c>
      <c r="C15" s="11">
        <v>6.9087673266133871</v>
      </c>
      <c r="D15" s="11">
        <v>7.5850212665896004</v>
      </c>
      <c r="E15" s="11">
        <v>12.262355087164019</v>
      </c>
      <c r="F15" s="11">
        <v>14.57540260295877</v>
      </c>
      <c r="G15" s="11"/>
      <c r="H15" s="11">
        <f t="shared" si="2"/>
        <v>6.9903813363691691</v>
      </c>
      <c r="I15" s="11">
        <f>'RD T1'!E14</f>
        <v>7.4638761232337121</v>
      </c>
      <c r="J15" s="11">
        <f t="shared" si="5"/>
        <v>14.454257459602882</v>
      </c>
      <c r="L15" s="10" t="str">
        <f>name!D11</f>
        <v>32 Health and social care associate professionals</v>
      </c>
      <c r="M15" s="11">
        <v>1.6133625300628252</v>
      </c>
      <c r="N15" s="11">
        <v>1.5175665749136282</v>
      </c>
      <c r="O15" s="11">
        <v>1.7322460071933665</v>
      </c>
      <c r="P15" s="11">
        <v>2.36514152105054</v>
      </c>
      <c r="Q15" s="11">
        <v>2.7322153291795104</v>
      </c>
      <c r="R15" s="11"/>
      <c r="S15" s="11">
        <f t="shared" si="3"/>
        <v>0.99996932198614386</v>
      </c>
      <c r="T15" s="11">
        <f>'RD T1'!T14</f>
        <v>1.1884793402593927</v>
      </c>
      <c r="U15" s="11">
        <f t="shared" si="6"/>
        <v>2.1884486622455368</v>
      </c>
      <c r="W15" s="10" t="str">
        <f>name!D11</f>
        <v>32 Health and social care associate professionals</v>
      </c>
      <c r="X15" s="11">
        <v>5.387675953073285</v>
      </c>
      <c r="Y15" s="11">
        <v>5.3912007516997429</v>
      </c>
      <c r="Z15" s="11">
        <v>5.852775259396231</v>
      </c>
      <c r="AA15" s="11">
        <v>9.8972135661134804</v>
      </c>
      <c r="AB15" s="11">
        <v>11.84318727377927</v>
      </c>
      <c r="AC15" s="11"/>
      <c r="AD15" s="11">
        <f t="shared" si="4"/>
        <v>5.9904120143830388</v>
      </c>
      <c r="AE15" s="11">
        <f>'RD T1'!T43</f>
        <v>6.2753967829743189</v>
      </c>
      <c r="AF15" s="11">
        <f t="shared" si="7"/>
        <v>12.265808797357359</v>
      </c>
    </row>
    <row r="16" spans="1:32" x14ac:dyDescent="0.2">
      <c r="A16" s="10" t="str">
        <f>name!D12</f>
        <v>33 Protective service occupations</v>
      </c>
      <c r="B16" s="11">
        <v>3.2216047867065436</v>
      </c>
      <c r="C16" s="11">
        <v>3.5576318025366933</v>
      </c>
      <c r="D16" s="11">
        <v>3.7362812085302313</v>
      </c>
      <c r="E16" s="11">
        <v>2.9944177273171868</v>
      </c>
      <c r="F16" s="11">
        <v>3.1723468388907876</v>
      </c>
      <c r="G16" s="11"/>
      <c r="H16" s="11">
        <f t="shared" si="2"/>
        <v>-0.56393436963944366</v>
      </c>
      <c r="I16" s="11">
        <f>'RD T1'!E15</f>
        <v>1.0874036069748114</v>
      </c>
      <c r="J16" s="11">
        <f t="shared" si="5"/>
        <v>0.52346923733536777</v>
      </c>
      <c r="L16" s="10" t="str">
        <f>name!D12</f>
        <v>33 Protective service occupations</v>
      </c>
      <c r="M16" s="11">
        <v>2.4402181156230665</v>
      </c>
      <c r="N16" s="11">
        <v>2.6344335987481662</v>
      </c>
      <c r="O16" s="11">
        <v>2.7204261715799611</v>
      </c>
      <c r="P16" s="11">
        <v>2.1240281886655454</v>
      </c>
      <c r="Q16" s="11">
        <v>2.0446352209029941</v>
      </c>
      <c r="R16" s="11"/>
      <c r="S16" s="11">
        <f t="shared" si="3"/>
        <v>-0.67579095067696704</v>
      </c>
      <c r="T16" s="11">
        <f>'RD T1'!T15</f>
        <v>0.58998541428590867</v>
      </c>
      <c r="U16" s="11">
        <f t="shared" si="6"/>
        <v>-8.5805536391058368E-2</v>
      </c>
      <c r="W16" s="10" t="str">
        <f>name!D12</f>
        <v>33 Protective service occupations</v>
      </c>
      <c r="X16" s="11">
        <v>0.78138667108347093</v>
      </c>
      <c r="Y16" s="11">
        <v>0.92319820378852402</v>
      </c>
      <c r="Z16" s="11">
        <v>1.0158550369502688</v>
      </c>
      <c r="AA16" s="11">
        <v>0.87038953865163826</v>
      </c>
      <c r="AB16" s="11">
        <v>1.127711617987792</v>
      </c>
      <c r="AC16" s="11"/>
      <c r="AD16" s="11">
        <f t="shared" si="4"/>
        <v>0.11185658103752316</v>
      </c>
      <c r="AE16" s="11">
        <f>'RD T1'!T44</f>
        <v>0.4974181926889028</v>
      </c>
      <c r="AF16" s="11">
        <f t="shared" si="7"/>
        <v>0.60927477372642591</v>
      </c>
    </row>
    <row r="17" spans="1:32" x14ac:dyDescent="0.2">
      <c r="A17" s="10" t="str">
        <f>name!D13</f>
        <v>34 Culture, media and sports occupations</v>
      </c>
      <c r="B17" s="11">
        <v>3.7449149294376678</v>
      </c>
      <c r="C17" s="11">
        <v>3.6878461319238673</v>
      </c>
      <c r="D17" s="11">
        <v>3.4747993993157271</v>
      </c>
      <c r="E17" s="11">
        <v>3.0144046157810065</v>
      </c>
      <c r="F17" s="11">
        <v>3.3198299294173719</v>
      </c>
      <c r="G17" s="11"/>
      <c r="H17" s="11">
        <f t="shared" si="2"/>
        <v>-0.15496946989835525</v>
      </c>
      <c r="I17" s="11">
        <f>'RD T1'!E16</f>
        <v>1.5533276375568297</v>
      </c>
      <c r="J17" s="11">
        <f t="shared" si="5"/>
        <v>1.3983581676584744</v>
      </c>
      <c r="L17" s="10" t="str">
        <f>name!D13</f>
        <v>34 Culture, media and sports occupations</v>
      </c>
      <c r="M17" s="11">
        <v>1.6291480806254814</v>
      </c>
      <c r="N17" s="11">
        <v>1.7663390915832757</v>
      </c>
      <c r="O17" s="11">
        <v>1.5332119486488691</v>
      </c>
      <c r="P17" s="11">
        <v>1.3151995755994603</v>
      </c>
      <c r="Q17" s="11">
        <v>1.3966844440598416</v>
      </c>
      <c r="R17" s="11"/>
      <c r="S17" s="11">
        <f t="shared" si="3"/>
        <v>-0.13652750458902752</v>
      </c>
      <c r="T17" s="11">
        <f>'RD T1'!T16</f>
        <v>0.54851866514811842</v>
      </c>
      <c r="U17" s="11">
        <f t="shared" si="6"/>
        <v>0.41199116055909091</v>
      </c>
      <c r="W17" s="10" t="str">
        <f>name!D13</f>
        <v>34 Culture, media and sports occupations</v>
      </c>
      <c r="X17" s="11">
        <v>2.1157668488121897</v>
      </c>
      <c r="Y17" s="11">
        <v>1.9215070403405883</v>
      </c>
      <c r="Z17" s="11">
        <v>1.9415874506668549</v>
      </c>
      <c r="AA17" s="11">
        <v>1.6992050401815484</v>
      </c>
      <c r="AB17" s="11">
        <v>1.9231454853575285</v>
      </c>
      <c r="AC17" s="11"/>
      <c r="AD17" s="11">
        <f t="shared" si="4"/>
        <v>-1.8441965309326402E-2</v>
      </c>
      <c r="AE17" s="11">
        <f>'RD T1'!T45</f>
        <v>1.0048089724087113</v>
      </c>
      <c r="AF17" s="11">
        <f t="shared" si="7"/>
        <v>0.98636700709938485</v>
      </c>
    </row>
    <row r="18" spans="1:32" x14ac:dyDescent="0.2">
      <c r="A18" s="10" t="str">
        <f>name!D14</f>
        <v>35 Business and public service associate professionals</v>
      </c>
      <c r="B18" s="11">
        <v>12.630074874518082</v>
      </c>
      <c r="C18" s="11">
        <v>12.680739087549316</v>
      </c>
      <c r="D18" s="11">
        <v>13.412474051724081</v>
      </c>
      <c r="E18" s="11">
        <v>13.21558007184009</v>
      </c>
      <c r="F18" s="11">
        <v>13.967220220889821</v>
      </c>
      <c r="G18" s="11"/>
      <c r="H18" s="11">
        <f t="shared" si="2"/>
        <v>0.55474616916574071</v>
      </c>
      <c r="I18" s="11">
        <f>'RD T1'!E17</f>
        <v>6.3009070552842719</v>
      </c>
      <c r="J18" s="11">
        <f t="shared" si="5"/>
        <v>6.8556532244500126</v>
      </c>
      <c r="L18" s="10" t="str">
        <f>name!D14</f>
        <v>35 Business and public service associate professionals</v>
      </c>
      <c r="M18" s="11">
        <v>6.2618354723778795</v>
      </c>
      <c r="N18" s="11">
        <v>6.1874797329561932</v>
      </c>
      <c r="O18" s="11">
        <v>6.5148718240297727</v>
      </c>
      <c r="P18" s="11">
        <v>6.3219614444302632</v>
      </c>
      <c r="Q18" s="11">
        <v>6.395207338305303</v>
      </c>
      <c r="R18" s="11"/>
      <c r="S18" s="11">
        <f t="shared" si="3"/>
        <v>-0.11966448572446975</v>
      </c>
      <c r="T18" s="11">
        <f>'RD T1'!T17</f>
        <v>2.4131488647815629</v>
      </c>
      <c r="U18" s="11">
        <f t="shared" si="6"/>
        <v>2.2934843790570931</v>
      </c>
      <c r="W18" s="10" t="str">
        <f>name!D14</f>
        <v>35 Business and public service associate professionals</v>
      </c>
      <c r="X18" s="11">
        <v>6.3682394021402029</v>
      </c>
      <c r="Y18" s="11">
        <v>6.493259354593139</v>
      </c>
      <c r="Z18" s="11">
        <v>6.8976022276942857</v>
      </c>
      <c r="AA18" s="11">
        <v>6.8936186274098175</v>
      </c>
      <c r="AB18" s="11">
        <v>7.5720128825845077</v>
      </c>
      <c r="AC18" s="11"/>
      <c r="AD18" s="11">
        <f t="shared" si="4"/>
        <v>0.67441065489022201</v>
      </c>
      <c r="AE18" s="11">
        <f>'RD T1'!T46</f>
        <v>3.8877581905027094</v>
      </c>
      <c r="AF18" s="11">
        <f t="shared" si="7"/>
        <v>4.5621688453929314</v>
      </c>
    </row>
    <row r="19" spans="1:32" x14ac:dyDescent="0.2">
      <c r="A19" s="10" t="str">
        <f>name!D15</f>
        <v>41 Administrative occupations</v>
      </c>
      <c r="B19" s="11">
        <v>28.606028455960548</v>
      </c>
      <c r="C19" s="11">
        <v>26.017300054316248</v>
      </c>
      <c r="D19" s="11">
        <v>27.508825497371507</v>
      </c>
      <c r="E19" s="11">
        <v>28.182073527215717</v>
      </c>
      <c r="F19" s="11">
        <v>27.590499419879979</v>
      </c>
      <c r="G19" s="11"/>
      <c r="H19" s="11">
        <f t="shared" si="2"/>
        <v>8.1673922508471719E-2</v>
      </c>
      <c r="I19" s="11">
        <f>'RD T1'!E18</f>
        <v>14.115310219709823</v>
      </c>
      <c r="J19" s="11">
        <f t="shared" si="5"/>
        <v>14.196984142218295</v>
      </c>
      <c r="L19" s="10" t="str">
        <f>name!D15</f>
        <v>41 Administrative occupations</v>
      </c>
      <c r="M19" s="11">
        <v>8.8546424889542461</v>
      </c>
      <c r="N19" s="11">
        <v>7.7219274667143161</v>
      </c>
      <c r="O19" s="11">
        <v>9.2867200463326665</v>
      </c>
      <c r="P19" s="11">
        <v>9.8888836670676188</v>
      </c>
      <c r="Q19" s="11">
        <v>11.001218417626013</v>
      </c>
      <c r="R19" s="11"/>
      <c r="S19" s="11">
        <f t="shared" si="3"/>
        <v>1.714498371293347</v>
      </c>
      <c r="T19" s="11">
        <f>'RD T1'!T18</f>
        <v>3.8281711651577033</v>
      </c>
      <c r="U19" s="11">
        <f t="shared" si="6"/>
        <v>5.5426695364510508</v>
      </c>
      <c r="W19" s="10" t="str">
        <f>name!D15</f>
        <v>41 Administrative occupations</v>
      </c>
      <c r="X19" s="11">
        <v>19.751385967006311</v>
      </c>
      <c r="Y19" s="11">
        <v>18.295372587601925</v>
      </c>
      <c r="Z19" s="11">
        <v>18.222105451038825</v>
      </c>
      <c r="AA19" s="11">
        <v>18.293189860148097</v>
      </c>
      <c r="AB19" s="11">
        <v>16.589281002253948</v>
      </c>
      <c r="AC19" s="11"/>
      <c r="AD19" s="11">
        <f t="shared" si="4"/>
        <v>-1.6328244487848771</v>
      </c>
      <c r="AE19" s="11">
        <f>'RD T1'!T47</f>
        <v>10.287139054552117</v>
      </c>
      <c r="AF19" s="11">
        <f t="shared" si="7"/>
        <v>8.6543146057672402</v>
      </c>
    </row>
    <row r="20" spans="1:32" x14ac:dyDescent="0.2">
      <c r="A20" s="10" t="str">
        <f>name!D16</f>
        <v>42 Secretarial and related occupations</v>
      </c>
      <c r="B20" s="11">
        <v>6.471679906551409</v>
      </c>
      <c r="C20" s="11">
        <v>5.324382100080256</v>
      </c>
      <c r="D20" s="11">
        <v>5.4525616458782258</v>
      </c>
      <c r="E20" s="11">
        <v>5.1954113727063502</v>
      </c>
      <c r="F20" s="11">
        <v>4.1326329728727007</v>
      </c>
      <c r="G20" s="11"/>
      <c r="H20" s="11">
        <f t="shared" si="2"/>
        <v>-1.3199286730055251</v>
      </c>
      <c r="I20" s="11">
        <f>'RD T1'!E19</f>
        <v>2.6159376425765752</v>
      </c>
      <c r="J20" s="11">
        <f t="shared" si="5"/>
        <v>1.2960089695710502</v>
      </c>
      <c r="L20" s="10" t="str">
        <f>name!D16</f>
        <v>42 Secretarial and related occupations</v>
      </c>
      <c r="M20" s="11">
        <v>0.42479583129706966</v>
      </c>
      <c r="N20" s="11">
        <v>0.31076290644340165</v>
      </c>
      <c r="O20" s="11">
        <v>0.29194303251868509</v>
      </c>
      <c r="P20" s="11">
        <v>0.30102190937756895</v>
      </c>
      <c r="Q20" s="11">
        <v>0.34684457770492549</v>
      </c>
      <c r="R20" s="11"/>
      <c r="S20" s="11">
        <f t="shared" si="3"/>
        <v>5.4901545186240408E-2</v>
      </c>
      <c r="T20" s="11">
        <f>'RD T1'!T19</f>
        <v>0.10541657724695144</v>
      </c>
      <c r="U20" s="11">
        <f t="shared" si="6"/>
        <v>0.16031812243319185</v>
      </c>
      <c r="W20" s="10" t="str">
        <f>name!D16</f>
        <v>42 Secretarial and related occupations</v>
      </c>
      <c r="X20" s="11">
        <v>6.0468840752543391</v>
      </c>
      <c r="Y20" s="11">
        <v>5.0136191936368544</v>
      </c>
      <c r="Z20" s="11">
        <v>5.1606186133595404</v>
      </c>
      <c r="AA20" s="11">
        <v>4.894389463328781</v>
      </c>
      <c r="AB20" s="11">
        <v>3.785788395167776</v>
      </c>
      <c r="AC20" s="11"/>
      <c r="AD20" s="11">
        <f t="shared" si="4"/>
        <v>-1.3748302181917644</v>
      </c>
      <c r="AE20" s="11">
        <f>'RD T1'!T48</f>
        <v>2.5105210653296233</v>
      </c>
      <c r="AF20" s="11">
        <f t="shared" si="7"/>
        <v>1.1356908471378588</v>
      </c>
    </row>
    <row r="21" spans="1:32" x14ac:dyDescent="0.2">
      <c r="A21" s="10" t="str">
        <f>name!D17</f>
        <v>51 Skilled agricultural and related trades</v>
      </c>
      <c r="B21" s="11">
        <v>2.713840907219911</v>
      </c>
      <c r="C21" s="11">
        <v>2.1393415166326544</v>
      </c>
      <c r="D21" s="11">
        <v>2.1118901948275419</v>
      </c>
      <c r="E21" s="11">
        <v>2.0852445678359461</v>
      </c>
      <c r="F21" s="11">
        <v>2.3161853978471889</v>
      </c>
      <c r="G21" s="11"/>
      <c r="H21" s="11">
        <f t="shared" si="2"/>
        <v>0.20429520301964699</v>
      </c>
      <c r="I21" s="11">
        <f>'RD T1'!E20</f>
        <v>1.1985236888467152</v>
      </c>
      <c r="J21" s="11">
        <f t="shared" si="5"/>
        <v>1.4028188918663622</v>
      </c>
      <c r="L21" s="10" t="str">
        <f>name!D17</f>
        <v>51 Skilled agricultural and related trades</v>
      </c>
      <c r="M21" s="11">
        <v>2.4892569630359431</v>
      </c>
      <c r="N21" s="11">
        <v>1.8939134592706197</v>
      </c>
      <c r="O21" s="11">
        <v>1.7058428533819288</v>
      </c>
      <c r="P21" s="11">
        <v>1.659054430077872</v>
      </c>
      <c r="Q21" s="11">
        <v>1.8053620583466823</v>
      </c>
      <c r="R21" s="11"/>
      <c r="S21" s="11">
        <f t="shared" si="3"/>
        <v>9.9519204964753527E-2</v>
      </c>
      <c r="T21" s="11">
        <f>'RD T1'!T20</f>
        <v>0.88616541103948099</v>
      </c>
      <c r="U21" s="11">
        <f t="shared" si="6"/>
        <v>0.98568461600423452</v>
      </c>
      <c r="W21" s="10" t="str">
        <f>name!D17</f>
        <v>51 Skilled agricultural and related trades</v>
      </c>
      <c r="X21" s="11">
        <v>0.22458394418396693</v>
      </c>
      <c r="Y21" s="11">
        <v>0.24542805736203313</v>
      </c>
      <c r="Z21" s="11">
        <v>0.40604734144561139</v>
      </c>
      <c r="AA21" s="11">
        <v>0.42619013775807452</v>
      </c>
      <c r="AB21" s="11">
        <v>0.51082333950050618</v>
      </c>
      <c r="AC21" s="11"/>
      <c r="AD21" s="11">
        <f t="shared" si="4"/>
        <v>0.10477599805489479</v>
      </c>
      <c r="AE21" s="11">
        <f>'RD T1'!T49</f>
        <v>0.31235827780723446</v>
      </c>
      <c r="AF21" s="11">
        <f t="shared" si="7"/>
        <v>0.41713427586212926</v>
      </c>
    </row>
    <row r="22" spans="1:32" x14ac:dyDescent="0.2">
      <c r="A22" s="10" t="str">
        <f>name!D18</f>
        <v>52 Skilled metal, electrical and electronic trades</v>
      </c>
      <c r="B22" s="11">
        <v>12.44371395890972</v>
      </c>
      <c r="C22" s="11">
        <v>11.793950958274685</v>
      </c>
      <c r="D22" s="11">
        <v>10.00366863188186</v>
      </c>
      <c r="E22" s="11">
        <v>9.4294009869876998</v>
      </c>
      <c r="F22" s="11">
        <v>8.4899620710354444</v>
      </c>
      <c r="G22" s="11"/>
      <c r="H22" s="11">
        <f t="shared" si="2"/>
        <v>-1.5137065608464155</v>
      </c>
      <c r="I22" s="11">
        <f>'RD T1'!E21</f>
        <v>3.3995567438890602</v>
      </c>
      <c r="J22" s="11">
        <f t="shared" si="5"/>
        <v>1.8858501830426446</v>
      </c>
      <c r="L22" s="10" t="str">
        <f>name!D18</f>
        <v>52 Skilled metal, electrical and electronic trades</v>
      </c>
      <c r="M22" s="11">
        <v>12.334092157316769</v>
      </c>
      <c r="N22" s="11">
        <v>11.62806594954286</v>
      </c>
      <c r="O22" s="11">
        <v>9.8714268448730369</v>
      </c>
      <c r="P22" s="11">
        <v>9.1852752011017778</v>
      </c>
      <c r="Q22" s="11">
        <v>8.1633985645389213</v>
      </c>
      <c r="R22" s="11"/>
      <c r="S22" s="11">
        <f t="shared" si="3"/>
        <v>-1.7080282803341156</v>
      </c>
      <c r="T22" s="11">
        <f>'RD T1'!T21</f>
        <v>3.2490481774282611</v>
      </c>
      <c r="U22" s="11">
        <f t="shared" si="6"/>
        <v>1.5410198970941456</v>
      </c>
      <c r="W22" s="10" t="str">
        <f>name!D18</f>
        <v>52 Skilled metal, electrical and electronic trades</v>
      </c>
      <c r="X22" s="11">
        <v>0.10962180159295287</v>
      </c>
      <c r="Y22" s="11">
        <v>0.16588500873181181</v>
      </c>
      <c r="Z22" s="11">
        <v>0.1322417870088147</v>
      </c>
      <c r="AA22" s="11">
        <v>0.24412578588591169</v>
      </c>
      <c r="AB22" s="11">
        <v>0.32656350649651672</v>
      </c>
      <c r="AC22" s="11"/>
      <c r="AD22" s="11">
        <f t="shared" si="4"/>
        <v>0.19432171948770202</v>
      </c>
      <c r="AE22" s="11">
        <f>'RD T1'!T50</f>
        <v>0.15050856646079852</v>
      </c>
      <c r="AF22" s="11">
        <f t="shared" si="7"/>
        <v>0.34483028594850051</v>
      </c>
    </row>
    <row r="23" spans="1:32" x14ac:dyDescent="0.2">
      <c r="A23" s="10" t="str">
        <f>name!D19</f>
        <v>53 Skilled construction and building trades</v>
      </c>
      <c r="B23" s="11">
        <v>10.664123723396738</v>
      </c>
      <c r="C23" s="11">
        <v>11.061565563914003</v>
      </c>
      <c r="D23" s="11">
        <v>8.9110582253778663</v>
      </c>
      <c r="E23" s="11">
        <v>8.2960213299002419</v>
      </c>
      <c r="F23" s="11">
        <v>7.2799593121517123</v>
      </c>
      <c r="G23" s="11"/>
      <c r="H23" s="11">
        <f t="shared" si="2"/>
        <v>-1.631098913226154</v>
      </c>
      <c r="I23" s="11">
        <f>'RD T1'!E22</f>
        <v>3.31867241993689</v>
      </c>
      <c r="J23" s="11">
        <f t="shared" si="5"/>
        <v>1.687573506710736</v>
      </c>
      <c r="L23" s="10" t="str">
        <f>name!D19</f>
        <v>53 Skilled construction and building trades</v>
      </c>
      <c r="M23" s="11">
        <v>10.268236033904914</v>
      </c>
      <c r="N23" s="11">
        <v>10.85373276820779</v>
      </c>
      <c r="O23" s="11">
        <v>8.6553274312206607</v>
      </c>
      <c r="P23" s="11">
        <v>8.133047068573795</v>
      </c>
      <c r="Q23" s="11">
        <v>7.1030558744818579</v>
      </c>
      <c r="R23" s="11"/>
      <c r="S23" s="11">
        <f t="shared" si="3"/>
        <v>-1.5522715567388028</v>
      </c>
      <c r="T23" s="11">
        <f>'RD T1'!T22</f>
        <v>3.2249528390080826</v>
      </c>
      <c r="U23" s="11">
        <f t="shared" si="6"/>
        <v>1.6726812822692798</v>
      </c>
      <c r="W23" s="10" t="str">
        <f>name!D19</f>
        <v>53 Skilled construction and building trades</v>
      </c>
      <c r="X23" s="11">
        <v>0.39588768949183162</v>
      </c>
      <c r="Y23" s="11">
        <v>0.20783279570621027</v>
      </c>
      <c r="Z23" s="11">
        <v>0.25573079415720512</v>
      </c>
      <c r="AA23" s="11">
        <v>0.1629742613264504</v>
      </c>
      <c r="AB23" s="11">
        <v>0.17690343766985303</v>
      </c>
      <c r="AC23" s="11"/>
      <c r="AD23" s="11">
        <f t="shared" si="4"/>
        <v>-7.882735648735209E-2</v>
      </c>
      <c r="AE23" s="11">
        <f>'RD T1'!T51</f>
        <v>9.371958092880861E-2</v>
      </c>
      <c r="AF23" s="11">
        <f t="shared" si="7"/>
        <v>1.489222444145652E-2</v>
      </c>
    </row>
    <row r="24" spans="1:32" x14ac:dyDescent="0.2">
      <c r="A24" s="10" t="str">
        <f>name!D20</f>
        <v>54 Textiles, printing and other skilled trades</v>
      </c>
      <c r="B24" s="11">
        <v>6.118501709005451</v>
      </c>
      <c r="C24" s="11">
        <v>5.1572687342714598</v>
      </c>
      <c r="D24" s="11">
        <v>4.8803069807546153</v>
      </c>
      <c r="E24" s="11">
        <v>5.0840814034573025</v>
      </c>
      <c r="F24" s="11">
        <v>4.8998345975399307</v>
      </c>
      <c r="G24" s="11"/>
      <c r="H24" s="11">
        <f t="shared" si="2"/>
        <v>1.9527616785315338E-2</v>
      </c>
      <c r="I24" s="11">
        <f>'RD T1'!E23</f>
        <v>2.2370202651770406</v>
      </c>
      <c r="J24" s="11">
        <f t="shared" si="5"/>
        <v>2.2565478819623559</v>
      </c>
      <c r="L24" s="10" t="str">
        <f>name!D20</f>
        <v>54 Textiles, printing and other skilled trades</v>
      </c>
      <c r="M24" s="11">
        <v>3.4800356448337406</v>
      </c>
      <c r="N24" s="11">
        <v>3.024898251955527</v>
      </c>
      <c r="O24" s="11">
        <v>2.5386221697202758</v>
      </c>
      <c r="P24" s="11">
        <v>2.6962040061873673</v>
      </c>
      <c r="Q24" s="11">
        <v>2.6154296799267187</v>
      </c>
      <c r="R24" s="11"/>
      <c r="S24" s="11">
        <f t="shared" si="3"/>
        <v>7.6807510206442942E-2</v>
      </c>
      <c r="T24" s="11">
        <f>'RD T1'!T23</f>
        <v>0.83085598406337091</v>
      </c>
      <c r="U24" s="11">
        <f t="shared" si="6"/>
        <v>0.90766349426981385</v>
      </c>
      <c r="W24" s="10" t="str">
        <f>name!D20</f>
        <v>54 Textiles, printing and other skilled trades</v>
      </c>
      <c r="X24" s="11">
        <v>2.6384660641717161</v>
      </c>
      <c r="Y24" s="11">
        <v>2.1323704823159355</v>
      </c>
      <c r="Z24" s="11">
        <v>2.3416848110343378</v>
      </c>
      <c r="AA24" s="11">
        <v>2.3878773972699303</v>
      </c>
      <c r="AB24" s="11">
        <v>2.2844049176132155</v>
      </c>
      <c r="AC24" s="11"/>
      <c r="AD24" s="11">
        <f t="shared" si="4"/>
        <v>-5.7279893421122274E-2</v>
      </c>
      <c r="AE24" s="11">
        <f>'RD T1'!T52</f>
        <v>1.4061642811136701</v>
      </c>
      <c r="AF24" s="11">
        <f t="shared" si="7"/>
        <v>1.3488843876925478</v>
      </c>
    </row>
    <row r="25" spans="1:32" x14ac:dyDescent="0.2">
      <c r="A25" s="10" t="str">
        <f>name!D21</f>
        <v>61 Caring personal service occupations</v>
      </c>
      <c r="B25" s="11">
        <v>23.85431237131376</v>
      </c>
      <c r="C25" s="11">
        <v>21.399113579775051</v>
      </c>
      <c r="D25" s="11">
        <v>22.141292742804435</v>
      </c>
      <c r="E25" s="11">
        <v>22.831182129937687</v>
      </c>
      <c r="F25" s="11">
        <v>23.69161630661624</v>
      </c>
      <c r="G25" s="11"/>
      <c r="H25" s="11">
        <f t="shared" si="2"/>
        <v>1.5503235638118049</v>
      </c>
      <c r="I25" s="11">
        <f>'RD T1'!E24</f>
        <v>13.042433139995822</v>
      </c>
      <c r="J25" s="11">
        <f t="shared" si="5"/>
        <v>14.592756703807627</v>
      </c>
      <c r="L25" s="10" t="str">
        <f>name!D21</f>
        <v>61 Caring personal service occupations</v>
      </c>
      <c r="M25" s="11">
        <v>2.9308558095936608</v>
      </c>
      <c r="N25" s="11">
        <v>2.850566347529532</v>
      </c>
      <c r="O25" s="11">
        <v>2.8170824163752006</v>
      </c>
      <c r="P25" s="11">
        <v>3.3242246680296286</v>
      </c>
      <c r="Q25" s="11">
        <v>3.7688306119879229</v>
      </c>
      <c r="R25" s="11"/>
      <c r="S25" s="11">
        <f t="shared" si="3"/>
        <v>0.95174819561272228</v>
      </c>
      <c r="T25" s="11">
        <f>'RD T1'!T24</f>
        <v>1.5007701968304095</v>
      </c>
      <c r="U25" s="11">
        <f t="shared" si="6"/>
        <v>2.4525183924431317</v>
      </c>
      <c r="W25" s="10" t="str">
        <f>name!D21</f>
        <v>61 Caring personal service occupations</v>
      </c>
      <c r="X25" s="11">
        <v>20.923456561720101</v>
      </c>
      <c r="Y25" s="11">
        <v>18.548547232245514</v>
      </c>
      <c r="Z25" s="11">
        <v>19.324210326429235</v>
      </c>
      <c r="AA25" s="11">
        <v>19.506957461908055</v>
      </c>
      <c r="AB25" s="11">
        <v>19.922785694628313</v>
      </c>
      <c r="AC25" s="11"/>
      <c r="AD25" s="11">
        <f t="shared" si="4"/>
        <v>0.59857536819907864</v>
      </c>
      <c r="AE25" s="11">
        <f>'RD T1'!T53</f>
        <v>11.541662943165417</v>
      </c>
      <c r="AF25" s="11">
        <f t="shared" si="7"/>
        <v>12.140238311364495</v>
      </c>
    </row>
    <row r="26" spans="1:32" x14ac:dyDescent="0.2">
      <c r="A26" s="10" t="str">
        <f>name!D22</f>
        <v>62 Leisure, travel and related personal service occupations</v>
      </c>
      <c r="B26" s="11">
        <v>6.6433062738768607</v>
      </c>
      <c r="C26" s="11">
        <v>6.6963813015793114</v>
      </c>
      <c r="D26" s="11">
        <v>6.3039819733443503</v>
      </c>
      <c r="E26" s="11">
        <v>5.6820918752982141</v>
      </c>
      <c r="F26" s="11">
        <v>5.6820426263756056</v>
      </c>
      <c r="G26" s="11"/>
      <c r="H26" s="11">
        <f t="shared" si="2"/>
        <v>-0.62193934696874464</v>
      </c>
      <c r="I26" s="11">
        <f>'RD T1'!E25</f>
        <v>2.9117566747536818</v>
      </c>
      <c r="J26" s="11">
        <f t="shared" si="5"/>
        <v>2.2898173277849372</v>
      </c>
      <c r="L26" s="10" t="str">
        <f>name!D22</f>
        <v>62 Leisure, travel and related personal service occupations</v>
      </c>
      <c r="M26" s="11">
        <v>1.9391004771107978</v>
      </c>
      <c r="N26" s="11">
        <v>2.0203221223935977</v>
      </c>
      <c r="O26" s="11">
        <v>2.0446403462405058</v>
      </c>
      <c r="P26" s="11">
        <v>1.8805985037713022</v>
      </c>
      <c r="Q26" s="11">
        <v>1.9800152145901566</v>
      </c>
      <c r="R26" s="11"/>
      <c r="S26" s="11">
        <f t="shared" si="3"/>
        <v>-6.4625131650349221E-2</v>
      </c>
      <c r="T26" s="11">
        <f>'RD T1'!T25</f>
        <v>0.79912629145225056</v>
      </c>
      <c r="U26" s="11">
        <f t="shared" si="6"/>
        <v>0.73450115980190134</v>
      </c>
      <c r="W26" s="10" t="str">
        <f>name!D22</f>
        <v>62 Leisure, travel and related personal service occupations</v>
      </c>
      <c r="X26" s="11">
        <v>4.7042057967660655</v>
      </c>
      <c r="Y26" s="11">
        <v>4.6760591791857111</v>
      </c>
      <c r="Z26" s="11">
        <v>4.2593416271038471</v>
      </c>
      <c r="AA26" s="11">
        <v>3.8014933715269077</v>
      </c>
      <c r="AB26" s="11">
        <v>3.7020274117854508</v>
      </c>
      <c r="AC26" s="11"/>
      <c r="AD26" s="11">
        <f t="shared" si="4"/>
        <v>-0.55731421531839631</v>
      </c>
      <c r="AE26" s="11">
        <f>'RD T1'!T54</f>
        <v>2.1126303833014304</v>
      </c>
      <c r="AF26" s="11">
        <f t="shared" si="7"/>
        <v>1.5553161679830341</v>
      </c>
    </row>
    <row r="27" spans="1:32" x14ac:dyDescent="0.2">
      <c r="A27" s="10" t="str">
        <f>name!D23</f>
        <v>63 Community and civil enforcement occupations</v>
      </c>
      <c r="B27" s="11">
        <v>0.31564022880929354</v>
      </c>
      <c r="C27" s="11">
        <v>0.29120180303106086</v>
      </c>
      <c r="D27" s="11">
        <v>0.35469517616203411</v>
      </c>
      <c r="E27" s="11">
        <v>0.26332293783746663</v>
      </c>
      <c r="F27" s="11">
        <v>0.28120241586810041</v>
      </c>
      <c r="G27" s="11"/>
      <c r="H27" s="11">
        <f t="shared" si="2"/>
        <v>-7.3492760293933701E-2</v>
      </c>
      <c r="I27" s="11">
        <f>'RD T1'!E26</f>
        <v>0.13496505681490642</v>
      </c>
      <c r="J27" s="11">
        <f t="shared" si="5"/>
        <v>6.1472296520972719E-2</v>
      </c>
      <c r="L27" s="10" t="str">
        <f>name!D23</f>
        <v>63 Community and civil enforcement occupations</v>
      </c>
      <c r="M27" s="11">
        <v>0.23602469644114621</v>
      </c>
      <c r="N27" s="11">
        <v>0.19098091426912928</v>
      </c>
      <c r="O27" s="11">
        <v>0.27435254904996159</v>
      </c>
      <c r="P27" s="11">
        <v>0.15651000113728647</v>
      </c>
      <c r="Q27" s="11">
        <v>0.17700701559347631</v>
      </c>
      <c r="R27" s="11"/>
      <c r="S27" s="11">
        <f t="shared" si="3"/>
        <v>-9.7345533456485278E-2</v>
      </c>
      <c r="T27" s="11">
        <f>'RD T1'!T26</f>
        <v>6.809348343836133E-2</v>
      </c>
      <c r="U27" s="11">
        <f t="shared" si="6"/>
        <v>-2.9252050018123948E-2</v>
      </c>
      <c r="W27" s="10" t="str">
        <f>name!D23</f>
        <v>63 Community and civil enforcement occupations</v>
      </c>
      <c r="X27" s="11">
        <v>7.9615532368147598E-2</v>
      </c>
      <c r="Y27" s="11">
        <v>0.10022088876193186</v>
      </c>
      <c r="Z27" s="11">
        <v>8.034262711207267E-2</v>
      </c>
      <c r="AA27" s="11">
        <v>0.10681293670018016</v>
      </c>
      <c r="AB27" s="11">
        <v>0.10419540027462444</v>
      </c>
      <c r="AC27" s="11"/>
      <c r="AD27" s="11">
        <f t="shared" si="4"/>
        <v>2.3852773162551771E-2</v>
      </c>
      <c r="AE27" s="11">
        <f>'RD T1'!T55</f>
        <v>6.687157337654509E-2</v>
      </c>
      <c r="AF27" s="11">
        <f t="shared" si="7"/>
        <v>9.0724346539096862E-2</v>
      </c>
    </row>
    <row r="28" spans="1:32" x14ac:dyDescent="0.2">
      <c r="A28" s="10" t="str">
        <f>name!D24</f>
        <v>71 Sales occupations</v>
      </c>
      <c r="B28" s="11">
        <v>29.034728829932313</v>
      </c>
      <c r="C28" s="11">
        <v>25.420734417926106</v>
      </c>
      <c r="D28" s="11">
        <v>25.651415847422506</v>
      </c>
      <c r="E28" s="11">
        <v>25.620934468811996</v>
      </c>
      <c r="F28" s="11">
        <v>25.244034319579235</v>
      </c>
      <c r="G28" s="11"/>
      <c r="H28" s="11">
        <f t="shared" si="2"/>
        <v>-0.40738152784327042</v>
      </c>
      <c r="I28" s="11">
        <f>'RD T1'!E27</f>
        <v>12.897769622541176</v>
      </c>
      <c r="J28" s="11">
        <f t="shared" si="5"/>
        <v>12.490388094697906</v>
      </c>
      <c r="L28" s="10" t="str">
        <f>name!D24</f>
        <v>71 Sales occupations</v>
      </c>
      <c r="M28" s="11">
        <v>8.868973048739635</v>
      </c>
      <c r="N28" s="11">
        <v>8.2951684512864201</v>
      </c>
      <c r="O28" s="11">
        <v>8.1956576813001902</v>
      </c>
      <c r="P28" s="11">
        <v>8.1511927854222943</v>
      </c>
      <c r="Q28" s="11">
        <v>8.2945298485207655</v>
      </c>
      <c r="R28" s="11"/>
      <c r="S28" s="11">
        <f t="shared" si="3"/>
        <v>9.8872167220575236E-2</v>
      </c>
      <c r="T28" s="11">
        <f>'RD T1'!T27</f>
        <v>2.7797567309990479</v>
      </c>
      <c r="U28" s="11">
        <f t="shared" si="6"/>
        <v>2.8786288982196231</v>
      </c>
      <c r="W28" s="10" t="str">
        <f>name!D24</f>
        <v>71 Sales occupations</v>
      </c>
      <c r="X28" s="11">
        <v>20.165755781192686</v>
      </c>
      <c r="Y28" s="11">
        <v>17.125565966639694</v>
      </c>
      <c r="Z28" s="11">
        <v>17.455758166122337</v>
      </c>
      <c r="AA28" s="11">
        <v>17.469741683389714</v>
      </c>
      <c r="AB28" s="11">
        <v>16.949504471058486</v>
      </c>
      <c r="AC28" s="11"/>
      <c r="AD28" s="11">
        <f t="shared" si="4"/>
        <v>-0.50625369506385098</v>
      </c>
      <c r="AE28" s="11">
        <f>'RD T1'!T56</f>
        <v>10.118012891542126</v>
      </c>
      <c r="AF28" s="11">
        <f t="shared" si="7"/>
        <v>9.6117591964782747</v>
      </c>
    </row>
    <row r="29" spans="1:32" x14ac:dyDescent="0.2">
      <c r="A29" s="10" t="str">
        <f>name!D25</f>
        <v>72 Customer service occupations</v>
      </c>
      <c r="B29" s="11">
        <v>5.0464422980024883</v>
      </c>
      <c r="C29" s="11">
        <v>5.200800582335007</v>
      </c>
      <c r="D29" s="11">
        <v>5.4635673088463159</v>
      </c>
      <c r="E29" s="11">
        <v>6.0294401465398542</v>
      </c>
      <c r="F29" s="11">
        <v>6.7634271618213937</v>
      </c>
      <c r="G29" s="11"/>
      <c r="H29" s="11">
        <f t="shared" si="2"/>
        <v>1.2998598529750778</v>
      </c>
      <c r="I29" s="11">
        <f>'RD T1'!E28</f>
        <v>2.8520055476089219</v>
      </c>
      <c r="J29" s="11">
        <f t="shared" si="5"/>
        <v>4.1518654005839997</v>
      </c>
      <c r="L29" s="10" t="str">
        <f>name!D25</f>
        <v>72 Customer service occupations</v>
      </c>
      <c r="M29" s="11">
        <v>1.9947179453886335</v>
      </c>
      <c r="N29" s="11">
        <v>1.8442082222152525</v>
      </c>
      <c r="O29" s="11">
        <v>2.217049842822314</v>
      </c>
      <c r="P29" s="11">
        <v>2.7087090840237629</v>
      </c>
      <c r="Q29" s="11">
        <v>3.1861244238235975</v>
      </c>
      <c r="R29" s="11"/>
      <c r="S29" s="11">
        <f t="shared" si="3"/>
        <v>0.96907458100128352</v>
      </c>
      <c r="T29" s="11">
        <f>'RD T1'!T28</f>
        <v>0.96025368887251783</v>
      </c>
      <c r="U29" s="11">
        <f t="shared" si="6"/>
        <v>1.9293282698738015</v>
      </c>
      <c r="W29" s="10" t="str">
        <f>name!D25</f>
        <v>72 Customer service occupations</v>
      </c>
      <c r="X29" s="11">
        <v>3.051724352613856</v>
      </c>
      <c r="Y29" s="11">
        <v>3.356592360119746</v>
      </c>
      <c r="Z29" s="11">
        <v>3.2465174660240077</v>
      </c>
      <c r="AA29" s="11">
        <v>3.3207310625160877</v>
      </c>
      <c r="AB29" s="11">
        <v>3.5773027379977922</v>
      </c>
      <c r="AC29" s="11"/>
      <c r="AD29" s="11">
        <f t="shared" si="4"/>
        <v>0.33078527197378449</v>
      </c>
      <c r="AE29" s="11">
        <f>'RD T1'!T57</f>
        <v>1.8917518587364044</v>
      </c>
      <c r="AF29" s="11">
        <f t="shared" si="7"/>
        <v>2.2225371307101889</v>
      </c>
    </row>
    <row r="30" spans="1:32" x14ac:dyDescent="0.2">
      <c r="A30" s="10" t="str">
        <f>name!D26</f>
        <v>81 Process, plant and machine operatives</v>
      </c>
      <c r="B30" s="11">
        <v>10.563642665869795</v>
      </c>
      <c r="C30" s="11">
        <v>9.7171961879082076</v>
      </c>
      <c r="D30" s="11">
        <v>8.4881001035841663</v>
      </c>
      <c r="E30" s="11">
        <v>8.4926721641417675</v>
      </c>
      <c r="F30" s="11">
        <v>7.5406121253626255</v>
      </c>
      <c r="G30" s="11"/>
      <c r="H30" s="11">
        <f t="shared" si="2"/>
        <v>-0.94748797822154085</v>
      </c>
      <c r="I30" s="11">
        <f>'RD T1'!E29</f>
        <v>3.1062720180800323</v>
      </c>
      <c r="J30" s="11">
        <f t="shared" si="5"/>
        <v>2.1587840398584914</v>
      </c>
      <c r="L30" s="10" t="str">
        <f>name!D26</f>
        <v>81 Process, plant and machine operatives</v>
      </c>
      <c r="M30" s="11">
        <v>8.7518840406889957</v>
      </c>
      <c r="N30" s="11">
        <v>7.8291241244707326</v>
      </c>
      <c r="O30" s="11">
        <v>6.940773878957831</v>
      </c>
      <c r="P30" s="11">
        <v>6.8262304580576858</v>
      </c>
      <c r="Q30" s="11">
        <v>6.0655321017909243</v>
      </c>
      <c r="R30" s="11"/>
      <c r="S30" s="11">
        <f t="shared" si="3"/>
        <v>-0.87524177716690676</v>
      </c>
      <c r="T30" s="11">
        <f>'RD T1'!T29</f>
        <v>2.3269630578124842</v>
      </c>
      <c r="U30" s="11">
        <f t="shared" si="6"/>
        <v>1.4517212806455775</v>
      </c>
      <c r="W30" s="10" t="str">
        <f>name!D26</f>
        <v>81 Process, plant and machine operatives</v>
      </c>
      <c r="X30" s="11">
        <v>1.8117586251808129</v>
      </c>
      <c r="Y30" s="11">
        <v>1.8880720634374677</v>
      </c>
      <c r="Z30" s="11">
        <v>1.5473262246263373</v>
      </c>
      <c r="AA30" s="11">
        <v>1.6664417060840739</v>
      </c>
      <c r="AB30" s="11">
        <v>1.4750800235716988</v>
      </c>
      <c r="AC30" s="11"/>
      <c r="AD30" s="11">
        <f t="shared" si="4"/>
        <v>-7.2246201054638526E-2</v>
      </c>
      <c r="AE30" s="11">
        <f>'RD T1'!T58</f>
        <v>0.77930896026754815</v>
      </c>
      <c r="AF30" s="11">
        <f t="shared" si="7"/>
        <v>0.70706275921290962</v>
      </c>
    </row>
    <row r="31" spans="1:32" x14ac:dyDescent="0.2">
      <c r="A31" s="10" t="str">
        <f>name!D27</f>
        <v>82 Transport and mobile machine drivers and operatives</v>
      </c>
      <c r="B31" s="11">
        <v>10.855206227493706</v>
      </c>
      <c r="C31" s="11">
        <v>12.739770763275594</v>
      </c>
      <c r="D31" s="11">
        <v>11.489049433232724</v>
      </c>
      <c r="E31" s="11">
        <v>11.004662202536805</v>
      </c>
      <c r="F31" s="11">
        <v>10.198985094344177</v>
      </c>
      <c r="G31" s="11"/>
      <c r="H31" s="11">
        <f t="shared" si="2"/>
        <v>-1.2900643388885467</v>
      </c>
      <c r="I31" s="11">
        <f>'RD T1'!E30</f>
        <v>5.5608922127020532</v>
      </c>
      <c r="J31" s="11">
        <f t="shared" si="5"/>
        <v>4.2708278738135066</v>
      </c>
      <c r="L31" s="10" t="str">
        <f>name!D27</f>
        <v>82 Transport and mobile machine drivers and operatives</v>
      </c>
      <c r="M31" s="11">
        <v>10.485581715981226</v>
      </c>
      <c r="N31" s="11">
        <v>12.387258024409119</v>
      </c>
      <c r="O31" s="11">
        <v>11.195408968013561</v>
      </c>
      <c r="P31" s="11">
        <v>10.640040514359681</v>
      </c>
      <c r="Q31" s="11">
        <v>9.8030028915968384</v>
      </c>
      <c r="R31" s="11"/>
      <c r="S31" s="11">
        <f t="shared" si="3"/>
        <v>-1.392406076416723</v>
      </c>
      <c r="T31" s="11">
        <f>'RD T1'!T30</f>
        <v>5.3304516855727568</v>
      </c>
      <c r="U31" s="11">
        <f t="shared" si="6"/>
        <v>3.9380456091560339</v>
      </c>
      <c r="W31" s="10" t="str">
        <f>name!D27</f>
        <v>82 Transport and mobile machine drivers and operatives</v>
      </c>
      <c r="X31" s="11">
        <v>0.36962451151246767</v>
      </c>
      <c r="Y31" s="11">
        <v>0.35251273886646117</v>
      </c>
      <c r="Z31" s="11">
        <v>0.29364046521917975</v>
      </c>
      <c r="AA31" s="11">
        <v>0.36462168817712443</v>
      </c>
      <c r="AB31" s="11">
        <v>0.39598220274734641</v>
      </c>
      <c r="AC31" s="11"/>
      <c r="AD31" s="11">
        <f t="shared" si="4"/>
        <v>0.10234173752816667</v>
      </c>
      <c r="AE31" s="11">
        <f>'RD T1'!T59</f>
        <v>0.23044052712929583</v>
      </c>
      <c r="AF31" s="11">
        <f t="shared" si="7"/>
        <v>0.33278226465746252</v>
      </c>
    </row>
    <row r="32" spans="1:32" x14ac:dyDescent="0.2">
      <c r="A32" s="10" t="str">
        <f>name!D28</f>
        <v>91 Elementary trades and related occupations</v>
      </c>
      <c r="B32" s="11">
        <v>5.0400443844010026</v>
      </c>
      <c r="C32" s="11">
        <v>4.4172623943682234</v>
      </c>
      <c r="D32" s="11">
        <v>3.8687177586397161</v>
      </c>
      <c r="E32" s="11">
        <v>6.6809098678517191</v>
      </c>
      <c r="F32" s="11">
        <v>7.5072941185953335</v>
      </c>
      <c r="G32" s="11"/>
      <c r="H32" s="11">
        <f t="shared" si="2"/>
        <v>3.6385763599556173</v>
      </c>
      <c r="I32" s="11">
        <f>'RD T1'!E31</f>
        <v>3.0287189960661429</v>
      </c>
      <c r="J32" s="11">
        <f t="shared" si="5"/>
        <v>6.6672953560217607</v>
      </c>
      <c r="L32" s="10" t="str">
        <f>name!D28</f>
        <v>91 Elementary trades and related occupations</v>
      </c>
      <c r="M32" s="11">
        <v>3.9772535048383393</v>
      </c>
      <c r="N32" s="11">
        <v>3.537620616533244</v>
      </c>
      <c r="O32" s="11">
        <v>3.1850068835956344</v>
      </c>
      <c r="P32" s="11">
        <v>4.2320819349573835</v>
      </c>
      <c r="Q32" s="11">
        <v>4.5054691137739535</v>
      </c>
      <c r="R32" s="11"/>
      <c r="S32" s="11">
        <f t="shared" si="3"/>
        <v>1.3204622301783191</v>
      </c>
      <c r="T32" s="11">
        <f>'RD T1'!T31</f>
        <v>1.3952743947443711</v>
      </c>
      <c r="U32" s="11">
        <f t="shared" si="6"/>
        <v>2.7157366249226902</v>
      </c>
      <c r="W32" s="10" t="str">
        <f>name!D28</f>
        <v>91 Elementary trades and related occupations</v>
      </c>
      <c r="X32" s="11">
        <v>1.0627908795626539</v>
      </c>
      <c r="Y32" s="11">
        <v>0.87964177783497166</v>
      </c>
      <c r="Z32" s="11">
        <v>0.68371087504407868</v>
      </c>
      <c r="AA32" s="11">
        <v>2.4488279328943379</v>
      </c>
      <c r="AB32" s="11">
        <v>3.0018250048213719</v>
      </c>
      <c r="AC32" s="11"/>
      <c r="AD32" s="11">
        <f t="shared" si="4"/>
        <v>2.3181141297772934</v>
      </c>
      <c r="AE32" s="11">
        <f>'RD T1'!T60</f>
        <v>1.6334446013217709</v>
      </c>
      <c r="AF32" s="11">
        <f t="shared" si="7"/>
        <v>3.9515587310990643</v>
      </c>
    </row>
    <row r="33" spans="1:32" x14ac:dyDescent="0.2">
      <c r="A33" s="10" t="str">
        <f>name!D29</f>
        <v>92 Elementary administration and service occupations</v>
      </c>
      <c r="B33" s="11">
        <v>31.104055638992889</v>
      </c>
      <c r="C33" s="11">
        <v>29.348968338686177</v>
      </c>
      <c r="D33" s="11">
        <v>27.83476768462241</v>
      </c>
      <c r="E33" s="11">
        <v>24.795904749215186</v>
      </c>
      <c r="F33" s="11">
        <v>23.410792138602559</v>
      </c>
      <c r="G33" s="11"/>
      <c r="H33" s="11">
        <f t="shared" ref="H33" si="8">F33-D33</f>
        <v>-4.4239755460198502</v>
      </c>
      <c r="I33" s="11">
        <f>'RD T1'!E32</f>
        <v>11.701880990492901</v>
      </c>
      <c r="J33" s="11">
        <f>SUM(H33:I33)</f>
        <v>7.2779054444730509</v>
      </c>
      <c r="L33" s="10" t="str">
        <f>name!D29</f>
        <v>92 Elementary administration and service occupations</v>
      </c>
      <c r="M33" s="11">
        <v>14.79736767057733</v>
      </c>
      <c r="N33" s="11">
        <v>15.355647130622559</v>
      </c>
      <c r="O33" s="11">
        <v>14.535069685274546</v>
      </c>
      <c r="P33" s="11">
        <v>13.902087546746225</v>
      </c>
      <c r="Q33" s="11">
        <v>12.709582014620768</v>
      </c>
      <c r="R33" s="11"/>
      <c r="S33" s="11">
        <f t="shared" ref="S33" si="9">Q33-O33</f>
        <v>-1.8254876706537786</v>
      </c>
      <c r="T33" s="11">
        <f>'RD T1'!T32</f>
        <v>5.2997871589067103</v>
      </c>
      <c r="U33" s="11">
        <f t="shared" ref="U33" si="10">SUM(S33:T33)</f>
        <v>3.4742994882529317</v>
      </c>
      <c r="W33" s="10" t="str">
        <f>name!D29</f>
        <v>92 Elementary administration and service occupations</v>
      </c>
      <c r="X33" s="11">
        <v>16.306687968415524</v>
      </c>
      <c r="Y33" s="11">
        <v>13.993321208063604</v>
      </c>
      <c r="Z33" s="11">
        <v>13.299697999347851</v>
      </c>
      <c r="AA33" s="11">
        <v>10.893817202468897</v>
      </c>
      <c r="AB33" s="11">
        <v>10.701210123981765</v>
      </c>
      <c r="AC33" s="11"/>
      <c r="AD33" s="11">
        <f t="shared" ref="AD33" si="11">AB33-Z33</f>
        <v>-2.5984878753660858</v>
      </c>
      <c r="AE33" s="11">
        <f>'RD T1'!T61</f>
        <v>6.4020938315861873</v>
      </c>
      <c r="AF33" s="11">
        <f t="shared" ref="AF33" si="12">SUM(AD33:AE33)</f>
        <v>3.8036059562201014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303.75599999999997</v>
      </c>
      <c r="C35" s="34">
        <f>SUM(C8:C33)</f>
        <v>291.30899999999991</v>
      </c>
      <c r="D35" s="34">
        <f>SUM(D8:D33)</f>
        <v>292.11700000000013</v>
      </c>
      <c r="E35" s="34">
        <f>SUM(E8:E33)</f>
        <v>296.46699999999998</v>
      </c>
      <c r="F35" s="34">
        <f>SUM(F8:F33)</f>
        <v>305.02000000000004</v>
      </c>
      <c r="G35" s="11"/>
      <c r="H35" s="34">
        <f>F35-D35</f>
        <v>12.902999999999906</v>
      </c>
      <c r="I35" s="34">
        <f>SUM(I8:I33)</f>
        <v>146.72635507030967</v>
      </c>
      <c r="J35" s="34">
        <f>SUM(J8:J33)</f>
        <v>159.62935507030963</v>
      </c>
      <c r="L35" s="231" t="str">
        <f>name!D3</f>
        <v>All occupations</v>
      </c>
      <c r="M35" s="34">
        <f>SUM(M8:M33)</f>
        <v>151.28352598861264</v>
      </c>
      <c r="N35" s="34">
        <f>SUM(N8:N33)</f>
        <v>148.07601955551709</v>
      </c>
      <c r="O35" s="34">
        <f>SUM(O8:O33)</f>
        <v>143.99915413064531</v>
      </c>
      <c r="P35" s="34">
        <f>SUM(P8:P33)</f>
        <v>144.22190648773568</v>
      </c>
      <c r="Q35" s="34">
        <f>SUM(Q8:Q33)</f>
        <v>146.10257655044012</v>
      </c>
      <c r="R35" s="11"/>
      <c r="S35" s="34">
        <f>Q35-O35</f>
        <v>2.1034224197948106</v>
      </c>
      <c r="T35" s="34">
        <f>SUM(T8:T33)</f>
        <v>57.44332793152293</v>
      </c>
      <c r="U35" s="34">
        <f>SUM(U8:U33)</f>
        <v>59.546750351317748</v>
      </c>
      <c r="W35" s="231" t="str">
        <f>name!D3</f>
        <v>All occupations</v>
      </c>
      <c r="X35" s="34">
        <f>SUM(X8:X33)</f>
        <v>152.47247401138731</v>
      </c>
      <c r="Y35" s="34">
        <f>SUM(Y8:Y33)</f>
        <v>143.23298044448279</v>
      </c>
      <c r="Z35" s="34">
        <f>SUM(Z8:Z33)</f>
        <v>148.11784586935477</v>
      </c>
      <c r="AA35" s="34">
        <f>SUM(AA8:AA33)</f>
        <v>152.24509351226419</v>
      </c>
      <c r="AB35" s="34">
        <f>SUM(AB8:AB33)</f>
        <v>158.91742344955986</v>
      </c>
      <c r="AC35" s="11"/>
      <c r="AD35" s="34">
        <f t="shared" ref="AD35" si="13">AB35-Z35</f>
        <v>10.799577580205096</v>
      </c>
      <c r="AE35" s="34">
        <f>SUM(AE8:AE33)</f>
        <v>89.283027138786721</v>
      </c>
      <c r="AF35" s="34">
        <f>SUM(AF8:AF33)</f>
        <v>100.08260471899192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Tees Valley (Continued)</v>
      </c>
      <c r="L38" s="19" t="str">
        <f>CONCATENATE(L$1," (Continued)")</f>
        <v>Occupation Table 2.1  Males: Employment Change by Occupation (SOC 2020) and Replacement Demand, 2015-2035, Tees Valley (Continued)</v>
      </c>
      <c r="W38" s="19" t="str">
        <f>CONCATENATE(W$1," (Continued)")</f>
        <v>Occupation Table 2.2  Females: Employment Change by Occupation (SOC 2020) and Replacement Demand, 2015-2035, Tees Valley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4.3639704656018079</v>
      </c>
      <c r="C45" s="173">
        <f t="shared" si="20"/>
        <v>5.0341016944422581</v>
      </c>
      <c r="D45" s="173">
        <f t="shared" si="20"/>
        <v>5.2083015552436622</v>
      </c>
      <c r="E45" s="173">
        <f t="shared" si="20"/>
        <v>4.5739194014960551</v>
      </c>
      <c r="F45" s="173">
        <f t="shared" si="20"/>
        <v>4.829105244567045</v>
      </c>
      <c r="H45" s="68">
        <f t="shared" ref="H45:H70" si="21">IF(D8&gt;0,(H8/D8)*100,0)</f>
        <v>-3.1851373123418036</v>
      </c>
      <c r="I45" s="69">
        <f t="shared" ref="I45:I70" si="22">IF(D8&gt;0,I8/D8*100,0)</f>
        <v>48.049474490005991</v>
      </c>
      <c r="J45" s="69">
        <f t="shared" ref="J45:J70" si="23">IF(D8&gt;0,(J8/D8)*100,0)</f>
        <v>44.86433717766419</v>
      </c>
      <c r="L45" t="str">
        <f t="shared" ref="L45:L70" si="24">L8</f>
        <v>11 Corporate managers and directors</v>
      </c>
      <c r="M45" s="173">
        <f t="shared" ref="M45:Q45" si="25">M8/M$35*100</f>
        <v>5.8271757287926311</v>
      </c>
      <c r="N45" s="173">
        <f t="shared" si="25"/>
        <v>6.4547547902435403</v>
      </c>
      <c r="O45" s="173">
        <f t="shared" si="25"/>
        <v>6.7000879111225489</v>
      </c>
      <c r="P45" s="173">
        <f t="shared" si="25"/>
        <v>5.63533508768539</v>
      </c>
      <c r="Q45" s="173">
        <f t="shared" si="25"/>
        <v>5.7223197285641767</v>
      </c>
      <c r="S45" s="68">
        <f t="shared" ref="S45:S70" si="26">IF(O8&gt;0,(S8/O8)*100,0)</f>
        <v>-13.345812862880996</v>
      </c>
      <c r="T45" s="69">
        <f t="shared" ref="T45:T70" si="27">IF(O8&gt;0,T8/O8*100,0)</f>
        <v>39.875700847733583</v>
      </c>
      <c r="U45" s="69">
        <f t="shared" ref="U45:U70" si="28">IF(O8&gt;0,(U8/O8)*100,0)</f>
        <v>26.529887984852586</v>
      </c>
      <c r="W45" t="str">
        <f t="shared" ref="W45:W70" si="29">W8</f>
        <v>11 Corporate managers and directors</v>
      </c>
      <c r="X45" s="173">
        <f t="shared" ref="X45:AB45" si="30">X8/X$35*100</f>
        <v>2.9121749668019783</v>
      </c>
      <c r="Y45" s="173">
        <f t="shared" si="30"/>
        <v>3.5654130241187838</v>
      </c>
      <c r="Z45" s="173">
        <f t="shared" si="30"/>
        <v>3.7579970890305061</v>
      </c>
      <c r="AA45" s="173">
        <f t="shared" si="30"/>
        <v>3.568439419798751</v>
      </c>
      <c r="AB45" s="173">
        <f t="shared" si="30"/>
        <v>4.0079181482032791</v>
      </c>
      <c r="AD45" s="68">
        <f t="shared" ref="AD45:AD70" si="31">IF(Z8&gt;0,(AD8/Z8)*100,0)</f>
        <v>14.426478343441836</v>
      </c>
      <c r="AE45" s="69">
        <f t="shared" ref="AE45:AE70" si="32">IF(Z8&gt;0,AE8/Z8*100,0)</f>
        <v>62.217170243015339</v>
      </c>
      <c r="AF45" s="69">
        <f t="shared" ref="AF45:AF70" si="33">IF(Z8&gt;0,(AF8/Z8)*100,0)</f>
        <v>76.643648586457175</v>
      </c>
    </row>
    <row r="46" spans="1:32" x14ac:dyDescent="0.2">
      <c r="A46" t="str">
        <f t="shared" si="19"/>
        <v>12 Other managers and proprietors</v>
      </c>
      <c r="B46" s="173">
        <f t="shared" si="20"/>
        <v>2.8490078991399277</v>
      </c>
      <c r="C46" s="173">
        <f t="shared" si="20"/>
        <v>3.0982060196840862</v>
      </c>
      <c r="D46" s="173">
        <f t="shared" si="20"/>
        <v>3.0267767905014487</v>
      </c>
      <c r="E46" s="173">
        <f t="shared" si="20"/>
        <v>3.02753912843998</v>
      </c>
      <c r="F46" s="173">
        <f t="shared" si="20"/>
        <v>3.299707444657201</v>
      </c>
      <c r="H46" s="68">
        <f t="shared" si="21"/>
        <v>13.832566158969442</v>
      </c>
      <c r="I46" s="69">
        <f t="shared" si="22"/>
        <v>59.592810083181355</v>
      </c>
      <c r="J46" s="69">
        <f t="shared" si="23"/>
        <v>73.425376242150804</v>
      </c>
      <c r="L46" t="str">
        <f t="shared" si="24"/>
        <v>12 Other managers and proprietors</v>
      </c>
      <c r="M46" s="173">
        <f t="shared" ref="M46:Q46" si="34">M9/M$35*100</f>
        <v>3.520844349846576</v>
      </c>
      <c r="N46" s="173">
        <f t="shared" si="34"/>
        <v>3.7287536017830782</v>
      </c>
      <c r="O46" s="173">
        <f t="shared" si="34"/>
        <v>3.4822447270470063</v>
      </c>
      <c r="P46" s="173">
        <f t="shared" si="34"/>
        <v>3.8258255646517467</v>
      </c>
      <c r="Q46" s="173">
        <f t="shared" si="34"/>
        <v>4.3444894522476378</v>
      </c>
      <c r="S46" s="68">
        <f t="shared" si="26"/>
        <v>26.583585101303353</v>
      </c>
      <c r="T46" s="69">
        <f t="shared" si="27"/>
        <v>58.682786223201802</v>
      </c>
      <c r="U46" s="69">
        <f t="shared" si="28"/>
        <v>85.266371324505144</v>
      </c>
      <c r="W46" t="str">
        <f t="shared" si="29"/>
        <v>12 Other managers and proprietors</v>
      </c>
      <c r="X46" s="173">
        <f t="shared" ref="X46:AB46" si="35">X9/X$35*100</f>
        <v>2.1824102866227544</v>
      </c>
      <c r="Y46" s="173">
        <f t="shared" si="35"/>
        <v>2.4463381621010747</v>
      </c>
      <c r="Z46" s="173">
        <f t="shared" si="35"/>
        <v>2.5839739856723742</v>
      </c>
      <c r="AA46" s="173">
        <f t="shared" si="35"/>
        <v>2.2713217088980735</v>
      </c>
      <c r="AB46" s="173">
        <f t="shared" si="35"/>
        <v>2.3391749874282146</v>
      </c>
      <c r="AD46" s="68">
        <f t="shared" si="31"/>
        <v>-2.8732845858965592</v>
      </c>
      <c r="AE46" s="69">
        <f t="shared" si="32"/>
        <v>60.785085214121025</v>
      </c>
      <c r="AF46" s="69">
        <f t="shared" si="33"/>
        <v>57.911800628224462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4.3308198600434284</v>
      </c>
      <c r="C47" s="173">
        <f t="shared" si="20"/>
        <v>4.3707904814777727</v>
      </c>
      <c r="D47" s="173">
        <f t="shared" si="20"/>
        <v>4.5937479904517744</v>
      </c>
      <c r="E47" s="173">
        <f t="shared" si="20"/>
        <v>5.4243436498977413</v>
      </c>
      <c r="F47" s="173">
        <f t="shared" si="20"/>
        <v>5.9334695543253595</v>
      </c>
      <c r="H47" s="68">
        <f t="shared" si="21"/>
        <v>34.869279280201063</v>
      </c>
      <c r="I47" s="69">
        <f t="shared" si="22"/>
        <v>45.552127579658752</v>
      </c>
      <c r="J47" s="69">
        <f t="shared" si="23"/>
        <v>80.421406859859815</v>
      </c>
      <c r="L47" t="str">
        <f t="shared" si="24"/>
        <v>21 Science, research, engineering and technology professionals</v>
      </c>
      <c r="M47" s="173">
        <f t="shared" ref="M47:Q47" si="36">M10/M$35*100</f>
        <v>7.1975125194396252</v>
      </c>
      <c r="N47" s="173">
        <f t="shared" si="36"/>
        <v>7.1552051326687476</v>
      </c>
      <c r="O47" s="173">
        <f t="shared" si="36"/>
        <v>7.4397540842937966</v>
      </c>
      <c r="P47" s="173">
        <f t="shared" si="36"/>
        <v>8.5960319562464793</v>
      </c>
      <c r="Q47" s="173">
        <f t="shared" si="36"/>
        <v>9.2341728620331232</v>
      </c>
      <c r="S47" s="68">
        <f t="shared" si="26"/>
        <v>25.932363299794119</v>
      </c>
      <c r="T47" s="69">
        <f t="shared" si="27"/>
        <v>38.287948852302435</v>
      </c>
      <c r="U47" s="69">
        <f t="shared" si="28"/>
        <v>64.220312152096554</v>
      </c>
      <c r="W47" t="str">
        <f t="shared" si="29"/>
        <v>21 Science, research, engineering and technology professionals</v>
      </c>
      <c r="X47" s="173">
        <f t="shared" ref="X47:AB47" si="37">X10/X$35*100</f>
        <v>1.4864810621648175</v>
      </c>
      <c r="Y47" s="173">
        <f t="shared" si="37"/>
        <v>1.4922283161094849</v>
      </c>
      <c r="Z47" s="173">
        <f t="shared" si="37"/>
        <v>1.8268803806879099</v>
      </c>
      <c r="AA47" s="173">
        <f t="shared" si="37"/>
        <v>2.4198006214577195</v>
      </c>
      <c r="AB47" s="173">
        <f t="shared" si="37"/>
        <v>2.8989296831341815</v>
      </c>
      <c r="AD47" s="68">
        <f t="shared" si="31"/>
        <v>70.251794106119078</v>
      </c>
      <c r="AE47" s="69">
        <f t="shared" si="32"/>
        <v>74.312038949787848</v>
      </c>
      <c r="AF47" s="69">
        <f t="shared" si="33"/>
        <v>144.56383305590691</v>
      </c>
    </row>
    <row r="48" spans="1:32" x14ac:dyDescent="0.2">
      <c r="A48" t="str">
        <f t="shared" si="19"/>
        <v>22 Health professionals</v>
      </c>
      <c r="B48" s="173">
        <f t="shared" si="20"/>
        <v>6.6487228080872995</v>
      </c>
      <c r="C48" s="173">
        <f t="shared" si="20"/>
        <v>6.8757570906196204</v>
      </c>
      <c r="D48" s="173">
        <f t="shared" si="20"/>
        <v>7.3983748410251975</v>
      </c>
      <c r="E48" s="173">
        <f t="shared" si="20"/>
        <v>7.4129166942609679</v>
      </c>
      <c r="F48" s="173">
        <f t="shared" si="20"/>
        <v>7.9480541741652422</v>
      </c>
      <c r="H48" s="68">
        <f t="shared" si="21"/>
        <v>12.174972644474177</v>
      </c>
      <c r="I48" s="69">
        <f t="shared" si="22"/>
        <v>57.440153030731913</v>
      </c>
      <c r="J48" s="69">
        <f t="shared" si="23"/>
        <v>69.615125675206087</v>
      </c>
      <c r="L48" t="str">
        <f t="shared" si="24"/>
        <v>22 Health professionals</v>
      </c>
      <c r="M48" s="173">
        <f t="shared" ref="M48:Q48" si="38">M11/M$35*100</f>
        <v>3.2367428255866431</v>
      </c>
      <c r="N48" s="173">
        <f t="shared" si="38"/>
        <v>3.238022768302351</v>
      </c>
      <c r="O48" s="173">
        <f t="shared" si="38"/>
        <v>3.9356801659422622</v>
      </c>
      <c r="P48" s="173">
        <f t="shared" si="38"/>
        <v>4.0055766729658568</v>
      </c>
      <c r="Q48" s="173">
        <f t="shared" si="38"/>
        <v>4.3987271951859936</v>
      </c>
      <c r="S48" s="68">
        <f t="shared" si="26"/>
        <v>13.397939696738259</v>
      </c>
      <c r="T48" s="69">
        <f t="shared" si="27"/>
        <v>41.168295523915511</v>
      </c>
      <c r="U48" s="69">
        <f t="shared" si="28"/>
        <v>54.566235220653766</v>
      </c>
      <c r="W48" t="str">
        <f t="shared" si="29"/>
        <v>22 Health professionals</v>
      </c>
      <c r="X48" s="173">
        <f t="shared" ref="X48:AB48" si="39">X11/X$35*100</f>
        <v>10.034096894145048</v>
      </c>
      <c r="Y48" s="173">
        <f t="shared" si="39"/>
        <v>10.636491643357708</v>
      </c>
      <c r="Z48" s="173">
        <f t="shared" si="39"/>
        <v>10.764782860923304</v>
      </c>
      <c r="AA48" s="173">
        <f t="shared" si="39"/>
        <v>10.640692792566279</v>
      </c>
      <c r="AB48" s="173">
        <f t="shared" si="39"/>
        <v>11.211169101355408</v>
      </c>
      <c r="AD48" s="68">
        <f t="shared" si="31"/>
        <v>11.740280457107811</v>
      </c>
      <c r="AE48" s="69">
        <f t="shared" si="32"/>
        <v>63.223832418548277</v>
      </c>
      <c r="AF48" s="69">
        <f t="shared" si="33"/>
        <v>74.964112875656085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4.4058284179294196</v>
      </c>
      <c r="C49" s="173">
        <f t="shared" si="20"/>
        <v>4.1444611978238308</v>
      </c>
      <c r="D49" s="173">
        <f t="shared" si="20"/>
        <v>4.3298565400676736</v>
      </c>
      <c r="E49" s="173">
        <f t="shared" si="20"/>
        <v>4.4433409432780717</v>
      </c>
      <c r="F49" s="173">
        <f t="shared" si="20"/>
        <v>4.6018556304850708</v>
      </c>
      <c r="H49" s="68">
        <f t="shared" si="21"/>
        <v>10.976485609084667</v>
      </c>
      <c r="I49" s="69">
        <f t="shared" si="22"/>
        <v>52.929777872544683</v>
      </c>
      <c r="J49" s="69">
        <f t="shared" si="23"/>
        <v>63.906263481629345</v>
      </c>
      <c r="L49" t="str">
        <f t="shared" si="24"/>
        <v>23 Teaching and other educational professionals</v>
      </c>
      <c r="M49" s="173">
        <f t="shared" ref="M49:Q49" si="40">M12/M$35*100</f>
        <v>3.7660331446984565</v>
      </c>
      <c r="N49" s="173">
        <f t="shared" si="40"/>
        <v>2.8802730192709007</v>
      </c>
      <c r="O49" s="173">
        <f t="shared" si="40"/>
        <v>2.8863097399382545</v>
      </c>
      <c r="P49" s="173">
        <f t="shared" si="40"/>
        <v>3.1070693619249026</v>
      </c>
      <c r="Q49" s="173">
        <f t="shared" si="40"/>
        <v>3.2209352194406025</v>
      </c>
      <c r="S49" s="68">
        <f t="shared" si="26"/>
        <v>13.223607774201621</v>
      </c>
      <c r="T49" s="69">
        <f t="shared" si="27"/>
        <v>47.07036128652944</v>
      </c>
      <c r="U49" s="69">
        <f t="shared" si="28"/>
        <v>60.293969060731058</v>
      </c>
      <c r="W49" t="str">
        <f t="shared" si="29"/>
        <v>23 Teaching and other educational professionals</v>
      </c>
      <c r="X49" s="173">
        <f t="shared" ref="X49:AB49" si="41">X12/X$35*100</f>
        <v>5.0406347032789931</v>
      </c>
      <c r="Y49" s="173">
        <f t="shared" si="41"/>
        <v>5.4513945093303544</v>
      </c>
      <c r="Z49" s="173">
        <f t="shared" si="41"/>
        <v>5.7332628409531532</v>
      </c>
      <c r="AA49" s="173">
        <f t="shared" si="41"/>
        <v>5.7091921480829777</v>
      </c>
      <c r="AB49" s="173">
        <f t="shared" si="41"/>
        <v>5.8714208278388229</v>
      </c>
      <c r="AD49" s="68">
        <f t="shared" si="31"/>
        <v>9.8766688841899519</v>
      </c>
      <c r="AE49" s="69">
        <f t="shared" si="32"/>
        <v>55.797572271737671</v>
      </c>
      <c r="AF49" s="69">
        <f t="shared" si="33"/>
        <v>65.674241155927632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4.4175284676660818</v>
      </c>
      <c r="C50" s="173">
        <f t="shared" si="20"/>
        <v>4.675915566156851</v>
      </c>
      <c r="D50" s="173">
        <f t="shared" si="20"/>
        <v>5.3489678556697697</v>
      </c>
      <c r="E50" s="173">
        <f t="shared" si="20"/>
        <v>5.3800269307466948</v>
      </c>
      <c r="F50" s="173">
        <f t="shared" si="20"/>
        <v>5.8658209961530536</v>
      </c>
      <c r="H50" s="68">
        <f t="shared" si="21"/>
        <v>14.506542803451165</v>
      </c>
      <c r="I50" s="69">
        <f t="shared" si="22"/>
        <v>51.997097331357203</v>
      </c>
      <c r="J50" s="69">
        <f t="shared" si="23"/>
        <v>66.503640134808364</v>
      </c>
      <c r="L50" t="str">
        <f t="shared" si="24"/>
        <v>24 Business, media and public service professionals</v>
      </c>
      <c r="M50" s="173">
        <f t="shared" ref="M50:Q50" si="42">M13/M$35*100</f>
        <v>4.8631486232215222</v>
      </c>
      <c r="N50" s="173">
        <f t="shared" si="42"/>
        <v>4.66028029675428</v>
      </c>
      <c r="O50" s="173">
        <f t="shared" si="42"/>
        <v>5.3537913635514061</v>
      </c>
      <c r="P50" s="173">
        <f t="shared" si="42"/>
        <v>5.450358851290197</v>
      </c>
      <c r="Q50" s="173">
        <f t="shared" si="42"/>
        <v>5.7402159873110969</v>
      </c>
      <c r="S50" s="68">
        <f t="shared" si="26"/>
        <v>8.7839251494169854</v>
      </c>
      <c r="T50" s="69">
        <f t="shared" si="27"/>
        <v>43.939614482099522</v>
      </c>
      <c r="U50" s="69">
        <f t="shared" si="28"/>
        <v>52.723539631516516</v>
      </c>
      <c r="W50" t="str">
        <f t="shared" si="29"/>
        <v>24 Business, media and public service professionals</v>
      </c>
      <c r="X50" s="173">
        <f t="shared" ref="X50:AB50" si="43">X13/X$35*100</f>
        <v>3.9753831635964043</v>
      </c>
      <c r="Y50" s="173">
        <f t="shared" si="43"/>
        <v>4.6920795002635609</v>
      </c>
      <c r="Z50" s="173">
        <f t="shared" si="43"/>
        <v>5.3442784743813698</v>
      </c>
      <c r="AA50" s="173">
        <f t="shared" si="43"/>
        <v>5.3134014426359251</v>
      </c>
      <c r="AB50" s="173">
        <f t="shared" si="43"/>
        <v>5.9812974179393334</v>
      </c>
      <c r="AD50" s="68">
        <f t="shared" si="31"/>
        <v>20.079935535573238</v>
      </c>
      <c r="AE50" s="69">
        <f t="shared" si="32"/>
        <v>59.844470520721735</v>
      </c>
      <c r="AF50" s="69">
        <f t="shared" si="33"/>
        <v>79.92440605629497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1.8504158655118497</v>
      </c>
      <c r="C51" s="173">
        <f t="shared" si="20"/>
        <v>1.9230015076337112</v>
      </c>
      <c r="D51" s="173">
        <f t="shared" si="20"/>
        <v>2.0827066367681368</v>
      </c>
      <c r="E51" s="173">
        <f t="shared" si="20"/>
        <v>1.8854672014343055</v>
      </c>
      <c r="F51" s="173">
        <f t="shared" si="20"/>
        <v>1.9315733202628165</v>
      </c>
      <c r="H51" s="68">
        <f t="shared" si="21"/>
        <v>-3.160044314122576</v>
      </c>
      <c r="I51" s="69">
        <f t="shared" si="22"/>
        <v>37.372349446048062</v>
      </c>
      <c r="J51" s="69">
        <f t="shared" si="23"/>
        <v>34.21230513192549</v>
      </c>
      <c r="L51" t="str">
        <f t="shared" si="24"/>
        <v>31 Science, engineering and technology associate professionals</v>
      </c>
      <c r="M51" s="173">
        <f t="shared" ref="M51:Q51" si="44">M14/M$35*100</f>
        <v>2.9906029142828006</v>
      </c>
      <c r="N51" s="173">
        <f t="shared" si="44"/>
        <v>3.100461881197647</v>
      </c>
      <c r="O51" s="173">
        <f t="shared" si="44"/>
        <v>3.3575167308513363</v>
      </c>
      <c r="P51" s="173">
        <f t="shared" si="44"/>
        <v>2.9464188106545537</v>
      </c>
      <c r="Q51" s="173">
        <f t="shared" si="44"/>
        <v>2.9363432712748128</v>
      </c>
      <c r="S51" s="68">
        <f t="shared" si="26"/>
        <v>-11.266712208735024</v>
      </c>
      <c r="T51" s="69">
        <f t="shared" si="27"/>
        <v>32.047266368317359</v>
      </c>
      <c r="U51" s="69">
        <f t="shared" si="28"/>
        <v>20.780554159582337</v>
      </c>
      <c r="W51" t="str">
        <f t="shared" si="29"/>
        <v>31 Science, engineering and technology associate professionals</v>
      </c>
      <c r="X51" s="173">
        <f t="shared" ref="X51:AB51" si="45">X14/X$35*100</f>
        <v>0.71911975358717362</v>
      </c>
      <c r="Y51" s="173">
        <f t="shared" si="45"/>
        <v>0.70572846925496469</v>
      </c>
      <c r="Z51" s="173">
        <f t="shared" si="45"/>
        <v>0.843345004496587</v>
      </c>
      <c r="AA51" s="173">
        <f t="shared" si="45"/>
        <v>0.88042684024427398</v>
      </c>
      <c r="AB51" s="173">
        <f t="shared" si="45"/>
        <v>1.0078264113538233</v>
      </c>
      <c r="AD51" s="68">
        <f t="shared" si="31"/>
        <v>28.216697497077281</v>
      </c>
      <c r="AE51" s="69">
        <f t="shared" si="32"/>
        <v>57.983007120107665</v>
      </c>
      <c r="AF51" s="69">
        <f t="shared" si="33"/>
        <v>86.199704617184963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2.3048231090533564</v>
      </c>
      <c r="C52" s="173">
        <f t="shared" si="20"/>
        <v>2.3716285204416576</v>
      </c>
      <c r="D52" s="173">
        <f t="shared" si="20"/>
        <v>2.5965696164857222</v>
      </c>
      <c r="E52" s="173">
        <f t="shared" si="20"/>
        <v>4.1361618956457278</v>
      </c>
      <c r="F52" s="173">
        <f t="shared" si="20"/>
        <v>4.7785071808270834</v>
      </c>
      <c r="H52" s="68">
        <f t="shared" si="21"/>
        <v>92.160339314542298</v>
      </c>
      <c r="I52" s="69">
        <f t="shared" si="22"/>
        <v>98.402837129943094</v>
      </c>
      <c r="J52" s="69">
        <f t="shared" si="23"/>
        <v>190.56317644448541</v>
      </c>
      <c r="L52" t="str">
        <f t="shared" si="24"/>
        <v>32 Health and social care associate professionals</v>
      </c>
      <c r="M52" s="173">
        <f t="shared" ref="M52:Q52" si="46">M15/M$35*100</f>
        <v>1.0664495816843043</v>
      </c>
      <c r="N52" s="173">
        <f t="shared" si="46"/>
        <v>1.0248564078565454</v>
      </c>
      <c r="O52" s="173">
        <f t="shared" si="46"/>
        <v>1.202955682379746</v>
      </c>
      <c r="P52" s="173">
        <f t="shared" si="46"/>
        <v>1.6399322257272104</v>
      </c>
      <c r="Q52" s="173">
        <f t="shared" si="46"/>
        <v>1.8700664927947019</v>
      </c>
      <c r="S52" s="68">
        <f t="shared" si="26"/>
        <v>57.726750001653762</v>
      </c>
      <c r="T52" s="69">
        <f t="shared" si="27"/>
        <v>68.609154549878298</v>
      </c>
      <c r="U52" s="69">
        <f t="shared" si="28"/>
        <v>126.33590455153208</v>
      </c>
      <c r="W52" t="str">
        <f t="shared" si="29"/>
        <v>32 Health and social care associate professionals</v>
      </c>
      <c r="X52" s="173">
        <f t="shared" ref="X52:AB52" si="47">X15/X$35*100</f>
        <v>3.5335400622350432</v>
      </c>
      <c r="Y52" s="173">
        <f t="shared" si="47"/>
        <v>3.763938120235776</v>
      </c>
      <c r="Z52" s="173">
        <f t="shared" si="47"/>
        <v>3.9514315274059464</v>
      </c>
      <c r="AA52" s="173">
        <f t="shared" si="47"/>
        <v>6.50084238367669</v>
      </c>
      <c r="AB52" s="173">
        <f t="shared" si="47"/>
        <v>7.4524158627189667</v>
      </c>
      <c r="AD52" s="68">
        <f t="shared" si="31"/>
        <v>102.35164941223125</v>
      </c>
      <c r="AE52" s="69">
        <f t="shared" si="32"/>
        <v>107.2208739418039</v>
      </c>
      <c r="AF52" s="69">
        <f t="shared" si="33"/>
        <v>209.57252335403518</v>
      </c>
    </row>
    <row r="53" spans="1:32" x14ac:dyDescent="0.2">
      <c r="A53" t="str">
        <f t="shared" si="19"/>
        <v>33 Protective service occupations</v>
      </c>
      <c r="B53" s="173">
        <f t="shared" si="20"/>
        <v>1.0605896794488154</v>
      </c>
      <c r="C53" s="173">
        <f t="shared" si="20"/>
        <v>1.2212570852725781</v>
      </c>
      <c r="D53" s="173">
        <f t="shared" si="20"/>
        <v>1.2790358686862557</v>
      </c>
      <c r="E53" s="173">
        <f t="shared" si="20"/>
        <v>1.010034077086889</v>
      </c>
      <c r="F53" s="173">
        <f t="shared" si="20"/>
        <v>1.0400455179630148</v>
      </c>
      <c r="H53" s="68">
        <f t="shared" si="21"/>
        <v>-15.093466957249793</v>
      </c>
      <c r="I53" s="69">
        <f t="shared" si="22"/>
        <v>29.103901614583545</v>
      </c>
      <c r="J53" s="69">
        <f t="shared" si="23"/>
        <v>14.010434657333748</v>
      </c>
      <c r="L53" t="str">
        <f t="shared" si="24"/>
        <v>33 Protective service occupations</v>
      </c>
      <c r="M53" s="173">
        <f t="shared" ref="M53:Q53" si="48">M16/M$35*100</f>
        <v>1.6130098103389958</v>
      </c>
      <c r="N53" s="173">
        <f t="shared" si="48"/>
        <v>1.7791088703329554</v>
      </c>
      <c r="O53" s="173">
        <f t="shared" si="48"/>
        <v>1.8891959386871227</v>
      </c>
      <c r="P53" s="173">
        <f t="shared" si="48"/>
        <v>1.4727500422040032</v>
      </c>
      <c r="Q53" s="173">
        <f t="shared" si="48"/>
        <v>1.3994518571663306</v>
      </c>
      <c r="S53" s="68">
        <f t="shared" si="26"/>
        <v>-24.841363376697821</v>
      </c>
      <c r="T53" s="69">
        <f t="shared" si="27"/>
        <v>21.687242258195845</v>
      </c>
      <c r="U53" s="69">
        <f t="shared" si="28"/>
        <v>-3.1541211185019762</v>
      </c>
      <c r="W53" t="str">
        <f t="shared" si="29"/>
        <v>33 Protective service occupations</v>
      </c>
      <c r="X53" s="173">
        <f t="shared" ref="X53:AB53" si="49">X16/X$35*100</f>
        <v>0.51247720360667426</v>
      </c>
      <c r="Y53" s="173">
        <f t="shared" si="49"/>
        <v>0.64454303814920366</v>
      </c>
      <c r="Z53" s="173">
        <f t="shared" si="49"/>
        <v>0.68584243241445009</v>
      </c>
      <c r="AA53" s="173">
        <f t="shared" si="49"/>
        <v>0.57170285003734689</v>
      </c>
      <c r="AB53" s="173">
        <f t="shared" si="49"/>
        <v>0.70962113121958958</v>
      </c>
      <c r="AD53" s="68">
        <f t="shared" si="31"/>
        <v>11.011077069946063</v>
      </c>
      <c r="AE53" s="69">
        <f t="shared" si="32"/>
        <v>48.965469933802567</v>
      </c>
      <c r="AF53" s="69">
        <f t="shared" si="33"/>
        <v>59.976547003748628</v>
      </c>
    </row>
    <row r="54" spans="1:32" x14ac:dyDescent="0.2">
      <c r="A54" t="str">
        <f t="shared" si="19"/>
        <v>34 Culture, media and sports occupations</v>
      </c>
      <c r="B54" s="173">
        <f t="shared" si="20"/>
        <v>1.2328694509532876</v>
      </c>
      <c r="C54" s="173">
        <f t="shared" si="20"/>
        <v>1.265956812842675</v>
      </c>
      <c r="D54" s="173">
        <f t="shared" si="20"/>
        <v>1.1895231702761995</v>
      </c>
      <c r="E54" s="173">
        <f t="shared" si="20"/>
        <v>1.0167757678868159</v>
      </c>
      <c r="F54" s="173">
        <f t="shared" si="20"/>
        <v>1.0883974589919911</v>
      </c>
      <c r="H54" s="68">
        <f t="shared" si="21"/>
        <v>-4.4598105412609579</v>
      </c>
      <c r="I54" s="69">
        <f t="shared" si="22"/>
        <v>44.702656442922084</v>
      </c>
      <c r="J54" s="69">
        <f t="shared" si="23"/>
        <v>40.24284590166112</v>
      </c>
      <c r="L54" t="str">
        <f t="shared" si="24"/>
        <v>34 Culture, media and sports occupations</v>
      </c>
      <c r="M54" s="173">
        <f t="shared" ref="M54:Q54" si="50">M17/M$35*100</f>
        <v>1.07688399644262</v>
      </c>
      <c r="N54" s="173">
        <f t="shared" si="50"/>
        <v>1.1928596520120767</v>
      </c>
      <c r="O54" s="173">
        <f t="shared" si="50"/>
        <v>1.0647367742576046</v>
      </c>
      <c r="P54" s="173">
        <f t="shared" si="50"/>
        <v>0.91192774220558659</v>
      </c>
      <c r="Q54" s="173">
        <f t="shared" si="50"/>
        <v>0.95596154225086738</v>
      </c>
      <c r="S54" s="68">
        <f t="shared" si="26"/>
        <v>-8.9046726194210333</v>
      </c>
      <c r="T54" s="69">
        <f t="shared" si="27"/>
        <v>35.775788574534403</v>
      </c>
      <c r="U54" s="69">
        <f t="shared" si="28"/>
        <v>26.871115955113371</v>
      </c>
      <c r="W54" t="str">
        <f t="shared" si="29"/>
        <v>34 Culture, media and sports occupations</v>
      </c>
      <c r="X54" s="173">
        <f t="shared" ref="X54:AB54" si="51">X17/X$35*100</f>
        <v>1.3876385639641258</v>
      </c>
      <c r="Y54" s="173">
        <f t="shared" si="51"/>
        <v>1.3415255581345427</v>
      </c>
      <c r="Z54" s="173">
        <f t="shared" si="51"/>
        <v>1.3108396488424525</v>
      </c>
      <c r="AA54" s="173">
        <f t="shared" si="51"/>
        <v>1.1160983917321894</v>
      </c>
      <c r="AB54" s="173">
        <f t="shared" si="51"/>
        <v>1.2101539551878853</v>
      </c>
      <c r="AD54" s="68">
        <f t="shared" si="31"/>
        <v>-0.94983953995954973</v>
      </c>
      <c r="AE54" s="69">
        <f t="shared" si="32"/>
        <v>51.751929693591755</v>
      </c>
      <c r="AF54" s="69">
        <f t="shared" si="33"/>
        <v>50.802090153632207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4.1579672087195254</v>
      </c>
      <c r="C55" s="173">
        <f t="shared" si="52"/>
        <v>4.3530200191375208</v>
      </c>
      <c r="D55" s="173">
        <f t="shared" si="52"/>
        <v>4.5914732972487302</v>
      </c>
      <c r="E55" s="173">
        <f t="shared" si="52"/>
        <v>4.4576900875443446</v>
      </c>
      <c r="F55" s="173">
        <f t="shared" si="52"/>
        <v>4.579116195951026</v>
      </c>
      <c r="H55" s="68">
        <f t="shared" si="21"/>
        <v>4.1360465416477874</v>
      </c>
      <c r="I55" s="69">
        <f t="shared" si="22"/>
        <v>46.977962685969437</v>
      </c>
      <c r="J55" s="69">
        <f t="shared" si="23"/>
        <v>51.114009227617231</v>
      </c>
      <c r="L55" t="str">
        <f t="shared" si="24"/>
        <v>35 Business and public service associate professionals</v>
      </c>
      <c r="M55" s="173">
        <f t="shared" ref="M55:Q55" si="53">M18/M$35*100</f>
        <v>4.1391390314694396</v>
      </c>
      <c r="N55" s="173">
        <f t="shared" si="53"/>
        <v>4.1785832382105363</v>
      </c>
      <c r="O55" s="173">
        <f t="shared" si="53"/>
        <v>4.5242431202887907</v>
      </c>
      <c r="P55" s="173">
        <f t="shared" si="53"/>
        <v>4.3834959600730761</v>
      </c>
      <c r="Q55" s="173">
        <f t="shared" si="53"/>
        <v>4.3772036669712229</v>
      </c>
      <c r="S55" s="68">
        <f t="shared" si="26"/>
        <v>-1.8367895632741906</v>
      </c>
      <c r="T55" s="69">
        <f t="shared" si="27"/>
        <v>37.040619216494584</v>
      </c>
      <c r="U55" s="69">
        <f t="shared" si="28"/>
        <v>35.203829653220389</v>
      </c>
      <c r="W55" t="str">
        <f t="shared" si="29"/>
        <v>35 Business and public service associate professionals</v>
      </c>
      <c r="X55" s="173">
        <f t="shared" ref="X55:AB55" si="54">X18/X$35*100</f>
        <v>4.1766485678356569</v>
      </c>
      <c r="Y55" s="173">
        <f t="shared" si="54"/>
        <v>4.5333549120064083</v>
      </c>
      <c r="Z55" s="173">
        <f t="shared" si="54"/>
        <v>4.6568340143011655</v>
      </c>
      <c r="AA55" s="173">
        <f t="shared" si="54"/>
        <v>4.5279742475605618</v>
      </c>
      <c r="AB55" s="173">
        <f t="shared" si="54"/>
        <v>4.7647468214760309</v>
      </c>
      <c r="AD55" s="68">
        <f t="shared" si="31"/>
        <v>9.7774651629289799</v>
      </c>
      <c r="AE55" s="69">
        <f t="shared" si="32"/>
        <v>56.363908241810869</v>
      </c>
      <c r="AF55" s="69">
        <f t="shared" si="33"/>
        <v>66.141373404739852</v>
      </c>
    </row>
    <row r="56" spans="1:32" x14ac:dyDescent="0.2">
      <c r="A56" t="str">
        <f t="shared" si="19"/>
        <v>41 Administrative occupations</v>
      </c>
      <c r="B56" s="173">
        <f t="shared" si="52"/>
        <v>9.4174365135044411</v>
      </c>
      <c r="C56" s="173">
        <f t="shared" si="52"/>
        <v>8.9311693268372263</v>
      </c>
      <c r="D56" s="173">
        <f t="shared" si="52"/>
        <v>9.4170573767947428</v>
      </c>
      <c r="E56" s="173">
        <f t="shared" si="52"/>
        <v>9.505973186633156</v>
      </c>
      <c r="F56" s="173">
        <f t="shared" si="52"/>
        <v>9.0454722378466919</v>
      </c>
      <c r="H56" s="68">
        <f t="shared" si="21"/>
        <v>0.29690079831389288</v>
      </c>
      <c r="I56" s="69">
        <f t="shared" si="22"/>
        <v>51.311933405003252</v>
      </c>
      <c r="J56" s="69">
        <f t="shared" si="23"/>
        <v>51.608834203317144</v>
      </c>
      <c r="L56" t="str">
        <f t="shared" si="24"/>
        <v>41 Administrative occupations</v>
      </c>
      <c r="M56" s="173">
        <f t="shared" ref="M56:Q56" si="55">M19/M$35*100</f>
        <v>5.8530117083738187</v>
      </c>
      <c r="N56" s="173">
        <f t="shared" si="55"/>
        <v>5.2148399787442887</v>
      </c>
      <c r="O56" s="173">
        <f t="shared" si="55"/>
        <v>6.4491490261860536</v>
      </c>
      <c r="P56" s="173">
        <f t="shared" si="55"/>
        <v>6.8567140096075132</v>
      </c>
      <c r="Q56" s="173">
        <f t="shared" si="55"/>
        <v>7.5297908342006394</v>
      </c>
      <c r="S56" s="68">
        <f t="shared" si="26"/>
        <v>18.461828963719046</v>
      </c>
      <c r="T56" s="69">
        <f t="shared" si="27"/>
        <v>41.22199383698932</v>
      </c>
      <c r="U56" s="69">
        <f t="shared" si="28"/>
        <v>59.683822800708363</v>
      </c>
      <c r="W56" t="str">
        <f t="shared" si="29"/>
        <v>41 Administrative occupations</v>
      </c>
      <c r="X56" s="173">
        <f t="shared" ref="X56:AB56" si="56">X19/X$35*100</f>
        <v>12.954066689788998</v>
      </c>
      <c r="Y56" s="173">
        <f t="shared" si="56"/>
        <v>12.773156385371193</v>
      </c>
      <c r="Z56" s="173">
        <f t="shared" si="56"/>
        <v>12.302437524720263</v>
      </c>
      <c r="AA56" s="173">
        <f t="shared" si="56"/>
        <v>12.015618656816995</v>
      </c>
      <c r="AB56" s="173">
        <f t="shared" si="56"/>
        <v>10.438931516857469</v>
      </c>
      <c r="AD56" s="68">
        <f t="shared" si="31"/>
        <v>-8.9606793966379517</v>
      </c>
      <c r="AE56" s="69">
        <f t="shared" si="32"/>
        <v>56.454173652944462</v>
      </c>
      <c r="AF56" s="69">
        <f t="shared" si="33"/>
        <v>47.493494256306512</v>
      </c>
    </row>
    <row r="57" spans="1:32" x14ac:dyDescent="0.2">
      <c r="A57" t="str">
        <f t="shared" si="19"/>
        <v>42 Secretarial and related occupations</v>
      </c>
      <c r="B57" s="173">
        <f t="shared" si="52"/>
        <v>2.1305521229379534</v>
      </c>
      <c r="C57" s="173">
        <f t="shared" si="52"/>
        <v>1.8277437703882331</v>
      </c>
      <c r="D57" s="173">
        <f t="shared" si="52"/>
        <v>1.8665677265883955</v>
      </c>
      <c r="E57" s="173">
        <f t="shared" si="52"/>
        <v>1.7524417128066028</v>
      </c>
      <c r="F57" s="173">
        <f t="shared" si="52"/>
        <v>1.3548727863329291</v>
      </c>
      <c r="H57" s="68">
        <f t="shared" si="21"/>
        <v>-24.207496562708343</v>
      </c>
      <c r="I57" s="69">
        <f t="shared" si="22"/>
        <v>47.976305679259035</v>
      </c>
      <c r="J57" s="69">
        <f t="shared" si="23"/>
        <v>23.768809116550692</v>
      </c>
      <c r="L57" t="str">
        <f t="shared" si="24"/>
        <v>42 Secretarial and related occupations</v>
      </c>
      <c r="M57" s="173">
        <f t="shared" ref="M57:Q57" si="57">M20/M$35*100</f>
        <v>0.28079450721491295</v>
      </c>
      <c r="N57" s="173">
        <f t="shared" si="57"/>
        <v>0.20986713944379734</v>
      </c>
      <c r="O57" s="173">
        <f t="shared" si="57"/>
        <v>0.20273940793694911</v>
      </c>
      <c r="P57" s="173">
        <f t="shared" si="57"/>
        <v>0.20872134941800063</v>
      </c>
      <c r="Q57" s="173">
        <f t="shared" si="57"/>
        <v>0.23739798838193771</v>
      </c>
      <c r="S57" s="68">
        <f t="shared" si="26"/>
        <v>18.80556789199159</v>
      </c>
      <c r="T57" s="69">
        <f t="shared" si="27"/>
        <v>36.108612128020049</v>
      </c>
      <c r="U57" s="69">
        <f t="shared" si="28"/>
        <v>54.914180020011635</v>
      </c>
      <c r="W57" t="str">
        <f t="shared" si="29"/>
        <v>42 Secretarial and related occupations</v>
      </c>
      <c r="X57" s="173">
        <f t="shared" ref="X57:AB57" si="58">X20/X$35*100</f>
        <v>3.9658857209877314</v>
      </c>
      <c r="Y57" s="173">
        <f t="shared" si="58"/>
        <v>3.5003245607809834</v>
      </c>
      <c r="Z57" s="173">
        <f t="shared" si="58"/>
        <v>3.4841302093411421</v>
      </c>
      <c r="AA57" s="173">
        <f t="shared" si="58"/>
        <v>3.2148093251586531</v>
      </c>
      <c r="AB57" s="173">
        <f t="shared" si="58"/>
        <v>2.3822362035522047</v>
      </c>
      <c r="AD57" s="68">
        <f t="shared" si="31"/>
        <v>-26.64080260906465</v>
      </c>
      <c r="AE57" s="69">
        <f t="shared" si="32"/>
        <v>48.647676827551592</v>
      </c>
      <c r="AF57" s="69">
        <f t="shared" si="33"/>
        <v>22.006874218486939</v>
      </c>
    </row>
    <row r="58" spans="1:32" x14ac:dyDescent="0.2">
      <c r="A58" t="str">
        <f t="shared" si="19"/>
        <v>51 Skilled agricultural and related trades</v>
      </c>
      <c r="B58" s="173">
        <f t="shared" si="52"/>
        <v>0.89342791820405565</v>
      </c>
      <c r="C58" s="173">
        <f t="shared" si="52"/>
        <v>0.73438909083916215</v>
      </c>
      <c r="D58" s="173">
        <f t="shared" si="52"/>
        <v>0.72296038738845769</v>
      </c>
      <c r="E58" s="173">
        <f t="shared" si="52"/>
        <v>0.70336481559024988</v>
      </c>
      <c r="F58" s="173">
        <f t="shared" si="52"/>
        <v>0.75935525468729548</v>
      </c>
      <c r="H58" s="68">
        <f t="shared" si="21"/>
        <v>9.6735712642640408</v>
      </c>
      <c r="I58" s="69">
        <f t="shared" si="22"/>
        <v>56.751231280023404</v>
      </c>
      <c r="J58" s="69">
        <f t="shared" si="23"/>
        <v>66.424802544287459</v>
      </c>
      <c r="L58" t="str">
        <f t="shared" si="24"/>
        <v>51 Skilled agricultural and related trades</v>
      </c>
      <c r="M58" s="173">
        <f t="shared" ref="M58:Q58" si="59">M21/M$35*100</f>
        <v>1.6454250036605531</v>
      </c>
      <c r="N58" s="173">
        <f t="shared" si="59"/>
        <v>1.2790142961403337</v>
      </c>
      <c r="O58" s="173">
        <f t="shared" si="59"/>
        <v>1.184620051194383</v>
      </c>
      <c r="P58" s="173">
        <f t="shared" si="59"/>
        <v>1.1503484252019331</v>
      </c>
      <c r="Q58" s="173">
        <f t="shared" si="59"/>
        <v>1.2356811912371737</v>
      </c>
      <c r="S58" s="68">
        <f t="shared" si="26"/>
        <v>5.834019515188702</v>
      </c>
      <c r="T58" s="69">
        <f t="shared" si="27"/>
        <v>51.948830414396532</v>
      </c>
      <c r="U58" s="69">
        <f t="shared" si="28"/>
        <v>57.782849929585232</v>
      </c>
      <c r="W58" t="str">
        <f t="shared" si="29"/>
        <v>51 Skilled agricultural and related trades</v>
      </c>
      <c r="X58" s="173">
        <f t="shared" ref="X58:AB58" si="60">X21/X$35*100</f>
        <v>0.1472947465699245</v>
      </c>
      <c r="Y58" s="173">
        <f t="shared" si="60"/>
        <v>0.17134884479846541</v>
      </c>
      <c r="Z58" s="173">
        <f t="shared" si="60"/>
        <v>0.27413802777266938</v>
      </c>
      <c r="AA58" s="173">
        <f t="shared" si="60"/>
        <v>0.27993686228301506</v>
      </c>
      <c r="AB58" s="173">
        <f t="shared" si="60"/>
        <v>0.32143947995899935</v>
      </c>
      <c r="AD58" s="68">
        <f t="shared" si="31"/>
        <v>25.803887222083727</v>
      </c>
      <c r="AE58" s="69">
        <f t="shared" si="32"/>
        <v>76.926566418382464</v>
      </c>
      <c r="AF58" s="69">
        <f t="shared" si="33"/>
        <v>102.73045364046618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4.0966150327597557</v>
      </c>
      <c r="C59" s="173">
        <f t="shared" si="52"/>
        <v>4.0486050751177238</v>
      </c>
      <c r="D59" s="173">
        <f t="shared" si="52"/>
        <v>3.4245417527503896</v>
      </c>
      <c r="E59" s="173">
        <f t="shared" si="52"/>
        <v>3.1805904154552449</v>
      </c>
      <c r="F59" s="173">
        <f t="shared" si="52"/>
        <v>2.7834116028573352</v>
      </c>
      <c r="H59" s="68">
        <f t="shared" si="21"/>
        <v>-15.131514412844577</v>
      </c>
      <c r="I59" s="69">
        <f t="shared" si="22"/>
        <v>33.983100290373628</v>
      </c>
      <c r="J59" s="69">
        <f t="shared" si="23"/>
        <v>18.851585877529054</v>
      </c>
      <c r="L59" t="str">
        <f t="shared" si="24"/>
        <v>52 Skilled metal, electrical and electronic trades</v>
      </c>
      <c r="M59" s="173">
        <f t="shared" ref="M59:Q59" si="61">M22/M$35*100</f>
        <v>8.1529644928061611</v>
      </c>
      <c r="N59" s="173">
        <f t="shared" si="61"/>
        <v>7.8527677772856599</v>
      </c>
      <c r="O59" s="173">
        <f t="shared" si="61"/>
        <v>6.8551977992294608</v>
      </c>
      <c r="P59" s="173">
        <f t="shared" si="61"/>
        <v>6.3688488280266036</v>
      </c>
      <c r="Q59" s="173">
        <f t="shared" si="61"/>
        <v>5.5874432588946217</v>
      </c>
      <c r="S59" s="68">
        <f t="shared" si="26"/>
        <v>-17.302749715672778</v>
      </c>
      <c r="T59" s="69">
        <f t="shared" si="27"/>
        <v>32.913663125769226</v>
      </c>
      <c r="U59" s="69">
        <f t="shared" si="28"/>
        <v>15.610913410096448</v>
      </c>
      <c r="W59" t="str">
        <f t="shared" si="29"/>
        <v>52 Skilled metal, electrical and electronic trades</v>
      </c>
      <c r="X59" s="173">
        <f t="shared" ref="X59:AB59" si="62">X22/X$35*100</f>
        <v>7.1896125713003023E-2</v>
      </c>
      <c r="Y59" s="173">
        <f t="shared" si="62"/>
        <v>0.11581481319248882</v>
      </c>
      <c r="Z59" s="173">
        <f t="shared" si="62"/>
        <v>8.9281467896486069E-2</v>
      </c>
      <c r="AA59" s="173">
        <f t="shared" si="62"/>
        <v>0.16035051130645861</v>
      </c>
      <c r="AB59" s="173">
        <f t="shared" si="62"/>
        <v>0.20549257558292056</v>
      </c>
      <c r="AD59" s="68">
        <f t="shared" si="31"/>
        <v>146.9442631433507</v>
      </c>
      <c r="AE59" s="69">
        <f t="shared" si="32"/>
        <v>113.81316743002439</v>
      </c>
      <c r="AF59" s="69">
        <f t="shared" si="33"/>
        <v>260.75743057337507</v>
      </c>
    </row>
    <row r="60" spans="1:32" x14ac:dyDescent="0.2">
      <c r="A60" t="str">
        <f t="shared" si="19"/>
        <v>53 Skilled construction and building trades</v>
      </c>
      <c r="B60" s="173">
        <f t="shared" si="52"/>
        <v>3.5107532767737064</v>
      </c>
      <c r="C60" s="173">
        <f t="shared" si="52"/>
        <v>3.7971932085565521</v>
      </c>
      <c r="D60" s="173">
        <f t="shared" si="52"/>
        <v>3.0505099755843932</v>
      </c>
      <c r="E60" s="173">
        <f t="shared" si="52"/>
        <v>2.7982950311165298</v>
      </c>
      <c r="F60" s="173">
        <f t="shared" si="52"/>
        <v>2.3867153996956629</v>
      </c>
      <c r="H60" s="68">
        <f t="shared" si="21"/>
        <v>-18.304211149478697</v>
      </c>
      <c r="I60" s="69">
        <f t="shared" si="22"/>
        <v>37.242180849919926</v>
      </c>
      <c r="J60" s="69">
        <f t="shared" si="23"/>
        <v>18.937969700441226</v>
      </c>
      <c r="L60" t="str">
        <f t="shared" si="24"/>
        <v>53 Skilled construction and building trades</v>
      </c>
      <c r="M60" s="173">
        <f t="shared" ref="M60:Q60" si="63">M23/M$35*100</f>
        <v>6.7874118922094802</v>
      </c>
      <c r="N60" s="173">
        <f t="shared" si="63"/>
        <v>7.3298382822469614</v>
      </c>
      <c r="O60" s="173">
        <f t="shared" si="63"/>
        <v>6.0106793567467696</v>
      </c>
      <c r="P60" s="173">
        <f t="shared" si="63"/>
        <v>5.6392591573911908</v>
      </c>
      <c r="Q60" s="173">
        <f t="shared" si="63"/>
        <v>4.8616910407665639</v>
      </c>
      <c r="S60" s="68">
        <f t="shared" si="26"/>
        <v>-17.934290401765722</v>
      </c>
      <c r="T60" s="69">
        <f t="shared" si="27"/>
        <v>37.259743951168666</v>
      </c>
      <c r="U60" s="69">
        <f t="shared" si="28"/>
        <v>19.325453549402944</v>
      </c>
      <c r="W60" t="str">
        <f t="shared" si="29"/>
        <v>53 Skilled construction and building trades</v>
      </c>
      <c r="X60" s="173">
        <f t="shared" ref="X60:AB60" si="64">X23/X$35*100</f>
        <v>0.25964535045339726</v>
      </c>
      <c r="Y60" s="173">
        <f t="shared" si="64"/>
        <v>0.14510121555891689</v>
      </c>
      <c r="Z60" s="173">
        <f t="shared" si="64"/>
        <v>0.1726536006895272</v>
      </c>
      <c r="AA60" s="173">
        <f t="shared" si="64"/>
        <v>0.10704729956589498</v>
      </c>
      <c r="AB60" s="173">
        <f t="shared" si="64"/>
        <v>0.11131783654043567</v>
      </c>
      <c r="AD60" s="68">
        <f t="shared" si="31"/>
        <v>-30.824350562527343</v>
      </c>
      <c r="AE60" s="69">
        <f t="shared" si="32"/>
        <v>36.647749535864058</v>
      </c>
      <c r="AF60" s="69">
        <f t="shared" si="33"/>
        <v>5.8233989733367189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2.0142817620081419</v>
      </c>
      <c r="C61" s="173">
        <f t="shared" si="52"/>
        <v>1.7703774117076581</v>
      </c>
      <c r="D61" s="173">
        <f t="shared" si="52"/>
        <v>1.6706685953760354</v>
      </c>
      <c r="E61" s="173">
        <f t="shared" si="52"/>
        <v>1.7148894829634675</v>
      </c>
      <c r="F61" s="173">
        <f t="shared" si="52"/>
        <v>1.6063978091731459</v>
      </c>
      <c r="H61" s="68">
        <f t="shared" si="21"/>
        <v>0.40013091107428428</v>
      </c>
      <c r="I61" s="69">
        <f t="shared" si="22"/>
        <v>45.837695743294049</v>
      </c>
      <c r="J61" s="69">
        <f t="shared" si="23"/>
        <v>46.237826654368334</v>
      </c>
      <c r="L61" t="str">
        <f t="shared" si="24"/>
        <v>54 Textiles, printing and other skilled trades</v>
      </c>
      <c r="M61" s="173">
        <f t="shared" ref="M61:Q61" si="65">M24/M$35*100</f>
        <v>2.3003401210358416</v>
      </c>
      <c r="N61" s="173">
        <f t="shared" si="65"/>
        <v>2.0428008944563931</v>
      </c>
      <c r="O61" s="173">
        <f t="shared" si="65"/>
        <v>1.7629424179930071</v>
      </c>
      <c r="P61" s="173">
        <f t="shared" si="65"/>
        <v>1.869482987604693</v>
      </c>
      <c r="Q61" s="173">
        <f t="shared" si="65"/>
        <v>1.7901324820399547</v>
      </c>
      <c r="S61" s="68">
        <f t="shared" si="26"/>
        <v>3.0255589477856866</v>
      </c>
      <c r="T61" s="69">
        <f t="shared" si="27"/>
        <v>32.72861924761812</v>
      </c>
      <c r="U61" s="69">
        <f t="shared" si="28"/>
        <v>35.75417819540381</v>
      </c>
      <c r="W61" t="str">
        <f t="shared" si="29"/>
        <v>54 Textiles, printing and other skilled trades</v>
      </c>
      <c r="X61" s="173">
        <f t="shared" ref="X61:AB61" si="66">X24/X$35*100</f>
        <v>1.7304540254096383</v>
      </c>
      <c r="Y61" s="173">
        <f t="shared" si="66"/>
        <v>1.4887426594760023</v>
      </c>
      <c r="Z61" s="173">
        <f t="shared" si="66"/>
        <v>1.5809606177366282</v>
      </c>
      <c r="AA61" s="173">
        <f t="shared" si="66"/>
        <v>1.5684429246171887</v>
      </c>
      <c r="AB61" s="173">
        <f t="shared" si="66"/>
        <v>1.4374792065127346</v>
      </c>
      <c r="AD61" s="68">
        <f t="shared" si="31"/>
        <v>-2.4460974914818427</v>
      </c>
      <c r="AE61" s="69">
        <f t="shared" si="32"/>
        <v>60.049254899191915</v>
      </c>
      <c r="AF61" s="69">
        <f t="shared" si="33"/>
        <v>57.603157407710071</v>
      </c>
    </row>
    <row r="62" spans="1:32" x14ac:dyDescent="0.2">
      <c r="A62" t="str">
        <f t="shared" si="19"/>
        <v>61 Caring personal service occupations</v>
      </c>
      <c r="B62" s="173">
        <f t="shared" si="52"/>
        <v>7.8531164392847419</v>
      </c>
      <c r="C62" s="173">
        <f t="shared" si="52"/>
        <v>7.3458470489325967</v>
      </c>
      <c r="D62" s="173">
        <f t="shared" si="52"/>
        <v>7.5795974704671156</v>
      </c>
      <c r="E62" s="173">
        <f t="shared" si="52"/>
        <v>7.7010871800023919</v>
      </c>
      <c r="F62" s="173">
        <f t="shared" si="52"/>
        <v>7.7672337245479754</v>
      </c>
      <c r="H62" s="68">
        <f t="shared" si="21"/>
        <v>7.0019559463872545</v>
      </c>
      <c r="I62" s="69">
        <f t="shared" si="22"/>
        <v>58.905472645604242</v>
      </c>
      <c r="J62" s="69">
        <f t="shared" si="23"/>
        <v>65.90742859199149</v>
      </c>
      <c r="L62" t="str">
        <f t="shared" si="24"/>
        <v>61 Caring personal service occupations</v>
      </c>
      <c r="M62" s="173">
        <f t="shared" ref="M62:Q62" si="67">M25/M$35*100</f>
        <v>1.9373264804882133</v>
      </c>
      <c r="N62" s="173">
        <f t="shared" si="67"/>
        <v>1.925069539339413</v>
      </c>
      <c r="O62" s="173">
        <f t="shared" si="67"/>
        <v>1.956318725191512</v>
      </c>
      <c r="P62" s="173">
        <f t="shared" si="67"/>
        <v>2.3049374044381485</v>
      </c>
      <c r="Q62" s="173">
        <f t="shared" si="67"/>
        <v>2.5795784721748425</v>
      </c>
      <c r="S62" s="68">
        <f t="shared" si="26"/>
        <v>33.784890001101097</v>
      </c>
      <c r="T62" s="69">
        <f t="shared" si="27"/>
        <v>53.273918721962069</v>
      </c>
      <c r="U62" s="69">
        <f t="shared" si="28"/>
        <v>87.058808723063166</v>
      </c>
      <c r="W62" t="str">
        <f t="shared" si="29"/>
        <v>61 Caring personal service occupations</v>
      </c>
      <c r="X62" s="173">
        <f t="shared" ref="X62:AB62" si="68">X25/X$35*100</f>
        <v>13.722776322339628</v>
      </c>
      <c r="Y62" s="173">
        <f t="shared" si="68"/>
        <v>12.949913612553043</v>
      </c>
      <c r="Z62" s="173">
        <f t="shared" si="68"/>
        <v>13.046510508581038</v>
      </c>
      <c r="AA62" s="173">
        <f t="shared" si="68"/>
        <v>12.812864448952938</v>
      </c>
      <c r="AB62" s="173">
        <f t="shared" si="68"/>
        <v>12.536564753047216</v>
      </c>
      <c r="AD62" s="68">
        <f t="shared" si="31"/>
        <v>3.0975411573761553</v>
      </c>
      <c r="AE62" s="69">
        <f t="shared" si="32"/>
        <v>59.72644029536449</v>
      </c>
      <c r="AF62" s="69">
        <f t="shared" si="33"/>
        <v>62.823981452740654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2.187053514622546</v>
      </c>
      <c r="C63" s="173">
        <f t="shared" si="52"/>
        <v>2.2987210493253944</v>
      </c>
      <c r="D63" s="173">
        <f t="shared" si="52"/>
        <v>2.1580332446739998</v>
      </c>
      <c r="E63" s="173">
        <f t="shared" si="52"/>
        <v>1.9166018056978398</v>
      </c>
      <c r="F63" s="173">
        <f t="shared" si="52"/>
        <v>1.8628426419171218</v>
      </c>
      <c r="H63" s="68">
        <f t="shared" si="21"/>
        <v>-9.8658173452675211</v>
      </c>
      <c r="I63" s="69">
        <f t="shared" si="22"/>
        <v>46.189165626832434</v>
      </c>
      <c r="J63" s="69">
        <f t="shared" si="23"/>
        <v>36.323348281564918</v>
      </c>
      <c r="L63" t="str">
        <f t="shared" si="24"/>
        <v>62 Leisure, travel and related personal service occupations</v>
      </c>
      <c r="M63" s="173">
        <f t="shared" ref="M63:Q63" si="69">M26/M$35*100</f>
        <v>1.2817657867498125</v>
      </c>
      <c r="N63" s="173">
        <f t="shared" si="69"/>
        <v>1.3643817064086685</v>
      </c>
      <c r="O63" s="173">
        <f t="shared" si="69"/>
        <v>1.4198974699431055</v>
      </c>
      <c r="P63" s="173">
        <f t="shared" si="69"/>
        <v>1.3039617555819956</v>
      </c>
      <c r="Q63" s="173">
        <f t="shared" si="69"/>
        <v>1.3552226533846108</v>
      </c>
      <c r="S63" s="68">
        <f t="shared" si="26"/>
        <v>-3.160709010226463</v>
      </c>
      <c r="T63" s="69">
        <f t="shared" si="27"/>
        <v>39.083953954132298</v>
      </c>
      <c r="U63" s="69">
        <f t="shared" si="28"/>
        <v>35.923244943905843</v>
      </c>
      <c r="W63" t="str">
        <f t="shared" si="29"/>
        <v>62 Leisure, travel and related personal service occupations</v>
      </c>
      <c r="X63" s="173">
        <f t="shared" ref="X63:AB63" si="70">X26/X$35*100</f>
        <v>3.0852820007464006</v>
      </c>
      <c r="Y63" s="173">
        <f t="shared" si="70"/>
        <v>3.2646525714084094</v>
      </c>
      <c r="Z63" s="173">
        <f t="shared" si="70"/>
        <v>2.8756437835726687</v>
      </c>
      <c r="AA63" s="173">
        <f t="shared" si="70"/>
        <v>2.4969562458974588</v>
      </c>
      <c r="AB63" s="173">
        <f t="shared" si="70"/>
        <v>2.3295289663190824</v>
      </c>
      <c r="AD63" s="68">
        <f t="shared" si="31"/>
        <v>-13.084515498169699</v>
      </c>
      <c r="AE63" s="69">
        <f t="shared" si="32"/>
        <v>49.599928070055284</v>
      </c>
      <c r="AF63" s="69">
        <f t="shared" si="33"/>
        <v>36.515412571885584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0.10391242602921212</v>
      </c>
      <c r="C64" s="173">
        <f t="shared" si="52"/>
        <v>9.9963201628188961E-2</v>
      </c>
      <c r="D64" s="173">
        <f t="shared" si="52"/>
        <v>0.12142229865500259</v>
      </c>
      <c r="E64" s="173">
        <f t="shared" si="52"/>
        <v>8.8820319913334916E-2</v>
      </c>
      <c r="F64" s="173">
        <f t="shared" si="52"/>
        <v>9.2191468057209486E-2</v>
      </c>
      <c r="H64" s="68">
        <f t="shared" si="21"/>
        <v>-20.719977387107253</v>
      </c>
      <c r="I64" s="69">
        <f t="shared" si="22"/>
        <v>38.050998684360685</v>
      </c>
      <c r="J64" s="69">
        <f t="shared" si="23"/>
        <v>17.331021297253436</v>
      </c>
      <c r="L64" t="str">
        <f t="shared" si="24"/>
        <v>63 Community and civil enforcement occupations</v>
      </c>
      <c r="M64" s="173">
        <f t="shared" ref="M64:Q64" si="71">M27/M$35*100</f>
        <v>0.15601480392446179</v>
      </c>
      <c r="N64" s="173">
        <f t="shared" si="71"/>
        <v>0.12897491088861027</v>
      </c>
      <c r="O64" s="173">
        <f t="shared" si="71"/>
        <v>0.19052372266093401</v>
      </c>
      <c r="P64" s="173">
        <f t="shared" si="71"/>
        <v>0.1085202691801857</v>
      </c>
      <c r="Q64" s="173">
        <f t="shared" si="71"/>
        <v>0.12115256265338128</v>
      </c>
      <c r="S64" s="68">
        <f t="shared" si="26"/>
        <v>-35.481913251244464</v>
      </c>
      <c r="T64" s="69">
        <f t="shared" si="27"/>
        <v>24.819701393028069</v>
      </c>
      <c r="U64" s="69">
        <f t="shared" si="28"/>
        <v>-10.662211858216391</v>
      </c>
      <c r="W64" t="str">
        <f t="shared" si="29"/>
        <v>63 Community and civil enforcement occupations</v>
      </c>
      <c r="X64" s="173">
        <f t="shared" ref="X64:AB64" si="72">X27/X$35*100</f>
        <v>5.221633142923985E-2</v>
      </c>
      <c r="Y64" s="173">
        <f t="shared" si="72"/>
        <v>6.997053922282763E-2</v>
      </c>
      <c r="Z64" s="173">
        <f t="shared" si="72"/>
        <v>5.4242368055323821E-2</v>
      </c>
      <c r="AA64" s="173">
        <f t="shared" si="72"/>
        <v>7.015854122850651E-2</v>
      </c>
      <c r="AB64" s="173">
        <f t="shared" si="72"/>
        <v>6.5565749817039984E-2</v>
      </c>
      <c r="AD64" s="68">
        <f t="shared" si="31"/>
        <v>29.688814045473922</v>
      </c>
      <c r="AE64" s="69">
        <f t="shared" si="32"/>
        <v>83.232993219481926</v>
      </c>
      <c r="AF64" s="69">
        <f t="shared" si="33"/>
        <v>112.92180726495585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9.5585696512767875</v>
      </c>
      <c r="C65" s="173">
        <f t="shared" si="73"/>
        <v>8.7263814087193019</v>
      </c>
      <c r="D65" s="173">
        <f t="shared" si="73"/>
        <v>8.781212954885369</v>
      </c>
      <c r="E65" s="173">
        <f t="shared" si="73"/>
        <v>8.6420864611616111</v>
      </c>
      <c r="F65" s="173">
        <f t="shared" si="73"/>
        <v>8.2761898628218589</v>
      </c>
      <c r="H65" s="68">
        <f t="shared" si="21"/>
        <v>-1.5881444138071028</v>
      </c>
      <c r="I65" s="69">
        <f t="shared" si="22"/>
        <v>50.28092678883128</v>
      </c>
      <c r="J65" s="69">
        <f t="shared" si="23"/>
        <v>48.692782375024187</v>
      </c>
      <c r="L65" t="str">
        <f t="shared" si="24"/>
        <v>71 Sales occupations</v>
      </c>
      <c r="M65" s="173">
        <f t="shared" ref="M65:Q65" si="74">M28/M$35*100</f>
        <v>5.8624843589428348</v>
      </c>
      <c r="N65" s="173">
        <f t="shared" si="74"/>
        <v>5.6019661226619961</v>
      </c>
      <c r="O65" s="173">
        <f t="shared" si="74"/>
        <v>5.6914623775251911</v>
      </c>
      <c r="P65" s="173">
        <f t="shared" si="74"/>
        <v>5.6518409608705698</v>
      </c>
      <c r="Q65" s="173">
        <f t="shared" si="74"/>
        <v>5.6771961483219853</v>
      </c>
      <c r="S65" s="68">
        <f t="shared" si="26"/>
        <v>1.2063969856399588</v>
      </c>
      <c r="T65" s="69">
        <f t="shared" si="27"/>
        <v>33.917433342067753</v>
      </c>
      <c r="U65" s="69">
        <f t="shared" si="28"/>
        <v>35.123830327707715</v>
      </c>
      <c r="W65" t="str">
        <f t="shared" si="29"/>
        <v>71 Sales occupations</v>
      </c>
      <c r="X65" s="173">
        <f t="shared" ref="X65:AB65" si="75">X28/X$35*100</f>
        <v>13.225833654202148</v>
      </c>
      <c r="Y65" s="173">
        <f t="shared" si="75"/>
        <v>11.956440418607066</v>
      </c>
      <c r="Z65" s="173">
        <f t="shared" si="75"/>
        <v>11.785047280203454</v>
      </c>
      <c r="AA65" s="173">
        <f t="shared" si="75"/>
        <v>11.474748565202484</v>
      </c>
      <c r="AB65" s="173">
        <f t="shared" si="75"/>
        <v>10.665604880284402</v>
      </c>
      <c r="AD65" s="68">
        <f t="shared" si="31"/>
        <v>-2.9002102930503155</v>
      </c>
      <c r="AE65" s="69">
        <f t="shared" si="32"/>
        <v>57.963754969857973</v>
      </c>
      <c r="AF65" s="69">
        <f t="shared" si="33"/>
        <v>55.063544676807666</v>
      </c>
    </row>
    <row r="66" spans="1:32" x14ac:dyDescent="0.2">
      <c r="A66" t="str">
        <f t="shared" si="19"/>
        <v>72 Customer service occupations</v>
      </c>
      <c r="B66" s="173">
        <f t="shared" si="73"/>
        <v>1.6613473636742939</v>
      </c>
      <c r="C66" s="173">
        <f t="shared" si="73"/>
        <v>1.7853209417954847</v>
      </c>
      <c r="D66" s="173">
        <f t="shared" si="73"/>
        <v>1.8703352796469612</v>
      </c>
      <c r="E66" s="173">
        <f t="shared" si="73"/>
        <v>2.0337643469728013</v>
      </c>
      <c r="F66" s="173">
        <f t="shared" si="73"/>
        <v>2.2173717008135179</v>
      </c>
      <c r="H66" s="68">
        <f t="shared" si="21"/>
        <v>23.791412816868096</v>
      </c>
      <c r="I66" s="69">
        <f t="shared" si="22"/>
        <v>52.200428518398724</v>
      </c>
      <c r="J66" s="69">
        <f t="shared" si="23"/>
        <v>75.991841335266813</v>
      </c>
      <c r="L66" t="str">
        <f t="shared" si="24"/>
        <v>72 Customer service occupations</v>
      </c>
      <c r="M66" s="173">
        <f t="shared" ref="M66:Q66" si="76">M29/M$35*100</f>
        <v>1.31852951757535</v>
      </c>
      <c r="N66" s="173">
        <f t="shared" si="76"/>
        <v>1.2454469182458112</v>
      </c>
      <c r="O66" s="173">
        <f t="shared" si="76"/>
        <v>1.5396269903161124</v>
      </c>
      <c r="P66" s="173">
        <f t="shared" si="76"/>
        <v>1.8781537077060519</v>
      </c>
      <c r="Q66" s="173">
        <f t="shared" si="76"/>
        <v>2.180744856832574</v>
      </c>
      <c r="S66" s="68">
        <f t="shared" si="26"/>
        <v>43.710094481576803</v>
      </c>
      <c r="T66" s="69">
        <f t="shared" si="27"/>
        <v>43.312228274043257</v>
      </c>
      <c r="U66" s="69">
        <f t="shared" si="28"/>
        <v>87.022322755620067</v>
      </c>
      <c r="W66" t="str">
        <f t="shared" si="29"/>
        <v>72 Customer service occupations</v>
      </c>
      <c r="X66" s="173">
        <f t="shared" ref="X66:AB66" si="77">X29/X$35*100</f>
        <v>2.0014919888988882</v>
      </c>
      <c r="Y66" s="173">
        <f t="shared" si="77"/>
        <v>2.3434493576154858</v>
      </c>
      <c r="Z66" s="173">
        <f t="shared" si="77"/>
        <v>2.1918476109135101</v>
      </c>
      <c r="AA66" s="173">
        <f t="shared" si="77"/>
        <v>2.1811744378143683</v>
      </c>
      <c r="AB66" s="173">
        <f t="shared" si="77"/>
        <v>2.2510450146665146</v>
      </c>
      <c r="AD66" s="68">
        <f t="shared" si="31"/>
        <v>10.1889263013544</v>
      </c>
      <c r="AE66" s="69">
        <f t="shared" si="32"/>
        <v>58.270188857268721</v>
      </c>
      <c r="AF66" s="69">
        <f t="shared" si="33"/>
        <v>68.459115158623135</v>
      </c>
    </row>
    <row r="67" spans="1:32" x14ac:dyDescent="0.2">
      <c r="A67" t="str">
        <f t="shared" si="19"/>
        <v>81 Process, plant and machine operatives</v>
      </c>
      <c r="B67" s="173">
        <f t="shared" si="73"/>
        <v>3.4776737466485588</v>
      </c>
      <c r="C67" s="173">
        <f t="shared" si="73"/>
        <v>3.3357006436149277</v>
      </c>
      <c r="D67" s="173">
        <f t="shared" si="73"/>
        <v>2.9057193191714834</v>
      </c>
      <c r="E67" s="173">
        <f t="shared" si="73"/>
        <v>2.8646264724713939</v>
      </c>
      <c r="F67" s="173">
        <f t="shared" si="73"/>
        <v>2.4721697348903757</v>
      </c>
      <c r="H67" s="68">
        <f t="shared" si="21"/>
        <v>-11.162544817555304</v>
      </c>
      <c r="I67" s="69">
        <f t="shared" si="22"/>
        <v>36.595610091454802</v>
      </c>
      <c r="J67" s="69">
        <f t="shared" si="23"/>
        <v>25.433065273899491</v>
      </c>
      <c r="L67" t="str">
        <f t="shared" si="24"/>
        <v>81 Process, plant and machine operatives</v>
      </c>
      <c r="M67" s="173">
        <f t="shared" ref="M67:Q67" si="78">M30/M$35*100</f>
        <v>5.7850872945331568</v>
      </c>
      <c r="N67" s="173">
        <f t="shared" si="78"/>
        <v>5.2872329685600548</v>
      </c>
      <c r="O67" s="173">
        <f t="shared" si="78"/>
        <v>4.820010173574155</v>
      </c>
      <c r="P67" s="173">
        <f t="shared" si="78"/>
        <v>4.733143961481451</v>
      </c>
      <c r="Q67" s="173">
        <f t="shared" si="78"/>
        <v>4.1515572449174938</v>
      </c>
      <c r="S67" s="68">
        <f t="shared" si="26"/>
        <v>-12.61014682844452</v>
      </c>
      <c r="T67" s="69">
        <f t="shared" si="27"/>
        <v>33.525988576966604</v>
      </c>
      <c r="U67" s="69">
        <f t="shared" si="28"/>
        <v>20.915841748522084</v>
      </c>
      <c r="W67" t="str">
        <f t="shared" si="29"/>
        <v>81 Process, plant and machine operatives</v>
      </c>
      <c r="X67" s="173">
        <f t="shared" ref="X67:AB67" si="79">X30/X$35*100</f>
        <v>1.1882529203569576</v>
      </c>
      <c r="Y67" s="173">
        <f t="shared" si="79"/>
        <v>1.3181824867278285</v>
      </c>
      <c r="Z67" s="173">
        <f t="shared" si="79"/>
        <v>1.0446588765482954</v>
      </c>
      <c r="AA67" s="173">
        <f t="shared" si="79"/>
        <v>1.0945782669507393</v>
      </c>
      <c r="AB67" s="173">
        <f t="shared" si="79"/>
        <v>0.92820534813156408</v>
      </c>
      <c r="AD67" s="68">
        <f t="shared" si="31"/>
        <v>-4.6690995024068185</v>
      </c>
      <c r="AE67" s="69">
        <f t="shared" si="32"/>
        <v>50.364877675083861</v>
      </c>
      <c r="AF67" s="69">
        <f t="shared" si="33"/>
        <v>45.695778172677045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3.5736598544534779</v>
      </c>
      <c r="C68" s="173">
        <f t="shared" si="73"/>
        <v>4.373284300613987</v>
      </c>
      <c r="D68" s="173">
        <f t="shared" si="73"/>
        <v>3.9330300644032077</v>
      </c>
      <c r="E68" s="173">
        <f t="shared" si="73"/>
        <v>3.7119349548303204</v>
      </c>
      <c r="F68" s="173">
        <f t="shared" si="73"/>
        <v>3.343710279438783</v>
      </c>
      <c r="H68" s="68">
        <f t="shared" si="21"/>
        <v>-11.228642947230801</v>
      </c>
      <c r="I68" s="69">
        <f t="shared" si="22"/>
        <v>48.401673654713839</v>
      </c>
      <c r="J68" s="69">
        <f t="shared" si="23"/>
        <v>37.173030707483043</v>
      </c>
      <c r="L68" t="str">
        <f t="shared" si="24"/>
        <v>82 Transport and mobile machine drivers and operatives</v>
      </c>
      <c r="M68" s="173">
        <f t="shared" ref="M68:Q68" si="80">M31/M$35*100</f>
        <v>6.9310796714048646</v>
      </c>
      <c r="N68" s="173">
        <f t="shared" si="80"/>
        <v>8.3654720471229655</v>
      </c>
      <c r="O68" s="173">
        <f t="shared" si="80"/>
        <v>7.7746352300488972</v>
      </c>
      <c r="P68" s="173">
        <f t="shared" si="80"/>
        <v>7.3775480947927203</v>
      </c>
      <c r="Q68" s="173">
        <f t="shared" si="80"/>
        <v>6.7096714671643536</v>
      </c>
      <c r="S68" s="68">
        <f t="shared" si="26"/>
        <v>-12.437295326994938</v>
      </c>
      <c r="T68" s="69">
        <f t="shared" si="27"/>
        <v>47.61283576868346</v>
      </c>
      <c r="U68" s="69">
        <f t="shared" si="28"/>
        <v>35.175540441688526</v>
      </c>
      <c r="W68" t="str">
        <f t="shared" si="29"/>
        <v>82 Transport and mobile machine drivers and operatives</v>
      </c>
      <c r="X68" s="173">
        <f t="shared" ref="X68:AB68" si="81">X31/X$35*100</f>
        <v>0.2424204853427265</v>
      </c>
      <c r="Y68" s="173">
        <f t="shared" si="81"/>
        <v>0.24611143171952313</v>
      </c>
      <c r="Z68" s="173">
        <f t="shared" si="81"/>
        <v>0.19824786371669295</v>
      </c>
      <c r="AA68" s="173">
        <f t="shared" si="81"/>
        <v>0.2394965116874207</v>
      </c>
      <c r="AB68" s="173">
        <f t="shared" si="81"/>
        <v>0.24917481931931179</v>
      </c>
      <c r="AD68" s="68">
        <f t="shared" si="31"/>
        <v>34.8527364754638</v>
      </c>
      <c r="AE68" s="69">
        <f t="shared" si="32"/>
        <v>78.477101906676907</v>
      </c>
      <c r="AF68" s="69">
        <f t="shared" si="33"/>
        <v>113.32983838214072</v>
      </c>
    </row>
    <row r="69" spans="1:32" x14ac:dyDescent="0.2">
      <c r="A69" t="str">
        <f t="shared" si="19"/>
        <v>91 Elementary trades and related occupations</v>
      </c>
      <c r="B69" s="173">
        <f t="shared" si="73"/>
        <v>1.659241096274972</v>
      </c>
      <c r="C69" s="173">
        <f t="shared" si="73"/>
        <v>1.5163494414412959</v>
      </c>
      <c r="D69" s="173">
        <f t="shared" si="73"/>
        <v>1.3243726858209945</v>
      </c>
      <c r="E69" s="173">
        <f t="shared" si="73"/>
        <v>2.2535087776554286</v>
      </c>
      <c r="F69" s="173">
        <f t="shared" si="73"/>
        <v>2.4612465145221076</v>
      </c>
      <c r="H69" s="68">
        <f t="shared" si="21"/>
        <v>94.051222832936276</v>
      </c>
      <c r="I69" s="69">
        <f t="shared" si="22"/>
        <v>78.287411618548106</v>
      </c>
      <c r="J69" s="69">
        <f t="shared" si="23"/>
        <v>172.33863445148438</v>
      </c>
      <c r="L69" t="str">
        <f t="shared" si="24"/>
        <v>91 Elementary trades and related occupations</v>
      </c>
      <c r="M69" s="173">
        <f t="shared" ref="M69:Q70" si="82">M32/M$35*100</f>
        <v>2.6290063500620113</v>
      </c>
      <c r="N69" s="173">
        <f t="shared" si="82"/>
        <v>2.389057071598895</v>
      </c>
      <c r="O69" s="173">
        <f t="shared" si="82"/>
        <v>2.2118233282856585</v>
      </c>
      <c r="P69" s="173">
        <f t="shared" si="82"/>
        <v>2.9344237904088937</v>
      </c>
      <c r="Q69" s="173">
        <f t="shared" si="82"/>
        <v>3.0837711559580168</v>
      </c>
      <c r="S69" s="68">
        <f t="shared" si="26"/>
        <v>41.458693134365099</v>
      </c>
      <c r="T69" s="69">
        <f t="shared" si="27"/>
        <v>43.807578625048706</v>
      </c>
      <c r="U69" s="69">
        <f t="shared" si="28"/>
        <v>85.266271759413797</v>
      </c>
      <c r="W69" t="str">
        <f t="shared" si="29"/>
        <v>91 Elementary trades and related occupations</v>
      </c>
      <c r="X69" s="173">
        <f t="shared" ref="X69:AB70" si="83">X32/X$35*100</f>
        <v>0.69703786631236797</v>
      </c>
      <c r="Y69" s="173">
        <f t="shared" si="83"/>
        <v>0.61413354320021396</v>
      </c>
      <c r="Z69" s="173">
        <f t="shared" si="83"/>
        <v>0.4615992563429096</v>
      </c>
      <c r="AA69" s="173">
        <f t="shared" si="83"/>
        <v>1.60847740731761</v>
      </c>
      <c r="AB69" s="173">
        <f t="shared" si="83"/>
        <v>1.8889212646806763</v>
      </c>
      <c r="AD69" s="68">
        <f t="shared" si="31"/>
        <v>339.04888958038663</v>
      </c>
      <c r="AE69" s="69">
        <f t="shared" si="32"/>
        <v>238.90867630509214</v>
      </c>
      <c r="AF69" s="69">
        <f t="shared" si="33"/>
        <v>577.95756588547874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10.239816049392569</v>
      </c>
      <c r="C70" s="173">
        <f t="shared" si="73"/>
        <v>10.074858084949723</v>
      </c>
      <c r="D70" s="173">
        <f t="shared" si="73"/>
        <v>9.528636705368875</v>
      </c>
      <c r="E70" s="173">
        <f t="shared" si="73"/>
        <v>8.363799259012028</v>
      </c>
      <c r="F70" s="173">
        <f t="shared" si="73"/>
        <v>7.6751662640490981</v>
      </c>
      <c r="H70" s="68">
        <f t="shared" si="21"/>
        <v>-15.89370386038436</v>
      </c>
      <c r="I70" s="69">
        <f t="shared" si="22"/>
        <v>42.040519694934332</v>
      </c>
      <c r="J70" s="69">
        <f t="shared" si="23"/>
        <v>26.146815834549976</v>
      </c>
      <c r="L70" t="str">
        <f t="shared" si="24"/>
        <v>92 Elementary administration and service occupations</v>
      </c>
      <c r="M70" s="173">
        <f t="shared" si="82"/>
        <v>9.7812154852149273</v>
      </c>
      <c r="N70" s="173">
        <f t="shared" si="82"/>
        <v>10.370110688223475</v>
      </c>
      <c r="O70" s="173">
        <f t="shared" si="82"/>
        <v>10.093857684807922</v>
      </c>
      <c r="P70" s="173">
        <f t="shared" si="82"/>
        <v>9.6393730226610401</v>
      </c>
      <c r="Q70" s="173">
        <f t="shared" si="82"/>
        <v>8.6990813678312797</v>
      </c>
      <c r="S70" s="68">
        <f t="shared" si="26"/>
        <v>-12.55919448740708</v>
      </c>
      <c r="T70" s="69">
        <f t="shared" si="27"/>
        <v>36.462069144917244</v>
      </c>
      <c r="U70" s="69">
        <f t="shared" si="28"/>
        <v>23.902874657510161</v>
      </c>
      <c r="W70" t="str">
        <f t="shared" si="29"/>
        <v>92 Elementary administration and service occupations</v>
      </c>
      <c r="X70" s="173">
        <f t="shared" si="83"/>
        <v>10.694840543610299</v>
      </c>
      <c r="Y70" s="173">
        <f t="shared" si="83"/>
        <v>9.7696223067056991</v>
      </c>
      <c r="Z70" s="173">
        <f t="shared" si="83"/>
        <v>8.9791327448001503</v>
      </c>
      <c r="AA70" s="173">
        <f t="shared" si="83"/>
        <v>7.1554471485094782</v>
      </c>
      <c r="AB70" s="173">
        <f t="shared" si="83"/>
        <v>6.7338180368739193</v>
      </c>
      <c r="AD70" s="68">
        <f t="shared" si="31"/>
        <v>-19.537946466855882</v>
      </c>
      <c r="AE70" s="69">
        <f t="shared" si="32"/>
        <v>48.137136887620407</v>
      </c>
      <c r="AF70" s="69">
        <f t="shared" si="33"/>
        <v>28.599190420764526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4.4170657647449136</v>
      </c>
      <c r="I72" s="67">
        <f>IF(D35&gt;0,I35/D35*100,0)</f>
        <v>50.228625882885822</v>
      </c>
      <c r="J72" s="67">
        <f>IF(D35&gt;0,(J35/D35)*100,0)</f>
        <v>54.64569164763077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1.4607185941428866</v>
      </c>
      <c r="T72" s="67">
        <f t="shared" ref="T72" si="85">IF(O35&gt;0,T35/O35*100,0)</f>
        <v>39.891434278430999</v>
      </c>
      <c r="U72" s="67">
        <f t="shared" ref="U72" si="86">IF(O35&gt;0,(U35/O35)*100,0)</f>
        <v>41.352152872573889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7.2912062127413799</v>
      </c>
      <c r="AE72" s="67">
        <f t="shared" ref="AE72" si="88">IF(Z35&gt;0,AE35/Z35*100,0)</f>
        <v>60.27837268004663</v>
      </c>
      <c r="AF72" s="67">
        <f t="shared" ref="AF72" si="89">IF(Z35&gt;0,(AF35/Z35)*100,0)</f>
        <v>67.569578892788073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Tees Valley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Tees Valley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Tees Valley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2.5574714400969478</v>
      </c>
      <c r="C82" s="18">
        <f t="shared" ref="B82:E107" si="96">IF(AND(D$6-C$6 &lt;&gt; 0,C8&lt;&gt;0,D8&lt;&gt;0),(EXP(LN(D8/C8)/(D$6-C$6))-1)*100,0)</f>
        <v>3.7473629023184296</v>
      </c>
      <c r="D82" s="18">
        <f t="shared" si="96"/>
        <v>-2.2757417836523963</v>
      </c>
      <c r="E82" s="18">
        <f t="shared" si="96"/>
        <v>0.83075337224396417</v>
      </c>
      <c r="F82" s="18">
        <f t="shared" ref="F82:F107" si="97">IF(AND(F$6-D$6 &lt;&gt; 0,D8&lt;&gt;0,F8&lt;&gt;0),(EXP(LN(F8/D8)/(F$6-D$6))-1)*100,0)</f>
        <v>-0.21556507957602999</v>
      </c>
      <c r="H82" s="18">
        <f t="shared" ref="H82:H107" si="98">IF($F$6-$D$6 &lt;&gt; 0,(EXP(LN(1+(H45/100))/($F$6-$D$6))-1)*100,0)</f>
        <v>-0.21556507957602999</v>
      </c>
      <c r="I82" s="18">
        <f t="shared" ref="I82:I107" si="99">IF(D8&gt;0,((1+(I8/D8))^(1/($F$6-$D$6))-1)*100,0)</f>
        <v>2.6503555587031435</v>
      </c>
      <c r="J82" s="18">
        <f t="shared" ref="J82:J107" si="100">IF($F$6-$D$6 &lt;&gt; 0,(EXP(LN(1+(J45/100))/($F$6-$D$6))-1)*100,0)</f>
        <v>2.5016285599527288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2.0419341162053462</v>
      </c>
      <c r="N82" s="18">
        <f t="shared" si="102"/>
        <v>0.9429428848930943</v>
      </c>
      <c r="O82" s="18">
        <f t="shared" si="102"/>
        <v>-3.3721965894673023</v>
      </c>
      <c r="P82" s="18">
        <f t="shared" si="102"/>
        <v>0.28313489590809926</v>
      </c>
      <c r="Q82" s="18">
        <f t="shared" ref="Q82:Q107" si="103">IF(AND(Q$6-O$6 &lt;&gt; 0,O8&lt;&gt;0,Q8&lt;&gt;0),(EXP(LN(Q8/O8)/(Q$6-O$6))-1)*100,0)</f>
        <v>-0.95042034041680212</v>
      </c>
      <c r="S82" s="18">
        <f t="shared" ref="S82:S107" si="104">IF($F$6-$D$6 &lt;&gt; 0,(EXP(LN(1+(S45/100))/($F$6-$D$6))-1)*100,0)</f>
        <v>-0.95042034041680212</v>
      </c>
      <c r="T82" s="18">
        <f t="shared" ref="T82:T107" si="105">IF(O8&gt;0,((1+(T8/O8))^(1/($F$6-$D$6))-1)*100,0)</f>
        <v>2.2624401995287702</v>
      </c>
      <c r="U82" s="18">
        <f t="shared" ref="U82:U107" si="106">IF($F$6-$D$6 &lt;&gt; 0,(EXP(LN(1+(U45/100))/($F$6-$D$6))-1)*100,0)</f>
        <v>1.5810914636790629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3.5585571730497367</v>
      </c>
      <c r="Y82" s="18">
        <f t="shared" si="108"/>
        <v>8.9960981003169849</v>
      </c>
      <c r="Z82" s="18">
        <f t="shared" si="108"/>
        <v>-0.48430935627484795</v>
      </c>
      <c r="AA82" s="18">
        <f t="shared" si="108"/>
        <v>1.6030798005973734</v>
      </c>
      <c r="AB82" s="18">
        <f t="shared" ref="AB82:AB107" si="109">IF(AND(AB$6-Z$6 &lt;&gt; 0,Z8&lt;&gt;0,AB8&lt;&gt;0),(EXP(LN(AB8/Z8)/(AB$6-Z$6))-1)*100,0)</f>
        <v>0.90246333308314775</v>
      </c>
      <c r="AD82" s="18">
        <f t="shared" ref="AD82:AD107" si="110">IF($F$6-$D$6 &lt;&gt; 0,(EXP(LN(1+(AD45/100))/($F$6-$D$6))-1)*100,0)</f>
        <v>0.90246333308314775</v>
      </c>
      <c r="AE82" s="18">
        <f t="shared" ref="AE82:AE107" si="111">IF(Z8&gt;0,((1+(AE8/Z8))^(1/($F$6-$D$6))-1)*100,0)</f>
        <v>3.2776755396980217</v>
      </c>
      <c r="AF82" s="18">
        <f t="shared" ref="AF82:AF107" si="112">IF($F$6-$D$6 &lt;&gt; 0,(EXP(LN(1+(AF45/100))/($F$6-$D$6))-1)*100,0)</f>
        <v>3.8659509743106391</v>
      </c>
    </row>
    <row r="83" spans="1:32" x14ac:dyDescent="0.2">
      <c r="A83" t="str">
        <f t="shared" si="95"/>
        <v>12 Other managers and proprietors</v>
      </c>
      <c r="B83" s="18">
        <f t="shared" si="96"/>
        <v>1.055840682370035</v>
      </c>
      <c r="C83" s="18">
        <f t="shared" si="96"/>
        <v>-2.0345289242845066</v>
      </c>
      <c r="D83" s="18">
        <f t="shared" si="96"/>
        <v>0.30111925007401119</v>
      </c>
      <c r="E83" s="18">
        <f t="shared" si="96"/>
        <v>1.1518343609242088</v>
      </c>
      <c r="F83" s="18">
        <f t="shared" si="97"/>
        <v>0.86746394959522632</v>
      </c>
      <c r="H83" s="18">
        <f t="shared" si="98"/>
        <v>0.86746394959522632</v>
      </c>
      <c r="I83" s="18">
        <f t="shared" si="99"/>
        <v>3.1654368336686556</v>
      </c>
      <c r="J83" s="18">
        <f t="shared" si="100"/>
        <v>3.7387099577851357</v>
      </c>
      <c r="L83" t="str">
        <f t="shared" si="101"/>
        <v>12 Other managers and proprietors</v>
      </c>
      <c r="M83" s="18">
        <f t="shared" si="102"/>
        <v>0.90263050007910461</v>
      </c>
      <c r="N83" s="18">
        <f t="shared" si="102"/>
        <v>-9.1822343445441597</v>
      </c>
      <c r="O83" s="18">
        <f t="shared" si="102"/>
        <v>1.9312695422677884</v>
      </c>
      <c r="P83" s="18">
        <f t="shared" si="102"/>
        <v>1.4107565075755168</v>
      </c>
      <c r="Q83" s="18">
        <f t="shared" si="103"/>
        <v>1.5839648463078948</v>
      </c>
      <c r="S83" s="18">
        <f t="shared" si="104"/>
        <v>1.5839648463078948</v>
      </c>
      <c r="T83" s="18">
        <f t="shared" si="105"/>
        <v>3.1261143627898891</v>
      </c>
      <c r="U83" s="18">
        <f t="shared" si="106"/>
        <v>4.196494066152745</v>
      </c>
      <c r="W83" t="str">
        <f t="shared" si="107"/>
        <v>12 Other managers and proprietors</v>
      </c>
      <c r="X83" s="18">
        <f t="shared" si="108"/>
        <v>1.2996437414751538</v>
      </c>
      <c r="Y83" s="18">
        <f t="shared" si="108"/>
        <v>9.2285089315898627</v>
      </c>
      <c r="Z83" s="18">
        <f t="shared" si="108"/>
        <v>-2.0092037747250546</v>
      </c>
      <c r="AA83" s="18">
        <f t="shared" si="108"/>
        <v>0.72591632522309713</v>
      </c>
      <c r="AB83" s="18">
        <f t="shared" si="109"/>
        <v>-0.19416935050984296</v>
      </c>
      <c r="AD83" s="18">
        <f t="shared" si="110"/>
        <v>-0.19416935050984296</v>
      </c>
      <c r="AE83" s="18">
        <f t="shared" si="111"/>
        <v>3.2166399809872237</v>
      </c>
      <c r="AF83" s="18">
        <f t="shared" si="112"/>
        <v>3.0926347425904721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-0.81300646300921375</v>
      </c>
      <c r="C84" s="18">
        <f t="shared" si="96"/>
        <v>5.3925972720846316</v>
      </c>
      <c r="D84" s="18">
        <f t="shared" si="96"/>
        <v>3.6859500159390324</v>
      </c>
      <c r="E84" s="18">
        <f t="shared" si="96"/>
        <v>1.1885442706738969</v>
      </c>
      <c r="F84" s="18">
        <f t="shared" si="97"/>
        <v>2.0142565996877027</v>
      </c>
      <c r="H84" s="18">
        <f t="shared" si="98"/>
        <v>2.0142565996877027</v>
      </c>
      <c r="I84" s="18">
        <f t="shared" si="99"/>
        <v>2.5340008752513077</v>
      </c>
      <c r="J84" s="18">
        <f t="shared" si="100"/>
        <v>4.012580466366078</v>
      </c>
      <c r="L84" t="str">
        <f t="shared" si="101"/>
        <v>21 Science, research, engineering and technology professionals</v>
      </c>
      <c r="M84" s="18">
        <f t="shared" si="102"/>
        <v>-0.68080556464421571</v>
      </c>
      <c r="N84" s="18">
        <f t="shared" si="102"/>
        <v>1.1140953910271811</v>
      </c>
      <c r="O84" s="18">
        <f t="shared" si="102"/>
        <v>2.9632272282196448</v>
      </c>
      <c r="P84" s="18">
        <f t="shared" si="102"/>
        <v>0.84924753106461193</v>
      </c>
      <c r="Q84" s="18">
        <f t="shared" si="103"/>
        <v>1.549040337080565</v>
      </c>
      <c r="S84" s="18">
        <f t="shared" si="104"/>
        <v>1.549040337080565</v>
      </c>
      <c r="T84" s="18">
        <f t="shared" si="105"/>
        <v>2.1846407288833136</v>
      </c>
      <c r="U84" s="18">
        <f t="shared" si="106"/>
        <v>3.362211213877786</v>
      </c>
      <c r="W84" t="str">
        <f t="shared" si="107"/>
        <v>21 Science, research, engineering and technology professionals</v>
      </c>
      <c r="X84" s="18">
        <f t="shared" si="108"/>
        <v>-1.4556181771226306</v>
      </c>
      <c r="Y84" s="18">
        <f t="shared" si="108"/>
        <v>26.601599716938871</v>
      </c>
      <c r="Z84" s="18">
        <f t="shared" si="108"/>
        <v>6.365571529351044</v>
      </c>
      <c r="AA84" s="18">
        <f t="shared" si="108"/>
        <v>2.2606692620769531</v>
      </c>
      <c r="AB84" s="18">
        <f t="shared" si="109"/>
        <v>3.6110591270076542</v>
      </c>
      <c r="AD84" s="18">
        <f t="shared" si="110"/>
        <v>3.6110591270076542</v>
      </c>
      <c r="AE84" s="18">
        <f t="shared" si="111"/>
        <v>3.7739844985683613</v>
      </c>
      <c r="AF84" s="18">
        <f t="shared" si="112"/>
        <v>6.1433561543672965</v>
      </c>
    </row>
    <row r="85" spans="1:32" x14ac:dyDescent="0.2">
      <c r="A85" t="str">
        <f t="shared" si="95"/>
        <v>22 Health professionals</v>
      </c>
      <c r="B85" s="18">
        <f t="shared" si="96"/>
        <v>-0.20636691010235131</v>
      </c>
      <c r="C85" s="18">
        <f t="shared" si="96"/>
        <v>7.8993268626754931</v>
      </c>
      <c r="D85" s="18">
        <f t="shared" si="96"/>
        <v>0.3354639174088847</v>
      </c>
      <c r="E85" s="18">
        <f t="shared" si="96"/>
        <v>0.9862779496746743</v>
      </c>
      <c r="F85" s="18">
        <f t="shared" si="97"/>
        <v>0.7688722384922686</v>
      </c>
      <c r="H85" s="18">
        <f t="shared" si="98"/>
        <v>0.7688722384922686</v>
      </c>
      <c r="I85" s="18">
        <f t="shared" si="99"/>
        <v>3.0720784165127579</v>
      </c>
      <c r="J85" s="18">
        <f t="shared" si="100"/>
        <v>3.5851832223618096</v>
      </c>
      <c r="L85" t="str">
        <f t="shared" si="101"/>
        <v>22 Health professionals</v>
      </c>
      <c r="M85" s="18">
        <f t="shared" si="102"/>
        <v>-0.52448427347219218</v>
      </c>
      <c r="N85" s="18">
        <f t="shared" si="102"/>
        <v>18.199355735376031</v>
      </c>
      <c r="O85" s="18">
        <f t="shared" si="102"/>
        <v>0.38372527570966763</v>
      </c>
      <c r="P85" s="18">
        <f t="shared" si="102"/>
        <v>1.0715351566488618</v>
      </c>
      <c r="Q85" s="18">
        <f t="shared" si="103"/>
        <v>0.8417431467816483</v>
      </c>
      <c r="S85" s="18">
        <f t="shared" si="104"/>
        <v>0.8417431467816483</v>
      </c>
      <c r="T85" s="18">
        <f t="shared" si="105"/>
        <v>2.3251707604697858</v>
      </c>
      <c r="U85" s="18">
        <f t="shared" si="106"/>
        <v>2.9455650996100813</v>
      </c>
      <c r="W85" t="str">
        <f t="shared" si="107"/>
        <v>22 Health professionals</v>
      </c>
      <c r="X85" s="18">
        <f t="shared" si="108"/>
        <v>-0.1051903590888803</v>
      </c>
      <c r="Y85" s="18">
        <f t="shared" si="108"/>
        <v>4.6577103222078975</v>
      </c>
      <c r="Z85" s="18">
        <f t="shared" si="108"/>
        <v>0.31828747950131131</v>
      </c>
      <c r="AA85" s="18">
        <f t="shared" si="108"/>
        <v>0.95571776177778567</v>
      </c>
      <c r="AB85" s="18">
        <f t="shared" si="109"/>
        <v>0.74279223588720189</v>
      </c>
      <c r="AD85" s="18">
        <f t="shared" si="110"/>
        <v>0.74279223588720189</v>
      </c>
      <c r="AE85" s="18">
        <f t="shared" si="111"/>
        <v>3.3202792692641259</v>
      </c>
      <c r="AF85" s="18">
        <f t="shared" si="112"/>
        <v>3.799819571318297</v>
      </c>
    </row>
    <row r="86" spans="1:32" x14ac:dyDescent="0.2">
      <c r="A86" t="str">
        <f t="shared" si="95"/>
        <v>23 Teaching and other educational professionals</v>
      </c>
      <c r="B86" s="18">
        <f t="shared" si="96"/>
        <v>-2.5420248787868749</v>
      </c>
      <c r="C86" s="18">
        <f t="shared" si="96"/>
        <v>4.7631042932295253</v>
      </c>
      <c r="D86" s="18">
        <f t="shared" si="96"/>
        <v>0.81638751933463816</v>
      </c>
      <c r="E86" s="18">
        <f t="shared" si="96"/>
        <v>0.6369650123044579</v>
      </c>
      <c r="F86" s="18">
        <f t="shared" si="97"/>
        <v>0.6967370068337253</v>
      </c>
      <c r="H86" s="18">
        <f t="shared" si="98"/>
        <v>0.6967370068337253</v>
      </c>
      <c r="I86" s="18">
        <f t="shared" si="99"/>
        <v>2.8725417747038406</v>
      </c>
      <c r="J86" s="18">
        <f t="shared" si="100"/>
        <v>3.3490217086838081</v>
      </c>
      <c r="L86" t="str">
        <f t="shared" si="101"/>
        <v>23 Teaching and other educational professionals</v>
      </c>
      <c r="M86" s="18">
        <f t="shared" si="102"/>
        <v>-6.9833588610537234</v>
      </c>
      <c r="N86" s="18">
        <f t="shared" si="102"/>
        <v>-2.5494065727378556</v>
      </c>
      <c r="O86" s="18">
        <f t="shared" si="102"/>
        <v>1.5163188119448723</v>
      </c>
      <c r="P86" s="18">
        <f t="shared" si="102"/>
        <v>0.4906761626764844</v>
      </c>
      <c r="Q86" s="18">
        <f t="shared" si="103"/>
        <v>0.83140047809051598</v>
      </c>
      <c r="S86" s="18">
        <f t="shared" si="104"/>
        <v>0.83140047809051598</v>
      </c>
      <c r="T86" s="18">
        <f t="shared" si="105"/>
        <v>2.6049572952146383</v>
      </c>
      <c r="U86" s="18">
        <f t="shared" si="106"/>
        <v>3.195591694261668</v>
      </c>
      <c r="W86" t="str">
        <f t="shared" si="107"/>
        <v>23 Teaching and other educational professionals</v>
      </c>
      <c r="X86" s="18">
        <f t="shared" si="108"/>
        <v>0.39648138552776935</v>
      </c>
      <c r="Y86" s="18">
        <f t="shared" si="108"/>
        <v>8.7573453442605818</v>
      </c>
      <c r="Z86" s="18">
        <f t="shared" si="108"/>
        <v>0.46660925288890542</v>
      </c>
      <c r="AA86" s="18">
        <f t="shared" si="108"/>
        <v>0.71164180584266656</v>
      </c>
      <c r="AB86" s="18">
        <f t="shared" si="109"/>
        <v>0.62989795773820134</v>
      </c>
      <c r="AD86" s="18">
        <f t="shared" si="110"/>
        <v>0.62989795773820134</v>
      </c>
      <c r="AE86" s="18">
        <f t="shared" si="111"/>
        <v>3.0000366087195252</v>
      </c>
      <c r="AF86" s="18">
        <f t="shared" si="112"/>
        <v>3.4229685893154338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0.37581514667683891</v>
      </c>
      <c r="C87" s="18">
        <f t="shared" si="96"/>
        <v>14.711314664196529</v>
      </c>
      <c r="D87" s="18">
        <f t="shared" si="96"/>
        <v>0.4122728874555337</v>
      </c>
      <c r="E87" s="18">
        <f t="shared" si="96"/>
        <v>1.1555303548327789</v>
      </c>
      <c r="F87" s="18">
        <f t="shared" si="97"/>
        <v>0.90716857533503781</v>
      </c>
      <c r="H87" s="18">
        <f t="shared" si="98"/>
        <v>0.90716857533503781</v>
      </c>
      <c r="I87" s="18">
        <f t="shared" si="99"/>
        <v>2.8305960001328678</v>
      </c>
      <c r="J87" s="18">
        <f t="shared" si="100"/>
        <v>3.4574053044030606</v>
      </c>
      <c r="L87" t="str">
        <f t="shared" si="101"/>
        <v>24 Business, media and public service professionals</v>
      </c>
      <c r="M87" s="18">
        <f t="shared" si="102"/>
        <v>-1.5882629763722234</v>
      </c>
      <c r="N87" s="18">
        <f t="shared" si="102"/>
        <v>11.71837593802052</v>
      </c>
      <c r="O87" s="18">
        <f t="shared" si="102"/>
        <v>0.38919902018559327</v>
      </c>
      <c r="P87" s="18">
        <f t="shared" si="102"/>
        <v>0.64981429831896254</v>
      </c>
      <c r="Q87" s="18">
        <f t="shared" si="103"/>
        <v>0.56286745109874747</v>
      </c>
      <c r="S87" s="18">
        <f t="shared" si="104"/>
        <v>0.56286745109874747</v>
      </c>
      <c r="T87" s="18">
        <f t="shared" si="105"/>
        <v>2.4578776923160461</v>
      </c>
      <c r="U87" s="18">
        <f t="shared" si="106"/>
        <v>2.8632871498386558</v>
      </c>
      <c r="W87" t="str">
        <f t="shared" si="107"/>
        <v>24 Business, media and public service professionals</v>
      </c>
      <c r="X87" s="18">
        <f t="shared" si="108"/>
        <v>2.6146781730203905</v>
      </c>
      <c r="Y87" s="18">
        <f t="shared" si="108"/>
        <v>17.784481974264477</v>
      </c>
      <c r="Z87" s="18">
        <f t="shared" si="108"/>
        <v>0.43472470473802094</v>
      </c>
      <c r="AA87" s="18">
        <f t="shared" si="108"/>
        <v>1.6260621937590924</v>
      </c>
      <c r="AB87" s="18">
        <f t="shared" si="109"/>
        <v>1.227387760842702</v>
      </c>
      <c r="AD87" s="18">
        <f t="shared" si="110"/>
        <v>1.227387760842702</v>
      </c>
      <c r="AE87" s="18">
        <f t="shared" si="111"/>
        <v>3.1762742362177354</v>
      </c>
      <c r="AF87" s="18">
        <f t="shared" si="112"/>
        <v>3.9934545363847329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-8.4048246259416093E-2</v>
      </c>
      <c r="C88" s="18">
        <f t="shared" si="96"/>
        <v>8.6053965583907868</v>
      </c>
      <c r="D88" s="18">
        <f t="shared" si="96"/>
        <v>-1.6799520709512517</v>
      </c>
      <c r="E88" s="18">
        <f t="shared" si="96"/>
        <v>0.52739239056516229</v>
      </c>
      <c r="F88" s="18">
        <f t="shared" si="97"/>
        <v>-0.21384111022167973</v>
      </c>
      <c r="H88" s="18">
        <f t="shared" si="98"/>
        <v>-0.21384111022167973</v>
      </c>
      <c r="I88" s="18">
        <f t="shared" si="99"/>
        <v>2.1393967206023712</v>
      </c>
      <c r="J88" s="18">
        <f t="shared" si="100"/>
        <v>1.98105231835628</v>
      </c>
      <c r="L88" t="str">
        <f t="shared" si="101"/>
        <v>31 Science, engineering and technology associate professionals</v>
      </c>
      <c r="M88" s="18">
        <f t="shared" si="102"/>
        <v>0.36682464681077054</v>
      </c>
      <c r="N88" s="18">
        <f t="shared" si="102"/>
        <v>5.3093661121728308</v>
      </c>
      <c r="O88" s="18">
        <f t="shared" si="102"/>
        <v>-2.5482781740339799</v>
      </c>
      <c r="P88" s="18">
        <f t="shared" si="102"/>
        <v>9.5349177845305277E-2</v>
      </c>
      <c r="Q88" s="18">
        <f t="shared" si="103"/>
        <v>-0.79373371163280471</v>
      </c>
      <c r="S88" s="18">
        <f t="shared" si="104"/>
        <v>-0.79373371163280471</v>
      </c>
      <c r="T88" s="18">
        <f t="shared" si="105"/>
        <v>1.8705445430789336</v>
      </c>
      <c r="U88" s="18">
        <f t="shared" si="106"/>
        <v>1.2666557195546657</v>
      </c>
      <c r="W88" t="str">
        <f t="shared" si="107"/>
        <v>31 Science, engineering and technology associate professionals</v>
      </c>
      <c r="X88" s="18">
        <f t="shared" si="108"/>
        <v>-2.0122015724412412</v>
      </c>
      <c r="Y88" s="18">
        <f t="shared" si="108"/>
        <v>23.575392281606344</v>
      </c>
      <c r="Z88" s="18">
        <f t="shared" si="108"/>
        <v>1.4202748118134378</v>
      </c>
      <c r="AA88" s="18">
        <f t="shared" si="108"/>
        <v>1.7963173939843147</v>
      </c>
      <c r="AB88" s="18">
        <f t="shared" si="109"/>
        <v>1.670815201594622</v>
      </c>
      <c r="AD88" s="18">
        <f t="shared" si="110"/>
        <v>1.670815201594622</v>
      </c>
      <c r="AE88" s="18">
        <f t="shared" si="111"/>
        <v>3.0957332319690112</v>
      </c>
      <c r="AF88" s="18">
        <f t="shared" si="112"/>
        <v>4.2314067394918276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-0.33113206201149659</v>
      </c>
      <c r="C89" s="18">
        <f t="shared" si="96"/>
        <v>9.788344403656545</v>
      </c>
      <c r="D89" s="18">
        <f t="shared" si="96"/>
        <v>10.083801121654901</v>
      </c>
      <c r="E89" s="18">
        <f t="shared" si="96"/>
        <v>1.7430299983770547</v>
      </c>
      <c r="F89" s="18">
        <f t="shared" si="97"/>
        <v>4.4505947254851685</v>
      </c>
      <c r="H89" s="18">
        <f t="shared" si="98"/>
        <v>4.4505947254851685</v>
      </c>
      <c r="I89" s="18">
        <f t="shared" si="99"/>
        <v>4.6734467744661501</v>
      </c>
      <c r="J89" s="18">
        <f t="shared" si="100"/>
        <v>7.3699386533969902</v>
      </c>
      <c r="L89" t="str">
        <f t="shared" si="101"/>
        <v>32 Health and social care associate professionals</v>
      </c>
      <c r="M89" s="18">
        <f t="shared" si="102"/>
        <v>-1.5186606176904149</v>
      </c>
      <c r="N89" s="18">
        <f t="shared" si="102"/>
        <v>14.146294194174436</v>
      </c>
      <c r="O89" s="18">
        <f t="shared" si="102"/>
        <v>6.4264345069390272</v>
      </c>
      <c r="P89" s="18">
        <f t="shared" si="102"/>
        <v>1.4532068168018997</v>
      </c>
      <c r="Q89" s="18">
        <f>IF(AND(Q$6-O$6 &lt;&gt; 0,O15&lt;&gt;0,Q15&lt;&gt;0),(EXP(LN(Q15/O15)/(Q$6-O$6))-1)*100,0)</f>
        <v>3.084576321258492</v>
      </c>
      <c r="S89" s="18">
        <f t="shared" si="104"/>
        <v>3.084576321258492</v>
      </c>
      <c r="T89" s="18">
        <f t="shared" si="105"/>
        <v>3.544112505958541</v>
      </c>
      <c r="U89" s="18">
        <f t="shared" si="106"/>
        <v>5.5966717790557841</v>
      </c>
      <c r="W89" t="str">
        <f t="shared" si="107"/>
        <v>32 Health and social care associate professionals</v>
      </c>
      <c r="X89" s="18">
        <f t="shared" si="108"/>
        <v>1.6351828791272283E-2</v>
      </c>
      <c r="Y89" s="18">
        <f t="shared" si="108"/>
        <v>8.5616271579380907</v>
      </c>
      <c r="Z89" s="18">
        <f t="shared" si="108"/>
        <v>11.078554308478793</v>
      </c>
      <c r="AA89" s="18">
        <f t="shared" si="108"/>
        <v>1.8112021570184211</v>
      </c>
      <c r="AB89" s="18">
        <f t="shared" si="109"/>
        <v>4.8110608130513377</v>
      </c>
      <c r="AD89" s="18">
        <f t="shared" si="110"/>
        <v>4.8110608130513377</v>
      </c>
      <c r="AE89" s="18">
        <f t="shared" si="111"/>
        <v>4.9773406435421386</v>
      </c>
      <c r="AF89" s="18">
        <f t="shared" si="112"/>
        <v>7.8245101503072734</v>
      </c>
    </row>
    <row r="90" spans="1:32" x14ac:dyDescent="0.2">
      <c r="A90" t="str">
        <f t="shared" si="95"/>
        <v>33 Protective service occupations</v>
      </c>
      <c r="B90" s="18">
        <f t="shared" si="96"/>
        <v>2.5114045990369593</v>
      </c>
      <c r="C90" s="18">
        <f t="shared" si="96"/>
        <v>5.021582218434073</v>
      </c>
      <c r="D90" s="18">
        <f t="shared" si="96"/>
        <v>-4.3302661200057324</v>
      </c>
      <c r="E90" s="18">
        <f t="shared" si="96"/>
        <v>0.5788875551741901</v>
      </c>
      <c r="F90" s="18">
        <f t="shared" si="97"/>
        <v>-1.084866716267141</v>
      </c>
      <c r="H90" s="18">
        <f t="shared" si="98"/>
        <v>-1.084866716267141</v>
      </c>
      <c r="I90" s="18">
        <f t="shared" si="99"/>
        <v>1.7175656292478303</v>
      </c>
      <c r="J90" s="18">
        <f t="shared" si="100"/>
        <v>0.87796362506862291</v>
      </c>
      <c r="L90" t="str">
        <f t="shared" si="101"/>
        <v>33 Protective service occupations</v>
      </c>
      <c r="M90" s="18">
        <f t="shared" si="102"/>
        <v>1.9329639158066403</v>
      </c>
      <c r="N90" s="18">
        <f t="shared" si="102"/>
        <v>3.2641768945194549</v>
      </c>
      <c r="O90" s="18">
        <f t="shared" si="102"/>
        <v>-4.8289926097892284</v>
      </c>
      <c r="P90" s="18">
        <f t="shared" si="102"/>
        <v>-0.38022507982456988</v>
      </c>
      <c r="Q90" s="18">
        <f t="shared" si="103"/>
        <v>-1.8857866349272223</v>
      </c>
      <c r="S90" s="18">
        <f t="shared" si="104"/>
        <v>-1.8857866349272223</v>
      </c>
      <c r="T90" s="18">
        <f t="shared" si="105"/>
        <v>1.3171589723074195</v>
      </c>
      <c r="U90" s="18">
        <f t="shared" si="106"/>
        <v>-0.21343422853388194</v>
      </c>
      <c r="W90" t="str">
        <f t="shared" si="107"/>
        <v>33 Protective service occupations</v>
      </c>
      <c r="X90" s="18">
        <f t="shared" si="108"/>
        <v>4.2574835059869143</v>
      </c>
      <c r="Y90" s="18">
        <f t="shared" si="108"/>
        <v>10.036504921858524</v>
      </c>
      <c r="Z90" s="18">
        <f t="shared" si="108"/>
        <v>-3.043621629579496</v>
      </c>
      <c r="AA90" s="18">
        <f t="shared" si="108"/>
        <v>2.6238820780734695</v>
      </c>
      <c r="AB90" s="18">
        <f t="shared" si="109"/>
        <v>0.69882918617858447</v>
      </c>
      <c r="AD90" s="18">
        <f t="shared" si="110"/>
        <v>0.69882918617858447</v>
      </c>
      <c r="AE90" s="18">
        <f t="shared" si="111"/>
        <v>2.6925742607893932</v>
      </c>
      <c r="AF90" s="18">
        <f t="shared" si="112"/>
        <v>3.1819555536387156</v>
      </c>
    </row>
    <row r="91" spans="1:32" x14ac:dyDescent="0.2">
      <c r="A91" t="str">
        <f t="shared" si="95"/>
        <v>34 Culture, media and sports occupations</v>
      </c>
      <c r="B91" s="18">
        <f t="shared" si="96"/>
        <v>-0.38317195049757391</v>
      </c>
      <c r="C91" s="18">
        <f t="shared" si="96"/>
        <v>-5.7769962462343454</v>
      </c>
      <c r="D91" s="18">
        <f t="shared" si="96"/>
        <v>-2.8026640460515284</v>
      </c>
      <c r="E91" s="18">
        <f t="shared" si="96"/>
        <v>0.96978441527939552</v>
      </c>
      <c r="F91" s="18">
        <f t="shared" si="97"/>
        <v>-0.30369255171266429</v>
      </c>
      <c r="H91" s="18">
        <f t="shared" si="98"/>
        <v>-0.30369255171266429</v>
      </c>
      <c r="I91" s="18">
        <f t="shared" si="99"/>
        <v>2.4939978912502214</v>
      </c>
      <c r="J91" s="18">
        <f t="shared" si="100"/>
        <v>2.2803128475631373</v>
      </c>
      <c r="L91" t="str">
        <f t="shared" si="101"/>
        <v>34 Culture, media and sports occupations</v>
      </c>
      <c r="M91" s="18">
        <f t="shared" si="102"/>
        <v>2.0418632018600169</v>
      </c>
      <c r="N91" s="18">
        <f t="shared" si="102"/>
        <v>-13.198323246384181</v>
      </c>
      <c r="O91" s="18">
        <f t="shared" si="102"/>
        <v>-3.0209572573808186</v>
      </c>
      <c r="P91" s="18">
        <f t="shared" si="102"/>
        <v>0.60293790717667051</v>
      </c>
      <c r="Q91" s="18">
        <f t="shared" si="103"/>
        <v>-0.61982891341408886</v>
      </c>
      <c r="S91" s="18">
        <f t="shared" si="104"/>
        <v>-0.61982891341408886</v>
      </c>
      <c r="T91" s="18">
        <f t="shared" si="105"/>
        <v>2.0598256894992284</v>
      </c>
      <c r="U91" s="18">
        <f t="shared" si="106"/>
        <v>1.5993315611234182</v>
      </c>
      <c r="W91" t="str">
        <f t="shared" si="107"/>
        <v>34 Culture, media and sports occupations</v>
      </c>
      <c r="X91" s="18">
        <f t="shared" si="108"/>
        <v>-2.378934616849937</v>
      </c>
      <c r="Y91" s="18">
        <f t="shared" si="108"/>
        <v>1.0450344393589717</v>
      </c>
      <c r="Z91" s="18">
        <f>IF(AND(AA$6-Z$6 &lt;&gt; 0,Z17&lt;&gt;0,AA17&lt;&gt;0),(EXP(LN(AA17/Z17)/(AA$6-Z$6))-1)*100,0)</f>
        <v>-2.6316599253624173</v>
      </c>
      <c r="AA91" s="18">
        <f t="shared" si="108"/>
        <v>1.2457111499695639</v>
      </c>
      <c r="AB91" s="18">
        <f t="shared" si="109"/>
        <v>-6.360504910406517E-2</v>
      </c>
      <c r="AD91" s="18">
        <f t="shared" si="110"/>
        <v>-6.360504910406517E-2</v>
      </c>
      <c r="AE91" s="18">
        <f t="shared" si="111"/>
        <v>2.8195301174378962</v>
      </c>
      <c r="AF91" s="18">
        <f t="shared" si="112"/>
        <v>2.7765000325387312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0.10013435901043977</v>
      </c>
      <c r="C92" s="18">
        <f t="shared" si="96"/>
        <v>5.7704441288696229</v>
      </c>
      <c r="D92" s="18">
        <f t="shared" si="96"/>
        <v>-0.29533764323843581</v>
      </c>
      <c r="E92" s="18">
        <f t="shared" si="96"/>
        <v>0.55470008907736457</v>
      </c>
      <c r="F92" s="18">
        <f t="shared" si="97"/>
        <v>0.27055198714220907</v>
      </c>
      <c r="H92" s="18">
        <f t="shared" si="98"/>
        <v>0.27055198714220907</v>
      </c>
      <c r="I92" s="18">
        <f t="shared" si="99"/>
        <v>2.6006585205339716</v>
      </c>
      <c r="J92" s="18">
        <f t="shared" si="100"/>
        <v>2.7906585665586681</v>
      </c>
      <c r="L92" t="str">
        <f t="shared" si="101"/>
        <v>35 Business and public service associate professionals</v>
      </c>
      <c r="M92" s="18">
        <f t="shared" si="102"/>
        <v>-0.29819192651624471</v>
      </c>
      <c r="N92" s="18">
        <f t="shared" si="102"/>
        <v>5.2912026415181668</v>
      </c>
      <c r="O92" s="18">
        <f t="shared" si="102"/>
        <v>-0.59935707150364781</v>
      </c>
      <c r="P92" s="18">
        <f t="shared" si="102"/>
        <v>0.11525978614665977</v>
      </c>
      <c r="Q92" s="18">
        <f t="shared" si="103"/>
        <v>-0.12351485726188605</v>
      </c>
      <c r="S92" s="18">
        <f t="shared" si="104"/>
        <v>-0.12351485726188605</v>
      </c>
      <c r="T92" s="18">
        <f t="shared" si="105"/>
        <v>2.1229349079916471</v>
      </c>
      <c r="U92" s="18">
        <f t="shared" si="106"/>
        <v>2.0311072190401402</v>
      </c>
      <c r="W92" t="str">
        <f t="shared" si="107"/>
        <v>35 Business and public service associate professionals</v>
      </c>
      <c r="X92" s="18">
        <f t="shared" si="108"/>
        <v>0.48722243870975568</v>
      </c>
      <c r="Y92" s="18">
        <f t="shared" si="108"/>
        <v>6.2271172460580448</v>
      </c>
      <c r="Z92" s="18">
        <f t="shared" si="108"/>
        <v>-1.1553350680160168E-2</v>
      </c>
      <c r="AA92" s="18">
        <f t="shared" si="108"/>
        <v>0.9430468025865224</v>
      </c>
      <c r="AB92" s="18">
        <f t="shared" si="109"/>
        <v>0.62383839474935421</v>
      </c>
      <c r="AD92" s="18">
        <f t="shared" si="110"/>
        <v>0.62383839474935421</v>
      </c>
      <c r="AE92" s="18">
        <f t="shared" si="111"/>
        <v>3.0249552268794444</v>
      </c>
      <c r="AF92" s="18">
        <f t="shared" si="112"/>
        <v>3.4423836974921684</v>
      </c>
    </row>
    <row r="93" spans="1:32" x14ac:dyDescent="0.2">
      <c r="A93" t="str">
        <f t="shared" si="95"/>
        <v>41 Administrative occupations</v>
      </c>
      <c r="B93" s="18">
        <f t="shared" si="96"/>
        <v>-2.3434978234914583</v>
      </c>
      <c r="C93" s="18">
        <f t="shared" si="96"/>
        <v>5.7328217760544087</v>
      </c>
      <c r="D93" s="18">
        <f t="shared" si="96"/>
        <v>0.484755253366842</v>
      </c>
      <c r="E93" s="18">
        <f t="shared" si="96"/>
        <v>-0.21192108686839406</v>
      </c>
      <c r="F93" s="18">
        <f t="shared" si="97"/>
        <v>1.9766014442601509E-2</v>
      </c>
      <c r="H93" s="18">
        <f t="shared" si="98"/>
        <v>1.9766014442601509E-2</v>
      </c>
      <c r="I93" s="18">
        <f t="shared" si="99"/>
        <v>2.7996285409120025</v>
      </c>
      <c r="J93" s="18">
        <f t="shared" si="100"/>
        <v>2.8130636474796189</v>
      </c>
      <c r="L93" t="str">
        <f t="shared" si="101"/>
        <v>41 Administrative occupations</v>
      </c>
      <c r="M93" s="18">
        <f t="shared" si="102"/>
        <v>-3.3640608378212589</v>
      </c>
      <c r="N93" s="18">
        <f t="shared" si="102"/>
        <v>20.264274513888569</v>
      </c>
      <c r="O93" s="18">
        <f t="shared" si="102"/>
        <v>1.2644440732889173</v>
      </c>
      <c r="P93" s="18">
        <f t="shared" si="102"/>
        <v>1.0716491379958226</v>
      </c>
      <c r="Q93" s="18">
        <f t="shared" si="103"/>
        <v>1.1358732976968655</v>
      </c>
      <c r="S93" s="18">
        <f t="shared" si="104"/>
        <v>1.1358732976968655</v>
      </c>
      <c r="T93" s="18">
        <f t="shared" si="105"/>
        <v>2.3277651644963315</v>
      </c>
      <c r="U93" s="18">
        <f t="shared" si="106"/>
        <v>3.1693580081761041</v>
      </c>
      <c r="W93" t="str">
        <f t="shared" si="107"/>
        <v>41 Administrative occupations</v>
      </c>
      <c r="X93" s="18">
        <f t="shared" si="108"/>
        <v>-1.8961794936047327</v>
      </c>
      <c r="Y93" s="18">
        <f t="shared" si="108"/>
        <v>-0.40046813046458185</v>
      </c>
      <c r="Z93" s="18">
        <f t="shared" si="108"/>
        <v>7.7898515227503573E-2</v>
      </c>
      <c r="AA93" s="18">
        <f t="shared" si="108"/>
        <v>-0.97295672635892005</v>
      </c>
      <c r="AB93" s="18">
        <f t="shared" si="109"/>
        <v>-0.62390344416183297</v>
      </c>
      <c r="AD93" s="18">
        <f t="shared" si="110"/>
        <v>-0.62390344416183297</v>
      </c>
      <c r="AE93" s="18">
        <f t="shared" si="111"/>
        <v>3.028919093691429</v>
      </c>
      <c r="AF93" s="18">
        <f t="shared" si="112"/>
        <v>2.6246110883478613</v>
      </c>
    </row>
    <row r="94" spans="1:32" x14ac:dyDescent="0.2">
      <c r="A94" t="str">
        <f t="shared" si="95"/>
        <v>42 Secretarial and related occupations</v>
      </c>
      <c r="B94" s="18">
        <f t="shared" si="96"/>
        <v>-4.7613903876523089</v>
      </c>
      <c r="C94" s="18">
        <f t="shared" si="96"/>
        <v>2.4074069702104461</v>
      </c>
      <c r="D94" s="18">
        <f t="shared" si="96"/>
        <v>-0.96154168548844288</v>
      </c>
      <c r="E94" s="18">
        <f t="shared" si="96"/>
        <v>-2.2626207524465758</v>
      </c>
      <c r="F94" s="18">
        <f t="shared" si="97"/>
        <v>-1.8308380620624232</v>
      </c>
      <c r="H94" s="18">
        <f t="shared" si="98"/>
        <v>-1.8308380620624232</v>
      </c>
      <c r="I94" s="18">
        <f t="shared" si="99"/>
        <v>2.64697266377385</v>
      </c>
      <c r="J94" s="18">
        <f t="shared" si="100"/>
        <v>1.4317879276070089</v>
      </c>
      <c r="L94" t="str">
        <f t="shared" si="101"/>
        <v>42 Secretarial and related occupations</v>
      </c>
      <c r="M94" s="18">
        <f t="shared" si="102"/>
        <v>-7.5169312213007267</v>
      </c>
      <c r="N94" s="18">
        <f t="shared" si="102"/>
        <v>-6.0560232687050686</v>
      </c>
      <c r="O94" s="18">
        <f t="shared" si="102"/>
        <v>0.61436677057644662</v>
      </c>
      <c r="P94" s="18">
        <f t="shared" si="102"/>
        <v>1.4270233978841196</v>
      </c>
      <c r="Q94" s="18">
        <f t="shared" si="103"/>
        <v>1.1554111520808874</v>
      </c>
      <c r="S94" s="18">
        <f t="shared" si="104"/>
        <v>1.1554111520808874</v>
      </c>
      <c r="T94" s="18">
        <f t="shared" si="105"/>
        <v>2.0764850751191721</v>
      </c>
      <c r="U94" s="18">
        <f t="shared" si="106"/>
        <v>2.9609983105482574</v>
      </c>
      <c r="W94" t="str">
        <f t="shared" si="107"/>
        <v>42 Secretarial and related occupations</v>
      </c>
      <c r="X94" s="18">
        <f t="shared" si="108"/>
        <v>-4.5765915045284045</v>
      </c>
      <c r="Y94" s="18">
        <f t="shared" si="108"/>
        <v>2.932002093602426</v>
      </c>
      <c r="Z94" s="18">
        <f t="shared" si="108"/>
        <v>-1.053747112300274</v>
      </c>
      <c r="AA94" s="18">
        <f t="shared" si="108"/>
        <v>-2.5356521739848814</v>
      </c>
      <c r="AB94" s="18">
        <f t="shared" si="109"/>
        <v>-2.044166412913917</v>
      </c>
      <c r="AD94" s="18">
        <f t="shared" si="110"/>
        <v>-2.044166412913917</v>
      </c>
      <c r="AE94" s="18">
        <f t="shared" si="111"/>
        <v>2.6779545296200302</v>
      </c>
      <c r="AF94" s="18">
        <f t="shared" si="112"/>
        <v>1.3348790294782864</v>
      </c>
    </row>
    <row r="95" spans="1:32" x14ac:dyDescent="0.2">
      <c r="A95" t="str">
        <f t="shared" si="95"/>
        <v>51 Skilled agricultural and related trades</v>
      </c>
      <c r="B95" s="18">
        <f t="shared" si="96"/>
        <v>-5.7733103864240798</v>
      </c>
      <c r="C95" s="18">
        <f t="shared" si="96"/>
        <v>-1.2831668806353558</v>
      </c>
      <c r="D95" s="18">
        <f t="shared" si="96"/>
        <v>-0.25362235991162052</v>
      </c>
      <c r="E95" s="18">
        <f t="shared" si="96"/>
        <v>1.055890191052189</v>
      </c>
      <c r="F95" s="18">
        <f t="shared" si="97"/>
        <v>0.61748686481379877</v>
      </c>
      <c r="H95" s="18">
        <f t="shared" si="98"/>
        <v>0.61748686481379877</v>
      </c>
      <c r="I95" s="18">
        <f t="shared" si="99"/>
        <v>3.0419488691160179</v>
      </c>
      <c r="J95" s="18">
        <f t="shared" si="100"/>
        <v>3.4541388551595498</v>
      </c>
      <c r="L95" t="str">
        <f t="shared" si="101"/>
        <v>51 Skilled agricultural and related trades</v>
      </c>
      <c r="M95" s="18">
        <f t="shared" si="102"/>
        <v>-6.6052207467685697</v>
      </c>
      <c r="N95" s="18">
        <f t="shared" si="102"/>
        <v>-9.93026397104334</v>
      </c>
      <c r="O95" s="18">
        <f t="shared" si="102"/>
        <v>-0.55468612613687185</v>
      </c>
      <c r="P95" s="18">
        <f t="shared" si="102"/>
        <v>0.84871471782537178</v>
      </c>
      <c r="Q95" s="18">
        <f t="shared" si="103"/>
        <v>0.37872754891281613</v>
      </c>
      <c r="S95" s="18">
        <f t="shared" si="104"/>
        <v>0.37872754891281613</v>
      </c>
      <c r="T95" s="18">
        <f t="shared" si="105"/>
        <v>2.8284187429820085</v>
      </c>
      <c r="U95" s="18">
        <f t="shared" si="106"/>
        <v>3.0870202430562488</v>
      </c>
      <c r="W95" t="str">
        <f t="shared" si="107"/>
        <v>51 Skilled agricultural and related trades</v>
      </c>
      <c r="X95" s="18">
        <f t="shared" si="108"/>
        <v>2.2436573659486703</v>
      </c>
      <c r="Y95" s="18">
        <f t="shared" si="108"/>
        <v>65.444548520647473</v>
      </c>
      <c r="Z95" s="18">
        <f t="shared" si="108"/>
        <v>0.97301979467816491</v>
      </c>
      <c r="AA95" s="18">
        <f t="shared" si="108"/>
        <v>1.8278873931360407</v>
      </c>
      <c r="AB95" s="18">
        <f t="shared" si="109"/>
        <v>1.5421303643794904</v>
      </c>
      <c r="AD95" s="18">
        <f t="shared" si="110"/>
        <v>1.5421303643794904</v>
      </c>
      <c r="AE95" s="18">
        <f t="shared" si="111"/>
        <v>3.8770330177299694</v>
      </c>
      <c r="AF95" s="18">
        <f t="shared" si="112"/>
        <v>4.8241298870440152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-1.3317729520624488</v>
      </c>
      <c r="C96" s="18">
        <f t="shared" si="96"/>
        <v>-15.179665683930587</v>
      </c>
      <c r="D96" s="18">
        <f t="shared" si="96"/>
        <v>-1.1754236086694014</v>
      </c>
      <c r="E96" s="18">
        <f t="shared" si="96"/>
        <v>-1.0439925665871375</v>
      </c>
      <c r="F96" s="18">
        <f t="shared" si="97"/>
        <v>-1.0878223242301033</v>
      </c>
      <c r="H96" s="18">
        <f t="shared" si="98"/>
        <v>-1.0878223242301033</v>
      </c>
      <c r="I96" s="18">
        <f t="shared" si="99"/>
        <v>1.9694323206727038</v>
      </c>
      <c r="J96" s="18">
        <f t="shared" si="100"/>
        <v>1.1580227732459702</v>
      </c>
      <c r="L96" t="str">
        <f t="shared" si="101"/>
        <v>52 Skilled metal, electrical and electronic trades</v>
      </c>
      <c r="M96" s="18">
        <f t="shared" si="102"/>
        <v>-1.46283245629929</v>
      </c>
      <c r="N96" s="18">
        <f t="shared" si="102"/>
        <v>-15.106889763889608</v>
      </c>
      <c r="O96" s="18">
        <f t="shared" si="102"/>
        <v>-1.4305238987032176</v>
      </c>
      <c r="P96" s="18">
        <f t="shared" si="102"/>
        <v>-1.172483282193737</v>
      </c>
      <c r="Q96" s="18">
        <f t="shared" si="103"/>
        <v>-1.2585717908321081</v>
      </c>
      <c r="S96" s="18">
        <f t="shared" si="104"/>
        <v>-1.2585717908321081</v>
      </c>
      <c r="T96" s="18">
        <f t="shared" si="105"/>
        <v>1.914968636007397</v>
      </c>
      <c r="U96" s="18">
        <f t="shared" si="106"/>
        <v>0.97175902738237951</v>
      </c>
      <c r="W96" t="str">
        <f t="shared" si="107"/>
        <v>52 Skilled metal, electrical and electronic trades</v>
      </c>
      <c r="X96" s="18">
        <f t="shared" si="108"/>
        <v>10.91174831426156</v>
      </c>
      <c r="Y96" s="18">
        <f t="shared" si="108"/>
        <v>-20.281050096207597</v>
      </c>
      <c r="Z96" s="18">
        <f t="shared" si="108"/>
        <v>13.044383316070117</v>
      </c>
      <c r="AA96" s="18">
        <f t="shared" si="108"/>
        <v>2.9521450210069577</v>
      </c>
      <c r="AB96" s="18">
        <f t="shared" si="109"/>
        <v>6.2119207523255504</v>
      </c>
      <c r="AD96" s="18">
        <f t="shared" si="110"/>
        <v>6.2119207523255504</v>
      </c>
      <c r="AE96" s="18">
        <f t="shared" si="111"/>
        <v>5.1967436445669257</v>
      </c>
      <c r="AF96" s="18">
        <f t="shared" si="112"/>
        <v>8.93004565932487</v>
      </c>
    </row>
    <row r="97" spans="1:32" x14ac:dyDescent="0.2">
      <c r="A97" t="str">
        <f t="shared" si="95"/>
        <v>53 Skilled construction and building trades</v>
      </c>
      <c r="B97" s="18">
        <f t="shared" si="96"/>
        <v>0.91898076488150515</v>
      </c>
      <c r="C97" s="18">
        <f t="shared" si="96"/>
        <v>-19.441256539234452</v>
      </c>
      <c r="D97" s="18">
        <f t="shared" si="96"/>
        <v>-1.4201584598461547</v>
      </c>
      <c r="E97" s="18">
        <f t="shared" si="96"/>
        <v>-1.2980099248143695</v>
      </c>
      <c r="F97" s="18">
        <f t="shared" si="97"/>
        <v>-1.3387429108022597</v>
      </c>
      <c r="H97" s="18">
        <f t="shared" si="98"/>
        <v>-1.3387429108022597</v>
      </c>
      <c r="I97" s="18">
        <f t="shared" si="99"/>
        <v>2.1329416493266917</v>
      </c>
      <c r="J97" s="18">
        <f t="shared" si="100"/>
        <v>1.1629226961905159</v>
      </c>
      <c r="L97" t="str">
        <f t="shared" si="101"/>
        <v>53 Skilled construction and building trades</v>
      </c>
      <c r="M97" s="18">
        <f t="shared" si="102"/>
        <v>1.3959994434681544</v>
      </c>
      <c r="N97" s="18">
        <f t="shared" si="102"/>
        <v>-20.254831991318124</v>
      </c>
      <c r="O97" s="18">
        <f t="shared" si="102"/>
        <v>-1.2370720244994082</v>
      </c>
      <c r="P97" s="18">
        <f t="shared" si="102"/>
        <v>-1.3449787354241405</v>
      </c>
      <c r="Q97" s="18">
        <f t="shared" si="103"/>
        <v>-1.3090229378204032</v>
      </c>
      <c r="S97" s="18">
        <f t="shared" si="104"/>
        <v>-1.3090229378204032</v>
      </c>
      <c r="T97" s="18">
        <f t="shared" si="105"/>
        <v>2.1338129383471127</v>
      </c>
      <c r="U97" s="18">
        <f t="shared" si="106"/>
        <v>1.1848610381642422</v>
      </c>
      <c r="W97" t="str">
        <f t="shared" si="107"/>
        <v>53 Skilled construction and building trades</v>
      </c>
      <c r="X97" s="18">
        <f t="shared" si="108"/>
        <v>-14.879234500170524</v>
      </c>
      <c r="Y97" s="18">
        <f t="shared" si="108"/>
        <v>23.046410114553261</v>
      </c>
      <c r="Z97" s="18">
        <f t="shared" si="108"/>
        <v>-8.6166238893149671</v>
      </c>
      <c r="AA97" s="18">
        <f t="shared" si="108"/>
        <v>0.82348969052554732</v>
      </c>
      <c r="AB97" s="18">
        <f t="shared" si="109"/>
        <v>-2.4268745812597303</v>
      </c>
      <c r="AD97" s="18">
        <f t="shared" si="110"/>
        <v>-2.4268745812597303</v>
      </c>
      <c r="AE97" s="18">
        <f t="shared" si="111"/>
        <v>2.1033909313540766</v>
      </c>
      <c r="AF97" s="18">
        <f t="shared" si="112"/>
        <v>0.37805597757882836</v>
      </c>
    </row>
    <row r="98" spans="1:32" x14ac:dyDescent="0.2">
      <c r="A98" t="str">
        <f t="shared" si="95"/>
        <v>54 Textiles, printing and other skilled trades</v>
      </c>
      <c r="B98" s="18">
        <f t="shared" si="96"/>
        <v>-4.1827573086432484</v>
      </c>
      <c r="C98" s="18">
        <f t="shared" si="96"/>
        <v>-5.37031843379342</v>
      </c>
      <c r="D98" s="18">
        <f t="shared" si="96"/>
        <v>0.82148060869093875</v>
      </c>
      <c r="E98" s="18">
        <f t="shared" si="96"/>
        <v>-0.3684487153273075</v>
      </c>
      <c r="F98" s="18">
        <f t="shared" si="97"/>
        <v>2.6625711772565452E-2</v>
      </c>
      <c r="H98" s="18">
        <f t="shared" si="98"/>
        <v>2.6625711772565452E-2</v>
      </c>
      <c r="I98" s="18">
        <f t="shared" si="99"/>
        <v>2.5473998189732949</v>
      </c>
      <c r="J98" s="18">
        <f t="shared" si="100"/>
        <v>2.5661329455246795</v>
      </c>
      <c r="L98" t="str">
        <f t="shared" si="101"/>
        <v>54 Textiles, printing and other skilled trades</v>
      </c>
      <c r="M98" s="18">
        <f t="shared" si="102"/>
        <v>-3.4434433770024975</v>
      </c>
      <c r="N98" s="18">
        <f t="shared" si="102"/>
        <v>-16.075783108436291</v>
      </c>
      <c r="O98" s="18">
        <f t="shared" si="102"/>
        <v>1.2117505046523203</v>
      </c>
      <c r="P98" s="18">
        <f t="shared" si="102"/>
        <v>-0.3037025137644922</v>
      </c>
      <c r="Q98" s="18">
        <f t="shared" si="103"/>
        <v>0.1989103418980287</v>
      </c>
      <c r="S98" s="18">
        <f t="shared" si="104"/>
        <v>0.1989103418980287</v>
      </c>
      <c r="T98" s="18">
        <f t="shared" si="105"/>
        <v>1.9055033414723033</v>
      </c>
      <c r="U98" s="18">
        <f t="shared" si="106"/>
        <v>2.0587426709993695</v>
      </c>
      <c r="W98" t="str">
        <f t="shared" si="107"/>
        <v>54 Textiles, printing and other skilled trades</v>
      </c>
      <c r="X98" s="18">
        <f t="shared" si="108"/>
        <v>-5.1848388857012928</v>
      </c>
      <c r="Y98" s="18">
        <f t="shared" si="108"/>
        <v>9.8160394947443219</v>
      </c>
      <c r="Z98" s="18">
        <f t="shared" si="108"/>
        <v>0.39144772364185787</v>
      </c>
      <c r="AA98" s="18">
        <f t="shared" si="108"/>
        <v>-0.44201315899728977</v>
      </c>
      <c r="AB98" s="18">
        <f t="shared" si="109"/>
        <v>-0.16496454703978092</v>
      </c>
      <c r="AD98" s="18">
        <f t="shared" si="110"/>
        <v>-0.16496454703978092</v>
      </c>
      <c r="AE98" s="18">
        <f t="shared" si="111"/>
        <v>3.1850812418596997</v>
      </c>
      <c r="AF98" s="18">
        <f t="shared" si="112"/>
        <v>3.0791893037738216</v>
      </c>
    </row>
    <row r="99" spans="1:32" x14ac:dyDescent="0.2">
      <c r="A99" t="str">
        <f t="shared" si="95"/>
        <v>61 Caring personal service occupations</v>
      </c>
      <c r="B99" s="18">
        <f t="shared" si="96"/>
        <v>-2.6788526208258889</v>
      </c>
      <c r="C99" s="18">
        <f t="shared" si="96"/>
        <v>3.4682705910343836</v>
      </c>
      <c r="D99" s="18">
        <f t="shared" si="96"/>
        <v>0.61554521766129522</v>
      </c>
      <c r="E99" s="18">
        <f t="shared" si="96"/>
        <v>0.37062516624937203</v>
      </c>
      <c r="F99" s="18">
        <f t="shared" si="97"/>
        <v>0.45219886845064838</v>
      </c>
      <c r="H99" s="18">
        <f t="shared" si="98"/>
        <v>0.45219886845064838</v>
      </c>
      <c r="I99" s="18">
        <f t="shared" si="99"/>
        <v>3.1357561393630773</v>
      </c>
      <c r="J99" s="18">
        <f t="shared" si="100"/>
        <v>3.4326667818604717</v>
      </c>
      <c r="L99" t="str">
        <f t="shared" si="101"/>
        <v>61 Caring personal service occupations</v>
      </c>
      <c r="M99" s="18">
        <f t="shared" si="102"/>
        <v>-0.69201379532379814</v>
      </c>
      <c r="N99" s="18">
        <f t="shared" si="102"/>
        <v>-1.1746413544575285</v>
      </c>
      <c r="O99" s="18">
        <f t="shared" si="102"/>
        <v>3.3661076997503425</v>
      </c>
      <c r="P99" s="18">
        <f t="shared" si="102"/>
        <v>1.2631948129269155</v>
      </c>
      <c r="Q99" s="18">
        <f t="shared" si="103"/>
        <v>1.9593686846261393</v>
      </c>
      <c r="S99" s="18">
        <f t="shared" si="104"/>
        <v>1.9593686846261393</v>
      </c>
      <c r="T99" s="18">
        <f t="shared" si="105"/>
        <v>2.8879586630621068</v>
      </c>
      <c r="U99" s="18">
        <f t="shared" si="106"/>
        <v>4.2633986971464033</v>
      </c>
      <c r="W99" t="str">
        <f t="shared" si="107"/>
        <v>61 Caring personal service occupations</v>
      </c>
      <c r="X99" s="18">
        <f t="shared" si="108"/>
        <v>-2.9670763376185683</v>
      </c>
      <c r="Y99" s="18">
        <f t="shared" si="108"/>
        <v>4.1817997090105141</v>
      </c>
      <c r="Z99" s="18">
        <f t="shared" si="108"/>
        <v>0.18842658043547456</v>
      </c>
      <c r="AA99" s="18">
        <f t="shared" si="108"/>
        <v>0.21115152787276603</v>
      </c>
      <c r="AB99" s="18">
        <f t="shared" si="109"/>
        <v>0.20357597272697703</v>
      </c>
      <c r="AD99" s="18">
        <f t="shared" si="110"/>
        <v>0.20357597272697703</v>
      </c>
      <c r="AE99" s="18">
        <f t="shared" si="111"/>
        <v>3.1711934151569476</v>
      </c>
      <c r="AF99" s="18">
        <f t="shared" si="112"/>
        <v>3.303386304498912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0.19913560893407567</v>
      </c>
      <c r="C100" s="18">
        <f t="shared" si="96"/>
        <v>-5.8598713329304548</v>
      </c>
      <c r="D100" s="18">
        <f t="shared" si="96"/>
        <v>-2.0558147695904805</v>
      </c>
      <c r="E100" s="18">
        <f t="shared" si="96"/>
        <v>-8.6674266763786534E-5</v>
      </c>
      <c r="F100" s="18">
        <f t="shared" si="97"/>
        <v>-0.69007932545227524</v>
      </c>
      <c r="H100" s="18">
        <f t="shared" si="98"/>
        <v>-0.69007932545227524</v>
      </c>
      <c r="I100" s="18">
        <f t="shared" si="99"/>
        <v>2.5638573151486099</v>
      </c>
      <c r="J100" s="18">
        <f t="shared" si="100"/>
        <v>2.0872134630539607</v>
      </c>
      <c r="L100" t="str">
        <f t="shared" si="101"/>
        <v>62 Leisure, travel and related personal service occupations</v>
      </c>
      <c r="M100" s="18">
        <f t="shared" si="102"/>
        <v>1.0310988454097947</v>
      </c>
      <c r="N100" s="18">
        <f t="shared" si="102"/>
        <v>1.2036805209110435</v>
      </c>
      <c r="O100" s="18">
        <f t="shared" si="102"/>
        <v>-1.6587256026836084</v>
      </c>
      <c r="P100" s="18">
        <f t="shared" si="102"/>
        <v>0.51647364627815939</v>
      </c>
      <c r="Q100" s="18">
        <f t="shared" si="103"/>
        <v>-0.21388677159703828</v>
      </c>
      <c r="S100" s="18">
        <f t="shared" si="104"/>
        <v>-0.21388677159703828</v>
      </c>
      <c r="T100" s="18">
        <f t="shared" si="105"/>
        <v>2.223748406737025</v>
      </c>
      <c r="U100" s="18">
        <f t="shared" si="106"/>
        <v>2.0672112720715452</v>
      </c>
      <c r="W100" t="str">
        <f t="shared" si="107"/>
        <v>62 Leisure, travel and related personal service occupations</v>
      </c>
      <c r="X100" s="18">
        <f t="shared" si="108"/>
        <v>-0.14991899602720959</v>
      </c>
      <c r="Y100" s="18">
        <f t="shared" si="108"/>
        <v>-8.9117253677365014</v>
      </c>
      <c r="Z100" s="18">
        <f t="shared" si="108"/>
        <v>-2.248742595700326</v>
      </c>
      <c r="AA100" s="18">
        <f t="shared" si="108"/>
        <v>-0.2647824644668284</v>
      </c>
      <c r="AB100" s="18">
        <f t="shared" si="109"/>
        <v>-0.93053667361546744</v>
      </c>
      <c r="AD100" s="18">
        <f t="shared" si="110"/>
        <v>-0.93053667361546744</v>
      </c>
      <c r="AE100" s="18">
        <f t="shared" si="111"/>
        <v>2.7216749620974312</v>
      </c>
      <c r="AF100" s="18">
        <f t="shared" si="112"/>
        <v>2.0967957924753922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-1.9945047717447872</v>
      </c>
      <c r="C101" s="18">
        <f t="shared" si="96"/>
        <v>21.803907966943715</v>
      </c>
      <c r="D101" s="18">
        <f t="shared" si="96"/>
        <v>-5.783561804642412</v>
      </c>
      <c r="E101" s="18">
        <f t="shared" si="96"/>
        <v>0.65909827295371759</v>
      </c>
      <c r="F101" s="18">
        <f t="shared" si="97"/>
        <v>-1.5359751083717343</v>
      </c>
      <c r="H101" s="18">
        <f t="shared" si="98"/>
        <v>-1.5359751083717343</v>
      </c>
      <c r="I101" s="18">
        <f t="shared" si="99"/>
        <v>2.1729587999153033</v>
      </c>
      <c r="J101" s="18">
        <f t="shared" si="100"/>
        <v>1.0712235905923517</v>
      </c>
      <c r="L101" t="str">
        <f t="shared" si="101"/>
        <v>63 Community and civil enforcement occupations</v>
      </c>
      <c r="M101" s="18">
        <f t="shared" si="102"/>
        <v>-5.1563781942716158</v>
      </c>
      <c r="N101" s="18">
        <f t="shared" si="102"/>
        <v>43.654432747842776</v>
      </c>
      <c r="O101" s="18">
        <f t="shared" si="102"/>
        <v>-10.618709867481513</v>
      </c>
      <c r="P101" s="18">
        <f t="shared" si="102"/>
        <v>1.2382987576165627</v>
      </c>
      <c r="Q101" s="18">
        <f t="shared" si="103"/>
        <v>-2.879234086855087</v>
      </c>
      <c r="S101" s="18">
        <f t="shared" si="104"/>
        <v>-2.879234086855087</v>
      </c>
      <c r="T101" s="18">
        <f t="shared" si="105"/>
        <v>1.4889772506712085</v>
      </c>
      <c r="U101" s="18">
        <f t="shared" si="106"/>
        <v>-0.74881979017891176</v>
      </c>
      <c r="W101" t="str">
        <f t="shared" si="107"/>
        <v>63 Community and civil enforcement occupations</v>
      </c>
      <c r="X101" s="18">
        <f t="shared" si="108"/>
        <v>5.9229607365839376</v>
      </c>
      <c r="Y101" s="18">
        <f t="shared" si="108"/>
        <v>-19.834449579746483</v>
      </c>
      <c r="Z101" s="18">
        <f t="shared" si="108"/>
        <v>5.8608959776465408</v>
      </c>
      <c r="AA101" s="18">
        <f t="shared" si="108"/>
        <v>-0.24780310229262081</v>
      </c>
      <c r="AB101" s="18">
        <f t="shared" si="109"/>
        <v>1.7482233368188993</v>
      </c>
      <c r="AD101" s="18">
        <f t="shared" si="110"/>
        <v>1.7482233368188993</v>
      </c>
      <c r="AE101" s="18">
        <f t="shared" si="111"/>
        <v>4.1198607011081245</v>
      </c>
      <c r="AF101" s="18">
        <f t="shared" si="112"/>
        <v>5.1674498135291458</v>
      </c>
    </row>
    <row r="102" spans="1:32" x14ac:dyDescent="0.2">
      <c r="A102" t="str">
        <f t="shared" si="95"/>
        <v>71 Sales occupations</v>
      </c>
      <c r="B102" s="18">
        <f t="shared" si="96"/>
        <v>-3.2685763052706984</v>
      </c>
      <c r="C102" s="18">
        <f t="shared" si="96"/>
        <v>0.90745383553407777</v>
      </c>
      <c r="D102" s="18">
        <f t="shared" si="96"/>
        <v>-2.3777149335291181E-2</v>
      </c>
      <c r="E102" s="18">
        <f t="shared" si="96"/>
        <v>-0.14808930701536438</v>
      </c>
      <c r="F102" s="18">
        <f t="shared" si="97"/>
        <v>-0.10666910527327156</v>
      </c>
      <c r="H102" s="18">
        <f t="shared" si="98"/>
        <v>-0.10666910527327156</v>
      </c>
      <c r="I102" s="18">
        <f t="shared" si="99"/>
        <v>2.7527824457163952</v>
      </c>
      <c r="J102" s="18">
        <f t="shared" si="100"/>
        <v>2.6800313373476436</v>
      </c>
      <c r="L102" t="str">
        <f t="shared" si="101"/>
        <v>71 Sales occupations</v>
      </c>
      <c r="M102" s="18">
        <f t="shared" si="102"/>
        <v>-1.6582417769679614</v>
      </c>
      <c r="N102" s="18">
        <f t="shared" si="102"/>
        <v>-1.1996232574493115</v>
      </c>
      <c r="O102" s="18">
        <f t="shared" si="102"/>
        <v>-0.10874467735502158</v>
      </c>
      <c r="P102" s="18">
        <f t="shared" si="102"/>
        <v>0.17447175067770715</v>
      </c>
      <c r="Q102" s="18">
        <f t="shared" si="103"/>
        <v>7.9977165947364703E-2</v>
      </c>
      <c r="S102" s="18">
        <f t="shared" si="104"/>
        <v>7.9977165947364703E-2</v>
      </c>
      <c r="T102" s="18">
        <f t="shared" si="105"/>
        <v>1.9660997842446237</v>
      </c>
      <c r="U102" s="18">
        <f t="shared" si="106"/>
        <v>2.0270813594771786</v>
      </c>
      <c r="W102" t="str">
        <f t="shared" si="107"/>
        <v>71 Sales occupations</v>
      </c>
      <c r="X102" s="18">
        <f t="shared" si="108"/>
        <v>-4.0030118722035208</v>
      </c>
      <c r="Y102" s="18">
        <f t="shared" si="108"/>
        <v>1.9280659110820109</v>
      </c>
      <c r="Z102" s="18">
        <f t="shared" si="108"/>
        <v>1.6016535634455487E-2</v>
      </c>
      <c r="AA102" s="18">
        <f t="shared" si="108"/>
        <v>-0.30186087199954859</v>
      </c>
      <c r="AB102" s="18">
        <f t="shared" si="109"/>
        <v>-0.19601415038923431</v>
      </c>
      <c r="AD102" s="18">
        <f t="shared" si="110"/>
        <v>-0.19601415038923431</v>
      </c>
      <c r="AE102" s="18">
        <f t="shared" si="111"/>
        <v>3.0948956197617283</v>
      </c>
      <c r="AF102" s="18">
        <f t="shared" si="112"/>
        <v>2.9676135082109978</v>
      </c>
    </row>
    <row r="103" spans="1:32" x14ac:dyDescent="0.2">
      <c r="A103" t="str">
        <f t="shared" si="95"/>
        <v>72 Customer service occupations</v>
      </c>
      <c r="B103" s="18">
        <f t="shared" si="96"/>
        <v>0.75607069668923721</v>
      </c>
      <c r="C103" s="18">
        <f t="shared" si="96"/>
        <v>5.0524284165753164</v>
      </c>
      <c r="D103" s="18">
        <f t="shared" si="96"/>
        <v>1.9905979831455811</v>
      </c>
      <c r="E103" s="18">
        <f t="shared" si="96"/>
        <v>1.1553793019325242</v>
      </c>
      <c r="F103" s="18">
        <f t="shared" si="97"/>
        <v>1.4330227774179471</v>
      </c>
      <c r="H103" s="18">
        <f t="shared" si="98"/>
        <v>1.4330227774179471</v>
      </c>
      <c r="I103" s="18">
        <f t="shared" si="99"/>
        <v>2.839760923241319</v>
      </c>
      <c r="J103" s="18">
        <f t="shared" si="100"/>
        <v>3.8403561538854714</v>
      </c>
      <c r="L103" t="str">
        <f t="shared" si="101"/>
        <v>72 Customer service occupations</v>
      </c>
      <c r="M103" s="18">
        <f t="shared" si="102"/>
        <v>-1.942206888953335</v>
      </c>
      <c r="N103" s="18">
        <f t="shared" si="102"/>
        <v>20.2168939556731</v>
      </c>
      <c r="O103" s="18">
        <f t="shared" si="102"/>
        <v>4.0872133077628048</v>
      </c>
      <c r="P103" s="18">
        <f t="shared" si="102"/>
        <v>1.636578557879198</v>
      </c>
      <c r="Q103" s="18">
        <f t="shared" si="103"/>
        <v>2.4469779136299774</v>
      </c>
      <c r="S103" s="18">
        <f t="shared" si="104"/>
        <v>2.4469779136299774</v>
      </c>
      <c r="T103" s="18">
        <f t="shared" si="105"/>
        <v>2.4280449146107941</v>
      </c>
      <c r="U103" s="18">
        <f t="shared" si="106"/>
        <v>4.2620427965403218</v>
      </c>
      <c r="W103" t="str">
        <f t="shared" si="107"/>
        <v>72 Customer service occupations</v>
      </c>
      <c r="X103" s="18">
        <f t="shared" si="108"/>
        <v>2.4090469779939783</v>
      </c>
      <c r="Y103" s="18">
        <f t="shared" si="108"/>
        <v>-3.2793643757149993</v>
      </c>
      <c r="Z103" s="18">
        <f t="shared" si="108"/>
        <v>0.45306495646268985</v>
      </c>
      <c r="AA103" s="18">
        <f t="shared" si="108"/>
        <v>0.7470176897602876</v>
      </c>
      <c r="AB103" s="18">
        <f t="shared" si="109"/>
        <v>0.64893799331908752</v>
      </c>
      <c r="AD103" s="18">
        <f t="shared" si="110"/>
        <v>0.64893799331908752</v>
      </c>
      <c r="AE103" s="18">
        <f t="shared" si="111"/>
        <v>3.1082164838795778</v>
      </c>
      <c r="AF103" s="18">
        <f t="shared" si="112"/>
        <v>3.5379672679312302</v>
      </c>
    </row>
    <row r="104" spans="1:32" x14ac:dyDescent="0.2">
      <c r="A104" t="str">
        <f t="shared" si="95"/>
        <v>81 Process, plant and machine operatives</v>
      </c>
      <c r="B104" s="18">
        <f t="shared" si="96"/>
        <v>-2.0663779030586027</v>
      </c>
      <c r="C104" s="18">
        <f t="shared" si="96"/>
        <v>-12.648670054161226</v>
      </c>
      <c r="D104" s="18">
        <f t="shared" si="96"/>
        <v>1.0770551090710789E-2</v>
      </c>
      <c r="E104" s="18">
        <f t="shared" si="96"/>
        <v>-1.1819625968493064</v>
      </c>
      <c r="F104" s="18">
        <f t="shared" si="97"/>
        <v>-0.78597382722953579</v>
      </c>
      <c r="H104" s="18">
        <f t="shared" si="98"/>
        <v>-0.78597382722952469</v>
      </c>
      <c r="I104" s="18">
        <f t="shared" si="99"/>
        <v>2.1007932243500615</v>
      </c>
      <c r="J104" s="18">
        <f t="shared" si="100"/>
        <v>1.5221490292608664</v>
      </c>
      <c r="L104" t="str">
        <f t="shared" si="101"/>
        <v>81 Process, plant and machine operatives</v>
      </c>
      <c r="M104" s="18">
        <f t="shared" si="102"/>
        <v>-2.7470226437709799</v>
      </c>
      <c r="N104" s="18">
        <f t="shared" si="102"/>
        <v>-11.346738554524528</v>
      </c>
      <c r="O104" s="18">
        <f t="shared" si="102"/>
        <v>-0.3322601207648157</v>
      </c>
      <c r="P104" s="18">
        <f t="shared" si="102"/>
        <v>-1.1745510560404293</v>
      </c>
      <c r="Q104" s="18">
        <f t="shared" si="103"/>
        <v>-0.89458130645354572</v>
      </c>
      <c r="S104" s="18">
        <f t="shared" si="104"/>
        <v>-0.89458130645354572</v>
      </c>
      <c r="T104" s="18">
        <f t="shared" si="105"/>
        <v>1.9462026263107557</v>
      </c>
      <c r="U104" s="18">
        <f t="shared" si="106"/>
        <v>1.2742137604706105</v>
      </c>
      <c r="W104" t="str">
        <f t="shared" si="107"/>
        <v>81 Process, plant and machine operatives</v>
      </c>
      <c r="X104" s="18">
        <f t="shared" si="108"/>
        <v>1.0367940083575</v>
      </c>
      <c r="Y104" s="18">
        <f t="shared" si="108"/>
        <v>-18.047289900087847</v>
      </c>
      <c r="Z104" s="18">
        <f t="shared" si="108"/>
        <v>1.4942989219747904</v>
      </c>
      <c r="AA104" s="18">
        <f t="shared" si="108"/>
        <v>-1.2123747585828126</v>
      </c>
      <c r="AB104" s="18">
        <f t="shared" si="109"/>
        <v>-0.31826700948484055</v>
      </c>
      <c r="AD104" s="18">
        <f t="shared" si="110"/>
        <v>-0.31826700948484055</v>
      </c>
      <c r="AE104" s="18">
        <f t="shared" si="111"/>
        <v>2.756608142635808</v>
      </c>
      <c r="AF104" s="18">
        <f t="shared" si="112"/>
        <v>2.5407440679107829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4.0832593713184595</v>
      </c>
      <c r="C105" s="18">
        <f t="shared" si="96"/>
        <v>-9.817455535764207</v>
      </c>
      <c r="D105" s="18">
        <f t="shared" si="96"/>
        <v>-0.85780644259813021</v>
      </c>
      <c r="E105" s="18">
        <f t="shared" si="96"/>
        <v>-0.75742501776447924</v>
      </c>
      <c r="F105" s="18">
        <f t="shared" si="97"/>
        <v>-0.79089678053533286</v>
      </c>
      <c r="H105" s="18">
        <f t="shared" si="98"/>
        <v>-0.79089678053533286</v>
      </c>
      <c r="I105" s="18">
        <f t="shared" si="99"/>
        <v>2.6666173724264164</v>
      </c>
      <c r="J105" s="18">
        <f t="shared" si="100"/>
        <v>2.1295101636703784</v>
      </c>
      <c r="L105" t="str">
        <f t="shared" si="101"/>
        <v>82 Transport and mobile machine drivers and operatives</v>
      </c>
      <c r="M105" s="18">
        <f t="shared" si="102"/>
        <v>4.2547049935012238</v>
      </c>
      <c r="N105" s="18">
        <f t="shared" si="102"/>
        <v>-9.6215728617827789</v>
      </c>
      <c r="O105" s="18">
        <f t="shared" si="102"/>
        <v>-1.0124298532489306</v>
      </c>
      <c r="P105" s="18">
        <f t="shared" si="102"/>
        <v>-0.81600778704852273</v>
      </c>
      <c r="Q105" s="18">
        <f t="shared" si="103"/>
        <v>-0.88152507789434065</v>
      </c>
      <c r="S105" s="18">
        <f t="shared" si="104"/>
        <v>-0.88152507789434065</v>
      </c>
      <c r="T105" s="18">
        <f t="shared" si="105"/>
        <v>2.6301447806309941</v>
      </c>
      <c r="U105" s="18">
        <f t="shared" si="106"/>
        <v>2.0296838562781527</v>
      </c>
      <c r="W105" t="str">
        <f t="shared" si="107"/>
        <v>82 Transport and mobile machine drivers and operatives</v>
      </c>
      <c r="X105" s="18">
        <f t="shared" si="108"/>
        <v>-1.1780286716974286</v>
      </c>
      <c r="Y105" s="18">
        <f t="shared" si="108"/>
        <v>-16.700750683958521</v>
      </c>
      <c r="Z105" s="18">
        <f t="shared" si="108"/>
        <v>4.4252007424779638</v>
      </c>
      <c r="AA105" s="18">
        <f t="shared" si="108"/>
        <v>0.82850246570416175</v>
      </c>
      <c r="AB105" s="18">
        <f t="shared" si="109"/>
        <v>2.0134223605177137</v>
      </c>
      <c r="AD105" s="18">
        <f t="shared" si="110"/>
        <v>2.0134223605177137</v>
      </c>
      <c r="AE105" s="18">
        <f t="shared" si="111"/>
        <v>3.9374761767811073</v>
      </c>
      <c r="AF105" s="18">
        <f t="shared" si="112"/>
        <v>5.1808736033455816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-3.2435982216247106</v>
      </c>
      <c r="C106" s="18">
        <f t="shared" si="96"/>
        <v>-12.418203555846553</v>
      </c>
      <c r="D106" s="18">
        <f t="shared" si="96"/>
        <v>11.545925999777529</v>
      </c>
      <c r="E106" s="18">
        <f t="shared" si="96"/>
        <v>1.173035840953629</v>
      </c>
      <c r="F106" s="18">
        <f t="shared" si="97"/>
        <v>4.5188025803118315</v>
      </c>
      <c r="H106" s="18">
        <f t="shared" si="98"/>
        <v>4.5188025803118315</v>
      </c>
      <c r="I106" s="18">
        <f t="shared" si="99"/>
        <v>3.9301080176466607</v>
      </c>
      <c r="J106" s="18">
        <f t="shared" si="100"/>
        <v>6.9072808856727619</v>
      </c>
      <c r="L106" t="str">
        <f t="shared" si="101"/>
        <v>91 Elementary trades and related occupations</v>
      </c>
      <c r="M106" s="18">
        <f t="shared" si="102"/>
        <v>-2.8859657352564461</v>
      </c>
      <c r="N106" s="18">
        <f t="shared" si="102"/>
        <v>-9.9675395176535346</v>
      </c>
      <c r="O106" s="18">
        <f t="shared" si="102"/>
        <v>5.8494823299982679</v>
      </c>
      <c r="P106" s="18">
        <f t="shared" si="102"/>
        <v>0.62794296963377683</v>
      </c>
      <c r="Q106" s="18">
        <f t="shared" si="103"/>
        <v>2.3391901958796479</v>
      </c>
      <c r="S106" s="18">
        <f t="shared" si="104"/>
        <v>2.3391901958796479</v>
      </c>
      <c r="T106" s="18">
        <f t="shared" si="105"/>
        <v>2.4516093655162052</v>
      </c>
      <c r="U106" s="18">
        <f t="shared" si="106"/>
        <v>4.1964903330283798</v>
      </c>
      <c r="W106" t="str">
        <f t="shared" si="107"/>
        <v>91 Elementary trades and related occupations</v>
      </c>
      <c r="X106" s="18">
        <f t="shared" si="108"/>
        <v>-4.6184211118209699</v>
      </c>
      <c r="Y106" s="18">
        <f t="shared" si="108"/>
        <v>-22.27394238517526</v>
      </c>
      <c r="Z106" s="18">
        <f t="shared" si="108"/>
        <v>29.067576838884456</v>
      </c>
      <c r="AA106" s="18">
        <f t="shared" si="108"/>
        <v>2.056979342408205</v>
      </c>
      <c r="AB106" s="18">
        <f t="shared" si="109"/>
        <v>10.365717798612817</v>
      </c>
      <c r="AD106" s="18">
        <f t="shared" si="110"/>
        <v>10.365717798612817</v>
      </c>
      <c r="AE106" s="18">
        <f t="shared" si="111"/>
        <v>8.4772946915824718</v>
      </c>
      <c r="AF106" s="18">
        <f t="shared" si="112"/>
        <v>13.609199763503742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-1.4415295632909442</v>
      </c>
      <c r="C107" s="18">
        <f t="shared" si="96"/>
        <v>-5.1592977190541678</v>
      </c>
      <c r="D107" s="18">
        <f t="shared" si="96"/>
        <v>-2.2856220410516603</v>
      </c>
      <c r="E107" s="18">
        <f t="shared" si="96"/>
        <v>-0.57316500486174204</v>
      </c>
      <c r="F107" s="18">
        <f t="shared" si="97"/>
        <v>-1.1472928655388959</v>
      </c>
      <c r="H107" s="18">
        <f t="shared" si="98"/>
        <v>-1.1472928655388959</v>
      </c>
      <c r="I107" s="18">
        <f t="shared" si="99"/>
        <v>2.3671982172976724</v>
      </c>
      <c r="J107" s="18">
        <f t="shared" si="100"/>
        <v>1.5605598337723015</v>
      </c>
      <c r="L107" t="str">
        <f t="shared" si="101"/>
        <v>92 Elementary administration and service occupations</v>
      </c>
      <c r="M107" s="18">
        <f t="shared" si="102"/>
        <v>0.93014906660240371</v>
      </c>
      <c r="N107" s="18">
        <f t="shared" si="102"/>
        <v>-5.343815459991907</v>
      </c>
      <c r="O107" s="18">
        <f t="shared" si="102"/>
        <v>-0.88655306039074899</v>
      </c>
      <c r="P107" s="18">
        <f t="shared" si="102"/>
        <v>-0.89281862913068721</v>
      </c>
      <c r="Q107" s="18">
        <f t="shared" si="103"/>
        <v>-0.89073015022805846</v>
      </c>
      <c r="S107" s="18">
        <f t="shared" si="104"/>
        <v>-0.89073015022805846</v>
      </c>
      <c r="T107" s="18">
        <f t="shared" si="105"/>
        <v>2.0941356843692027</v>
      </c>
      <c r="U107" s="18">
        <f t="shared" si="106"/>
        <v>1.4391089096316811</v>
      </c>
      <c r="W107" t="str">
        <f t="shared" si="107"/>
        <v>92 Elementary administration and service occupations</v>
      </c>
      <c r="X107" s="18">
        <f t="shared" si="108"/>
        <v>-3.7526544895483793</v>
      </c>
      <c r="Y107" s="18">
        <f t="shared" si="108"/>
        <v>-4.9568161725327524</v>
      </c>
      <c r="Z107" s="18">
        <f t="shared" si="108"/>
        <v>-3.9123303558555977</v>
      </c>
      <c r="AA107" s="18">
        <f t="shared" si="108"/>
        <v>-0.17822667126725644</v>
      </c>
      <c r="AB107" s="18">
        <f t="shared" si="109"/>
        <v>-1.4387791910793091</v>
      </c>
      <c r="AD107" s="18">
        <f t="shared" si="110"/>
        <v>-1.4387791910793091</v>
      </c>
      <c r="AE107" s="18">
        <f t="shared" si="111"/>
        <v>2.6544064976529613</v>
      </c>
      <c r="AF107" s="18">
        <f t="shared" si="112"/>
        <v>1.691007232526065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-1.0405530972503185</v>
      </c>
      <c r="C109" s="26">
        <f>IF(AND(D$6-C$6 &lt;&gt; 0,C35&lt;&gt;0,D35&lt;&gt;0),(EXP(LN(D35/C35)/(D$6-C$6))-1)*100,0)</f>
        <v>0.27736870470882469</v>
      </c>
      <c r="D109" s="26">
        <f>IF(AND(E$6-D$6 &lt;&gt; 0,D35&lt;&gt;0,E35&lt;&gt;0),(EXP(LN(E35/D35)/(E$6-D$6))-1)*100,0)</f>
        <v>0.29606755311315514</v>
      </c>
      <c r="E109" s="26">
        <f>IF(AND(F$6-E$6 &lt;&gt; 0,E35&lt;&gt;0,F35&lt;&gt;0),(EXP(LN(F35/E35)/(F$6-E$6))-1)*100,0)</f>
        <v>0.2848191859820659</v>
      </c>
      <c r="F109" s="26">
        <f t="shared" ref="F109" si="113">IF(AND(F$6-D$6 &lt;&gt; 0,D35&lt;&gt;0,F35&lt;&gt;0),(EXP(LN(F35/D35)/(F$6-D$6))-1)*100,0)</f>
        <v>0.28856850151626201</v>
      </c>
      <c r="H109" s="26">
        <f t="shared" ref="H109" si="114">IF($F$6-$D$6 &lt;&gt; 0,(EXP(LN(1+(H72/100))/($F$6-$D$6))-1)*100,0)</f>
        <v>0.28856850151626201</v>
      </c>
      <c r="I109" s="26">
        <f>IF(D35&gt;0,((1+(I35/D35))^(1/($F$6-$D$6))-1)*100,0)</f>
        <v>2.7503980506054626</v>
      </c>
      <c r="J109" s="26">
        <f t="shared" ref="J109" si="115">IF($F$6-$D$6 &lt;&gt; 0,(EXP(LN(1+(J72/100))/($F$6-$D$6))-1)*100,0)</f>
        <v>2.9490922714826784</v>
      </c>
      <c r="L109" s="24" t="str">
        <f>L35</f>
        <v>All occupations</v>
      </c>
      <c r="M109" s="26">
        <f>IF(AND(N$6-M$6 &lt;&gt; 0,M35&lt;&gt;0,N35&lt;&gt;0),(EXP(LN(N35/M35)/(N$6-M$6))-1)*100,0)</f>
        <v>-0.53431603258453642</v>
      </c>
      <c r="N109" s="26">
        <f>IF(AND(O$6-N$6 &lt;&gt; 0,N35&lt;&gt;0,O35&lt;&gt;0),(EXP(LN(O35/N35)/(O$6-N$6))-1)*100,0)</f>
        <v>-2.7532246187528475</v>
      </c>
      <c r="O109" s="26">
        <f>IF(AND(P$6-O$6 &lt;&gt; 0,O35&lt;&gt;0,P35&lt;&gt;0),(EXP(LN(P35/O35)/(P$6-O$6))-1)*100,0)</f>
        <v>3.0918883646613438E-2</v>
      </c>
      <c r="P109" s="26">
        <f>IF(AND(Q$6-P$6 &lt;&gt; 0,P35&lt;&gt;0,Q35&lt;&gt;0),(EXP(LN(Q35/P35)/(Q$6-P$6))-1)*100,0)</f>
        <v>0.12964219718196723</v>
      </c>
      <c r="Q109" s="26">
        <f t="shared" ref="Q109" si="116">IF(AND(Q$6-O$6 &lt;&gt; 0,O35&lt;&gt;0,Q35&lt;&gt;0),(EXP(LN(Q35/O35)/(Q$6-O$6))-1)*100,0)</f>
        <v>9.672360488257592E-2</v>
      </c>
      <c r="S109" s="26">
        <f t="shared" ref="S109" si="117">IF($F$6-$D$6 &lt;&gt; 0,(EXP(LN(1+(S72/100))/($F$6-$D$6))-1)*100,0)</f>
        <v>9.672360488257592E-2</v>
      </c>
      <c r="T109" s="26">
        <f t="shared" ref="T109" si="118">IF(O35&gt;0,((1+(T35/O35))^(1/($F$6-$D$6))-1)*100,0)</f>
        <v>2.2632070015569328</v>
      </c>
      <c r="U109" s="26">
        <f t="shared" ref="U109" si="119">IF($F$6-$D$6 &lt;&gt; 0,(EXP(LN(1+(U72/100))/($F$6-$D$6))-1)*100,0)</f>
        <v>2.3340499070217957</v>
      </c>
      <c r="W109" s="24" t="str">
        <f>W35</f>
        <v>All occupations</v>
      </c>
      <c r="X109" s="26">
        <f>IF(AND(Y$6-X$6 &lt;&gt; 0,X35&lt;&gt;0,Y35&lt;&gt;0),(EXP(LN(Y35/X35)/(Y$6-X$6))-1)*100,0)</f>
        <v>-1.5506404024226317</v>
      </c>
      <c r="Y109" s="26">
        <f>IF(AND(Z$6-Y$6 &lt;&gt; 0,Y35&lt;&gt;0,Z35&lt;&gt;0),(EXP(LN(Z35/Y35)/(Z$6-Y$6))-1)*100,0)</f>
        <v>3.4104334139478221</v>
      </c>
      <c r="Z109" s="26">
        <f>IF(AND(AA$6-Z$6 &lt;&gt; 0,Z35&lt;&gt;0,AA35&lt;&gt;0),(EXP(LN(AA35/Z35)/(AA$6-Z$6))-1)*100,0)</f>
        <v>0.55118278872960946</v>
      </c>
      <c r="AA109" s="26">
        <f>IF(AND(AB$6-AA$6 &lt;&gt; 0,AA35&lt;&gt;0,AB35&lt;&gt;0),(EXP(LN(AB35/AA35)/(AB$6-AA$6))-1)*100,0)</f>
        <v>0.42985160691035862</v>
      </c>
      <c r="AB109" s="26">
        <f t="shared" ref="AB109" si="120">IF(AND(AB$6-Z$6 &lt;&gt; 0,Z35&lt;&gt;0,AB35&lt;&gt;0),(EXP(LN(AB35/Z35)/(AB$6-Z$6))-1)*100,0)</f>
        <v>0.47027905816499072</v>
      </c>
      <c r="AD109" s="26">
        <f t="shared" ref="AD109" si="121">IF($F$6-$D$6 &lt;&gt; 0,(EXP(LN(1+(AD72/100))/($F$6-$D$6))-1)*100,0)</f>
        <v>0.47027905816499072</v>
      </c>
      <c r="AE109" s="26">
        <f t="shared" ref="AE109" si="122">IF(Z35&gt;0,((1+(AE35/Z35))^(1/($F$6-$D$6))-1)*100,0)</f>
        <v>3.1949222780105924</v>
      </c>
      <c r="AF109" s="26">
        <f t="shared" ref="AF109" si="123">IF($F$6-$D$6 &lt;&gt; 0,(EXP(LN(1+(AF72/100))/($F$6-$D$6))-1)*100,0)</f>
        <v>3.5014288248695236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Tees Valley (Continued)</v>
      </c>
      <c r="L112" s="19" t="str">
        <f>CONCATENATE(L$1," (Continued)")</f>
        <v>Occupation Table 2.1  Males: Employment Change by Occupation (SOC 2020) and Replacement Demand, 2015-2035, Tees Valley (Continued)</v>
      </c>
      <c r="W112" s="19" t="str">
        <f>CONCATENATE(W$1," (Continued)")</f>
        <v>Occupation Table 2.2  Females: Employment Change by Occupation (SOC 2020) and Replacement Demand, 2015-2035, Tees Valley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1.4089691775693698</v>
      </c>
      <c r="C119" s="27">
        <f t="shared" si="125"/>
        <v>0.549542949068341</v>
      </c>
      <c r="D119" s="27">
        <f t="shared" si="125"/>
        <v>-1.6541726220978266</v>
      </c>
      <c r="E119" s="27">
        <f t="shared" si="125"/>
        <v>1.1695751849450957</v>
      </c>
      <c r="F119" s="27">
        <f t="shared" ref="F119:F144" si="126">F8-D8</f>
        <v>-0.48459743715273085</v>
      </c>
      <c r="L119" t="str">
        <f t="shared" ref="L119:L144" si="127">L8</f>
        <v>11 Corporate managers and directors</v>
      </c>
      <c r="M119" s="27">
        <f t="shared" ref="M119:P144" si="128">N8-M8</f>
        <v>0.74238705739157318</v>
      </c>
      <c r="N119" s="27">
        <f t="shared" si="128"/>
        <v>9.0125952564390488E-2</v>
      </c>
      <c r="O119" s="27">
        <f t="shared" si="128"/>
        <v>-1.5206822175939116</v>
      </c>
      <c r="P119" s="27">
        <f t="shared" si="128"/>
        <v>0.23306886145423356</v>
      </c>
      <c r="Q119" s="27">
        <f t="shared" ref="Q119:Q144" si="129">Q8-O8</f>
        <v>-1.2876133561396781</v>
      </c>
      <c r="W119" t="str">
        <f t="shared" ref="W119:W144" si="130">W8</f>
        <v>11 Corporate managers and directors</v>
      </c>
      <c r="X119" s="27">
        <f t="shared" ref="X119:AA144" si="131">Y8-X8</f>
        <v>0.66658212017782681</v>
      </c>
      <c r="Y119" s="27">
        <f t="shared" si="131"/>
        <v>0.45941699650394341</v>
      </c>
      <c r="Z119" s="27">
        <f t="shared" si="131"/>
        <v>-0.13349040450393712</v>
      </c>
      <c r="AA119" s="27">
        <f t="shared" si="131"/>
        <v>0.93650632349085772</v>
      </c>
      <c r="AB119" s="27">
        <f t="shared" ref="AB119:AB144" si="132">AB8-Z8</f>
        <v>0.8030159189869206</v>
      </c>
    </row>
    <row r="120" spans="1:28" x14ac:dyDescent="0.2">
      <c r="A120" t="str">
        <f t="shared" si="124"/>
        <v>12 Other managers and proprietors</v>
      </c>
      <c r="B120" s="27">
        <f t="shared" si="125"/>
        <v>0.37132053977003388</v>
      </c>
      <c r="C120" s="27">
        <f t="shared" si="125"/>
        <v>-0.18362341677239158</v>
      </c>
      <c r="D120" s="27">
        <f t="shared" si="125"/>
        <v>0.13392487080303361</v>
      </c>
      <c r="E120" s="27">
        <f t="shared" si="125"/>
        <v>1.0891132197812414</v>
      </c>
      <c r="F120" s="27">
        <f t="shared" si="126"/>
        <v>1.223038090584275</v>
      </c>
      <c r="L120" t="str">
        <f t="shared" si="127"/>
        <v>12 Other managers and proprietors</v>
      </c>
      <c r="M120" s="27">
        <f t="shared" si="128"/>
        <v>0.19493243553461337</v>
      </c>
      <c r="N120" s="27">
        <f t="shared" si="128"/>
        <v>-0.50698696084667105</v>
      </c>
      <c r="O120" s="27">
        <f t="shared" si="128"/>
        <v>0.50327561652924047</v>
      </c>
      <c r="P120" s="27">
        <f t="shared" si="128"/>
        <v>0.82973245945997398</v>
      </c>
      <c r="Q120" s="27">
        <f t="shared" si="129"/>
        <v>1.3330080759892144</v>
      </c>
      <c r="W120" t="str">
        <f t="shared" si="130"/>
        <v>12 Other managers and proprietors</v>
      </c>
      <c r="X120" s="27">
        <f t="shared" si="131"/>
        <v>0.17638810423543028</v>
      </c>
      <c r="Y120" s="27">
        <f t="shared" si="131"/>
        <v>0.32336354407427814</v>
      </c>
      <c r="Z120" s="27">
        <f t="shared" si="131"/>
        <v>-0.36935074572620108</v>
      </c>
      <c r="AA120" s="27">
        <f t="shared" si="131"/>
        <v>0.25938076032125501</v>
      </c>
      <c r="AB120" s="27">
        <f t="shared" si="132"/>
        <v>-0.10996998540494607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-0.42261913038543319</v>
      </c>
      <c r="C121" s="27">
        <f t="shared" si="125"/>
        <v>0.68661277357993455</v>
      </c>
      <c r="D121" s="27">
        <f t="shared" si="125"/>
        <v>2.6622700712743192</v>
      </c>
      <c r="E121" s="27">
        <f t="shared" si="125"/>
        <v>2.0168799460608788</v>
      </c>
      <c r="F121" s="27">
        <f t="shared" si="126"/>
        <v>4.6791500173351981</v>
      </c>
      <c r="L121" t="str">
        <f t="shared" si="127"/>
        <v>21 Science, research, engineering and technology professionals</v>
      </c>
      <c r="M121" s="27">
        <f t="shared" si="128"/>
        <v>-0.29350777139215722</v>
      </c>
      <c r="N121" s="27">
        <f t="shared" si="128"/>
        <v>0.11803999929526832</v>
      </c>
      <c r="O121" s="27">
        <f t="shared" si="128"/>
        <v>1.6841782188104677</v>
      </c>
      <c r="P121" s="27">
        <f t="shared" si="128"/>
        <v>1.0940033049582372</v>
      </c>
      <c r="Q121" s="27">
        <f t="shared" si="129"/>
        <v>2.7781815237687049</v>
      </c>
      <c r="W121" t="str">
        <f t="shared" si="130"/>
        <v>21 Science, research, engineering and technology professionals</v>
      </c>
      <c r="X121" s="27">
        <f t="shared" si="131"/>
        <v>-0.12911135899331194</v>
      </c>
      <c r="Y121" s="27">
        <f t="shared" si="131"/>
        <v>0.56857277428466668</v>
      </c>
      <c r="Z121" s="27">
        <f t="shared" si="131"/>
        <v>0.97809185246385466</v>
      </c>
      <c r="AA121" s="27">
        <f t="shared" si="131"/>
        <v>0.92287664110267631</v>
      </c>
      <c r="AB121" s="27">
        <f t="shared" si="132"/>
        <v>1.900968493566531</v>
      </c>
    </row>
    <row r="122" spans="1:28" x14ac:dyDescent="0.2">
      <c r="A122" t="str">
        <f t="shared" si="124"/>
        <v>22 Health professionals</v>
      </c>
      <c r="B122" s="27">
        <f t="shared" si="125"/>
        <v>-0.16619522982055202</v>
      </c>
      <c r="C122" s="27">
        <f t="shared" si="125"/>
        <v>1.5822114112444794</v>
      </c>
      <c r="D122" s="27">
        <f t="shared" si="125"/>
        <v>0.36494110161707738</v>
      </c>
      <c r="E122" s="27">
        <f t="shared" si="125"/>
        <v>2.2663031060641643</v>
      </c>
      <c r="F122" s="27">
        <f t="shared" si="126"/>
        <v>2.6312442076812417</v>
      </c>
      <c r="L122" t="str">
        <f t="shared" si="127"/>
        <v>22 Health professionals</v>
      </c>
      <c r="M122" s="27">
        <f t="shared" si="128"/>
        <v>-0.10192344612743831</v>
      </c>
      <c r="N122" s="27">
        <f t="shared" si="128"/>
        <v>0.87261092064095003</v>
      </c>
      <c r="O122" s="27">
        <f t="shared" si="128"/>
        <v>0.10957289533493686</v>
      </c>
      <c r="P122" s="27">
        <f t="shared" si="128"/>
        <v>0.64973472401227106</v>
      </c>
      <c r="Q122" s="27">
        <f t="shared" si="129"/>
        <v>0.75930761934720792</v>
      </c>
      <c r="W122" t="str">
        <f t="shared" si="130"/>
        <v>22 Health professionals</v>
      </c>
      <c r="X122" s="27">
        <f t="shared" si="131"/>
        <v>-6.4271783693136797E-2</v>
      </c>
      <c r="Y122" s="27">
        <f t="shared" si="131"/>
        <v>0.70960049060350805</v>
      </c>
      <c r="Z122" s="27">
        <f t="shared" si="131"/>
        <v>0.2553682062821867</v>
      </c>
      <c r="AA122" s="27">
        <f t="shared" si="131"/>
        <v>1.6165683820519021</v>
      </c>
      <c r="AB122" s="27">
        <f t="shared" si="132"/>
        <v>1.8719365883340888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-1.3097796983970653</v>
      </c>
      <c r="C123" s="27">
        <f t="shared" si="125"/>
        <v>0.5750585583808725</v>
      </c>
      <c r="D123" s="27">
        <f t="shared" si="125"/>
        <v>0.52479256515870532</v>
      </c>
      <c r="E123" s="27">
        <f t="shared" si="125"/>
        <v>0.86354044979736777</v>
      </c>
      <c r="F123" s="27">
        <f t="shared" si="126"/>
        <v>1.3883330149560731</v>
      </c>
      <c r="L123" t="str">
        <f t="shared" si="127"/>
        <v>23 Teaching and other educational professionals</v>
      </c>
      <c r="M123" s="27">
        <f t="shared" si="128"/>
        <v>-1.4323940919317941</v>
      </c>
      <c r="N123" s="27">
        <f t="shared" si="128"/>
        <v>-0.10873202816634642</v>
      </c>
      <c r="O123" s="27">
        <f t="shared" si="128"/>
        <v>0.32481305856290366</v>
      </c>
      <c r="P123" s="27">
        <f t="shared" si="128"/>
        <v>0.22479467495887384</v>
      </c>
      <c r="Q123" s="27">
        <f t="shared" si="129"/>
        <v>0.5496077335217775</v>
      </c>
      <c r="W123" t="str">
        <f t="shared" si="130"/>
        <v>23 Teaching and other educational professionals</v>
      </c>
      <c r="X123" s="27">
        <f t="shared" si="131"/>
        <v>0.12261439353472259</v>
      </c>
      <c r="Y123" s="27">
        <f t="shared" si="131"/>
        <v>0.68379058654722602</v>
      </c>
      <c r="Z123" s="27">
        <f t="shared" si="131"/>
        <v>0.19997950659579189</v>
      </c>
      <c r="AA123" s="27">
        <f t="shared" si="131"/>
        <v>0.63874577483850103</v>
      </c>
      <c r="AB123" s="27">
        <f t="shared" si="132"/>
        <v>0.83872528143429292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0.20285510437207499</v>
      </c>
      <c r="C124" s="27">
        <f t="shared" si="125"/>
        <v>2.0038815543310111</v>
      </c>
      <c r="D124" s="27">
        <f t="shared" si="125"/>
        <v>0.32476000982993547</v>
      </c>
      <c r="E124" s="27">
        <f t="shared" si="125"/>
        <v>1.9419227616892414</v>
      </c>
      <c r="F124" s="27">
        <f t="shared" si="126"/>
        <v>2.2666827715191769</v>
      </c>
      <c r="L124" t="str">
        <f t="shared" si="127"/>
        <v>24 Business, media and public service professionals</v>
      </c>
      <c r="M124" s="27">
        <f t="shared" si="128"/>
        <v>-0.45638514771241123</v>
      </c>
      <c r="N124" s="27">
        <f t="shared" si="128"/>
        <v>0.80865671386978821</v>
      </c>
      <c r="O124" s="27">
        <f t="shared" si="128"/>
        <v>0.15119716832020558</v>
      </c>
      <c r="P124" s="27">
        <f t="shared" si="128"/>
        <v>0.52599201126802519</v>
      </c>
      <c r="Q124" s="27">
        <f t="shared" si="129"/>
        <v>0.67718917958823077</v>
      </c>
      <c r="W124" t="str">
        <f t="shared" si="130"/>
        <v>24 Business, media and public service professionals</v>
      </c>
      <c r="X124" s="27">
        <f t="shared" si="131"/>
        <v>0.65924025208449777</v>
      </c>
      <c r="Y124" s="27">
        <f t="shared" si="131"/>
        <v>1.1952248404612096</v>
      </c>
      <c r="Z124" s="27">
        <f t="shared" si="131"/>
        <v>0.17356284150975831</v>
      </c>
      <c r="AA124" s="27">
        <f t="shared" si="131"/>
        <v>1.4159307504211807</v>
      </c>
      <c r="AB124" s="27">
        <f t="shared" si="132"/>
        <v>1.589493591930939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-1.8872754571487071E-2</v>
      </c>
      <c r="C125" s="27">
        <f t="shared" si="125"/>
        <v>0.48206368425529522</v>
      </c>
      <c r="D125" s="27">
        <f t="shared" si="125"/>
        <v>-0.49415209805173976</v>
      </c>
      <c r="E125" s="27">
        <f t="shared" si="125"/>
        <v>0.30189689338940173</v>
      </c>
      <c r="F125" s="27">
        <f t="shared" si="126"/>
        <v>-0.19225520466233803</v>
      </c>
      <c r="L125" t="str">
        <f t="shared" si="127"/>
        <v>31 Science, engineering and technology associate professionals</v>
      </c>
      <c r="M125" s="27">
        <f t="shared" si="128"/>
        <v>6.6751004468353692E-2</v>
      </c>
      <c r="N125" s="27">
        <f t="shared" si="128"/>
        <v>0.24375515070723797</v>
      </c>
      <c r="O125" s="27">
        <f t="shared" si="128"/>
        <v>-0.58541431038155523</v>
      </c>
      <c r="P125" s="27">
        <f t="shared" si="128"/>
        <v>4.069179385871724E-2</v>
      </c>
      <c r="Q125" s="27">
        <f t="shared" si="129"/>
        <v>-0.54472251652283799</v>
      </c>
      <c r="W125" t="str">
        <f t="shared" si="130"/>
        <v>31 Science, engineering and technology associate professionals</v>
      </c>
      <c r="X125" s="27">
        <f t="shared" si="131"/>
        <v>-8.5623759039844538E-2</v>
      </c>
      <c r="Y125" s="27">
        <f t="shared" si="131"/>
        <v>0.23830853354804638</v>
      </c>
      <c r="Z125" s="27">
        <f t="shared" si="131"/>
        <v>9.1262212329809911E-2</v>
      </c>
      <c r="AA125" s="27">
        <f t="shared" si="131"/>
        <v>0.26120509953069071</v>
      </c>
      <c r="AB125" s="27">
        <f t="shared" si="132"/>
        <v>0.35246731186050062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-9.2271156522724773E-2</v>
      </c>
      <c r="C126" s="27">
        <f t="shared" si="125"/>
        <v>0.6762539399762133</v>
      </c>
      <c r="D126" s="27">
        <f t="shared" si="125"/>
        <v>4.677333820574419</v>
      </c>
      <c r="E126" s="27">
        <f t="shared" si="125"/>
        <v>2.3130475157947501</v>
      </c>
      <c r="F126" s="27">
        <f t="shared" si="126"/>
        <v>6.9903813363691691</v>
      </c>
      <c r="L126" t="str">
        <f t="shared" si="127"/>
        <v>32 Health and social care associate professionals</v>
      </c>
      <c r="M126" s="27">
        <f t="shared" si="128"/>
        <v>-9.5795955149196921E-2</v>
      </c>
      <c r="N126" s="27">
        <f t="shared" si="128"/>
        <v>0.21467943227973829</v>
      </c>
      <c r="O126" s="27">
        <f t="shared" si="128"/>
        <v>0.63289551385717346</v>
      </c>
      <c r="P126" s="27">
        <f t="shared" si="128"/>
        <v>0.36707380812897039</v>
      </c>
      <c r="Q126" s="27">
        <f t="shared" si="129"/>
        <v>0.99996932198614386</v>
      </c>
      <c r="W126" t="str">
        <f t="shared" si="130"/>
        <v>32 Health and social care associate professionals</v>
      </c>
      <c r="X126" s="27">
        <f t="shared" si="131"/>
        <v>3.5247986264579367E-3</v>
      </c>
      <c r="Y126" s="27">
        <f t="shared" si="131"/>
        <v>0.46157450769648811</v>
      </c>
      <c r="Z126" s="27">
        <f t="shared" si="131"/>
        <v>4.0444383067172494</v>
      </c>
      <c r="AA126" s="27">
        <f t="shared" si="131"/>
        <v>1.9459737076657895</v>
      </c>
      <c r="AB126" s="27">
        <f t="shared" si="132"/>
        <v>5.9904120143830388</v>
      </c>
    </row>
    <row r="127" spans="1:28" x14ac:dyDescent="0.2">
      <c r="A127" t="str">
        <f t="shared" si="124"/>
        <v>33 Protective service occupations</v>
      </c>
      <c r="B127" s="27">
        <f t="shared" si="125"/>
        <v>0.33602701583014971</v>
      </c>
      <c r="C127" s="27">
        <f t="shared" si="125"/>
        <v>0.17864940599353796</v>
      </c>
      <c r="D127" s="27">
        <f t="shared" si="125"/>
        <v>-0.74186348121304446</v>
      </c>
      <c r="E127" s="27">
        <f t="shared" si="125"/>
        <v>0.17792911157360081</v>
      </c>
      <c r="F127" s="27">
        <f t="shared" si="126"/>
        <v>-0.56393436963944366</v>
      </c>
      <c r="L127" t="str">
        <f t="shared" si="127"/>
        <v>33 Protective service occupations</v>
      </c>
      <c r="M127" s="27">
        <f t="shared" si="128"/>
        <v>0.19421548312509973</v>
      </c>
      <c r="N127" s="27">
        <f t="shared" si="128"/>
        <v>8.5992572831794956E-2</v>
      </c>
      <c r="O127" s="27">
        <f t="shared" si="128"/>
        <v>-0.5963979829144157</v>
      </c>
      <c r="P127" s="27">
        <f t="shared" si="128"/>
        <v>-7.9392967762551336E-2</v>
      </c>
      <c r="Q127" s="27">
        <f t="shared" si="129"/>
        <v>-0.67579095067696704</v>
      </c>
      <c r="W127" t="str">
        <f t="shared" si="130"/>
        <v>33 Protective service occupations</v>
      </c>
      <c r="X127" s="27">
        <f t="shared" si="131"/>
        <v>0.14181153270505309</v>
      </c>
      <c r="Y127" s="27">
        <f t="shared" si="131"/>
        <v>9.2656833161744778E-2</v>
      </c>
      <c r="Z127" s="27">
        <f t="shared" si="131"/>
        <v>-0.14546549829863054</v>
      </c>
      <c r="AA127" s="27">
        <f t="shared" si="131"/>
        <v>0.2573220793361537</v>
      </c>
      <c r="AB127" s="27">
        <f t="shared" si="132"/>
        <v>0.11185658103752316</v>
      </c>
    </row>
    <row r="128" spans="1:28" x14ac:dyDescent="0.2">
      <c r="A128" t="str">
        <f t="shared" si="124"/>
        <v>34 Culture, media and sports occupations</v>
      </c>
      <c r="B128" s="27">
        <f t="shared" si="125"/>
        <v>-5.7068797513800451E-2</v>
      </c>
      <c r="C128" s="27">
        <f t="shared" si="125"/>
        <v>-0.21304673260814022</v>
      </c>
      <c r="D128" s="27">
        <f t="shared" si="125"/>
        <v>-0.46039478353472063</v>
      </c>
      <c r="E128" s="27">
        <f t="shared" si="125"/>
        <v>0.30542531363636538</v>
      </c>
      <c r="F128" s="27">
        <f t="shared" si="126"/>
        <v>-0.15496946989835525</v>
      </c>
      <c r="L128" t="str">
        <f t="shared" si="127"/>
        <v>34 Culture, media and sports occupations</v>
      </c>
      <c r="M128" s="27">
        <f t="shared" si="128"/>
        <v>0.13719101095779429</v>
      </c>
      <c r="N128" s="27">
        <f t="shared" si="128"/>
        <v>-0.23312714293440662</v>
      </c>
      <c r="O128" s="27">
        <f t="shared" si="128"/>
        <v>-0.21801237304940879</v>
      </c>
      <c r="P128" s="27">
        <f t="shared" si="128"/>
        <v>8.1484868460381277E-2</v>
      </c>
      <c r="Q128" s="27">
        <f t="shared" si="129"/>
        <v>-0.13652750458902752</v>
      </c>
      <c r="W128" t="str">
        <f t="shared" si="130"/>
        <v>34 Culture, media and sports occupations</v>
      </c>
      <c r="X128" s="27">
        <f t="shared" si="131"/>
        <v>-0.1942598084716014</v>
      </c>
      <c r="Y128" s="27">
        <f t="shared" si="131"/>
        <v>2.0080410326266618E-2</v>
      </c>
      <c r="Z128" s="27">
        <f t="shared" si="131"/>
        <v>-0.24238241048530651</v>
      </c>
      <c r="AA128" s="27">
        <f t="shared" si="131"/>
        <v>0.22394044517598011</v>
      </c>
      <c r="AB128" s="27">
        <f t="shared" si="132"/>
        <v>-1.8441965309326402E-2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5.0664213031234695E-2</v>
      </c>
      <c r="C129" s="27">
        <f t="shared" si="125"/>
        <v>0.73173496417476436</v>
      </c>
      <c r="D129" s="27">
        <f t="shared" si="125"/>
        <v>-0.19689397988399016</v>
      </c>
      <c r="E129" s="27">
        <f t="shared" si="125"/>
        <v>0.75164014904973087</v>
      </c>
      <c r="F129" s="27">
        <f t="shared" si="126"/>
        <v>0.55474616916574071</v>
      </c>
      <c r="L129" t="str">
        <f t="shared" si="127"/>
        <v>35 Business and public service associate professionals</v>
      </c>
      <c r="M129" s="27">
        <f t="shared" si="128"/>
        <v>-7.4355739421686273E-2</v>
      </c>
      <c r="N129" s="27">
        <f t="shared" si="128"/>
        <v>0.32739209107357947</v>
      </c>
      <c r="O129" s="27">
        <f t="shared" si="128"/>
        <v>-0.19291037959950952</v>
      </c>
      <c r="P129" s="27">
        <f t="shared" si="128"/>
        <v>7.3245893875039769E-2</v>
      </c>
      <c r="Q129" s="27">
        <f t="shared" si="129"/>
        <v>-0.11966448572446975</v>
      </c>
      <c r="W129" t="str">
        <f t="shared" si="130"/>
        <v>35 Business and public service associate professionals</v>
      </c>
      <c r="X129" s="27">
        <f t="shared" si="131"/>
        <v>0.12501995245293607</v>
      </c>
      <c r="Y129" s="27">
        <f t="shared" si="131"/>
        <v>0.40434287310114669</v>
      </c>
      <c r="Z129" s="27">
        <f t="shared" si="131"/>
        <v>-3.9836002844682028E-3</v>
      </c>
      <c r="AA129" s="27">
        <f t="shared" si="131"/>
        <v>0.67839425517469021</v>
      </c>
      <c r="AB129" s="27">
        <f t="shared" si="132"/>
        <v>0.67441065489022201</v>
      </c>
    </row>
    <row r="130" spans="1:28" x14ac:dyDescent="0.2">
      <c r="A130" t="str">
        <f t="shared" si="124"/>
        <v>41 Administrative occupations</v>
      </c>
      <c r="B130" s="27">
        <f t="shared" si="125"/>
        <v>-2.5887284016442997</v>
      </c>
      <c r="C130" s="27">
        <f t="shared" si="125"/>
        <v>1.4915254430552594</v>
      </c>
      <c r="D130" s="27">
        <f t="shared" si="125"/>
        <v>0.67324802984420984</v>
      </c>
      <c r="E130" s="27">
        <f t="shared" si="125"/>
        <v>-0.59157410733573812</v>
      </c>
      <c r="F130" s="27">
        <f t="shared" si="126"/>
        <v>8.1673922508471719E-2</v>
      </c>
      <c r="L130" t="str">
        <f t="shared" si="127"/>
        <v>41 Administrative occupations</v>
      </c>
      <c r="M130" s="27">
        <f t="shared" si="128"/>
        <v>-1.13271502223993</v>
      </c>
      <c r="N130" s="27">
        <f t="shared" si="128"/>
        <v>1.5647925796183504</v>
      </c>
      <c r="O130" s="27">
        <f t="shared" si="128"/>
        <v>0.60216362073495233</v>
      </c>
      <c r="P130" s="27">
        <f t="shared" si="128"/>
        <v>1.1123347505583947</v>
      </c>
      <c r="Q130" s="27">
        <f t="shared" si="129"/>
        <v>1.714498371293347</v>
      </c>
      <c r="W130" t="str">
        <f t="shared" si="130"/>
        <v>41 Administrative occupations</v>
      </c>
      <c r="X130" s="27">
        <f t="shared" si="131"/>
        <v>-1.4560133794043857</v>
      </c>
      <c r="Y130" s="27">
        <f t="shared" si="131"/>
        <v>-7.3267136563099911E-2</v>
      </c>
      <c r="Z130" s="27">
        <f t="shared" si="131"/>
        <v>7.1084409109271718E-2</v>
      </c>
      <c r="AA130" s="27">
        <f t="shared" si="131"/>
        <v>-1.7039088578941488</v>
      </c>
      <c r="AB130" s="27">
        <f t="shared" si="132"/>
        <v>-1.6328244487848771</v>
      </c>
    </row>
    <row r="131" spans="1:28" x14ac:dyDescent="0.2">
      <c r="A131" t="str">
        <f t="shared" si="124"/>
        <v>42 Secretarial and related occupations</v>
      </c>
      <c r="B131" s="27">
        <f t="shared" si="125"/>
        <v>-1.147297806471153</v>
      </c>
      <c r="C131" s="27">
        <f t="shared" si="125"/>
        <v>0.12817954579796975</v>
      </c>
      <c r="D131" s="27">
        <f t="shared" si="125"/>
        <v>-0.25715027317187555</v>
      </c>
      <c r="E131" s="27">
        <f t="shared" si="125"/>
        <v>-1.0627783998336495</v>
      </c>
      <c r="F131" s="27">
        <f t="shared" si="126"/>
        <v>-1.3199286730055251</v>
      </c>
      <c r="L131" t="str">
        <f t="shared" si="127"/>
        <v>42 Secretarial and related occupations</v>
      </c>
      <c r="M131" s="27">
        <f t="shared" si="128"/>
        <v>-0.11403292485366801</v>
      </c>
      <c r="N131" s="27">
        <f t="shared" si="128"/>
        <v>-1.8819873924716568E-2</v>
      </c>
      <c r="O131" s="27">
        <f t="shared" si="128"/>
        <v>9.0788768588838664E-3</v>
      </c>
      <c r="P131" s="27">
        <f t="shared" si="128"/>
        <v>4.5822668327356542E-2</v>
      </c>
      <c r="Q131" s="27">
        <f t="shared" si="129"/>
        <v>5.4901545186240408E-2</v>
      </c>
      <c r="W131" t="str">
        <f t="shared" si="130"/>
        <v>42 Secretarial and related occupations</v>
      </c>
      <c r="X131" s="27">
        <f t="shared" si="131"/>
        <v>-1.0332648816174848</v>
      </c>
      <c r="Y131" s="27">
        <f t="shared" si="131"/>
        <v>0.14699941972268604</v>
      </c>
      <c r="Z131" s="27">
        <f t="shared" si="131"/>
        <v>-0.26622915003075942</v>
      </c>
      <c r="AA131" s="27">
        <f t="shared" si="131"/>
        <v>-1.108601068161005</v>
      </c>
      <c r="AB131" s="27">
        <f t="shared" si="132"/>
        <v>-1.3748302181917644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-0.57449939058725663</v>
      </c>
      <c r="C132" s="27">
        <f t="shared" si="125"/>
        <v>-2.745132180511245E-2</v>
      </c>
      <c r="D132" s="27">
        <f t="shared" si="125"/>
        <v>-2.6645626991595783E-2</v>
      </c>
      <c r="E132" s="27">
        <f t="shared" si="125"/>
        <v>0.23094083001124277</v>
      </c>
      <c r="F132" s="27">
        <f t="shared" si="126"/>
        <v>0.20429520301964699</v>
      </c>
      <c r="L132" t="str">
        <f t="shared" si="127"/>
        <v>51 Skilled agricultural and related trades</v>
      </c>
      <c r="M132" s="27">
        <f t="shared" si="128"/>
        <v>-0.59534350376532341</v>
      </c>
      <c r="N132" s="27">
        <f t="shared" si="128"/>
        <v>-0.18807060588869096</v>
      </c>
      <c r="O132" s="27">
        <f t="shared" si="128"/>
        <v>-4.6788423304056748E-2</v>
      </c>
      <c r="P132" s="27">
        <f t="shared" si="128"/>
        <v>0.14630762826881027</v>
      </c>
      <c r="Q132" s="27">
        <f t="shared" si="129"/>
        <v>9.9519204964753527E-2</v>
      </c>
      <c r="W132" t="str">
        <f t="shared" si="130"/>
        <v>51 Skilled agricultural and related trades</v>
      </c>
      <c r="X132" s="27">
        <f t="shared" si="131"/>
        <v>2.0844113178066198E-2</v>
      </c>
      <c r="Y132" s="27">
        <f t="shared" si="131"/>
        <v>0.16061928408357826</v>
      </c>
      <c r="Z132" s="27">
        <f t="shared" si="131"/>
        <v>2.0142796312463129E-2</v>
      </c>
      <c r="AA132" s="27">
        <f t="shared" si="131"/>
        <v>8.4633201742431663E-2</v>
      </c>
      <c r="AB132" s="27">
        <f t="shared" si="132"/>
        <v>0.10477599805489479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-0.64976300063503523</v>
      </c>
      <c r="C133" s="27">
        <f t="shared" si="125"/>
        <v>-1.7902823263928251</v>
      </c>
      <c r="D133" s="27">
        <f t="shared" si="125"/>
        <v>-0.57426764489416016</v>
      </c>
      <c r="E133" s="27">
        <f t="shared" si="125"/>
        <v>-0.93943891595225537</v>
      </c>
      <c r="F133" s="27">
        <f t="shared" si="126"/>
        <v>-1.5137065608464155</v>
      </c>
      <c r="L133" t="str">
        <f t="shared" si="127"/>
        <v>52 Skilled metal, electrical and electronic trades</v>
      </c>
      <c r="M133" s="27">
        <f t="shared" si="128"/>
        <v>-0.70602620777390968</v>
      </c>
      <c r="N133" s="27">
        <f t="shared" si="128"/>
        <v>-1.7566391046698229</v>
      </c>
      <c r="O133" s="27">
        <f t="shared" si="128"/>
        <v>-0.68615164377125915</v>
      </c>
      <c r="P133" s="27">
        <f t="shared" si="128"/>
        <v>-1.0218766365628564</v>
      </c>
      <c r="Q133" s="27">
        <f t="shared" si="129"/>
        <v>-1.7080282803341156</v>
      </c>
      <c r="W133" t="str">
        <f t="shared" si="130"/>
        <v>52 Skilled metal, electrical and electronic trades</v>
      </c>
      <c r="X133" s="27">
        <f t="shared" si="131"/>
        <v>5.6263207138858934E-2</v>
      </c>
      <c r="Y133" s="27">
        <f t="shared" si="131"/>
        <v>-3.3643221722997108E-2</v>
      </c>
      <c r="Z133" s="27">
        <f t="shared" si="131"/>
        <v>0.11188399887709699</v>
      </c>
      <c r="AA133" s="27">
        <f t="shared" si="131"/>
        <v>8.2437720610605031E-2</v>
      </c>
      <c r="AB133" s="27">
        <f t="shared" si="132"/>
        <v>0.19432171948770202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0.39744184051726528</v>
      </c>
      <c r="C134" s="27">
        <f t="shared" si="125"/>
        <v>-2.1505073385361371</v>
      </c>
      <c r="D134" s="27">
        <f t="shared" si="125"/>
        <v>-0.61503689547762441</v>
      </c>
      <c r="E134" s="27">
        <f t="shared" si="125"/>
        <v>-1.0160620177485296</v>
      </c>
      <c r="F134" s="27">
        <f t="shared" si="126"/>
        <v>-1.631098913226154</v>
      </c>
      <c r="L134" t="str">
        <f t="shared" si="127"/>
        <v>53 Skilled construction and building trades</v>
      </c>
      <c r="M134" s="27">
        <f t="shared" si="128"/>
        <v>0.58549673430287541</v>
      </c>
      <c r="N134" s="27">
        <f t="shared" si="128"/>
        <v>-2.198405336987129</v>
      </c>
      <c r="O134" s="27">
        <f t="shared" si="128"/>
        <v>-0.52228036264686573</v>
      </c>
      <c r="P134" s="27">
        <f t="shared" si="128"/>
        <v>-1.0299911940919371</v>
      </c>
      <c r="Q134" s="27">
        <f t="shared" si="129"/>
        <v>-1.5522715567388028</v>
      </c>
      <c r="W134" t="str">
        <f t="shared" si="130"/>
        <v>53 Skilled construction and building trades</v>
      </c>
      <c r="X134" s="27">
        <f t="shared" si="131"/>
        <v>-0.18805489378562135</v>
      </c>
      <c r="Y134" s="27">
        <f t="shared" si="131"/>
        <v>4.789799845099485E-2</v>
      </c>
      <c r="Z134" s="27">
        <f t="shared" si="131"/>
        <v>-9.2756532830754718E-2</v>
      </c>
      <c r="AA134" s="27">
        <f t="shared" si="131"/>
        <v>1.3929176343402627E-2</v>
      </c>
      <c r="AB134" s="27">
        <f t="shared" si="132"/>
        <v>-7.882735648735209E-2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-0.96123297473399116</v>
      </c>
      <c r="C135" s="27">
        <f t="shared" si="125"/>
        <v>-0.27696175351684449</v>
      </c>
      <c r="D135" s="27">
        <f t="shared" si="125"/>
        <v>0.2037744227026872</v>
      </c>
      <c r="E135" s="27">
        <f t="shared" si="125"/>
        <v>-0.18424680591737186</v>
      </c>
      <c r="F135" s="27">
        <f t="shared" si="126"/>
        <v>1.9527616785315338E-2</v>
      </c>
      <c r="L135" t="str">
        <f t="shared" si="127"/>
        <v>54 Textiles, printing and other skilled trades</v>
      </c>
      <c r="M135" s="27">
        <f t="shared" si="128"/>
        <v>-0.45513739287821364</v>
      </c>
      <c r="N135" s="27">
        <f t="shared" si="128"/>
        <v>-0.48627608223525121</v>
      </c>
      <c r="O135" s="27">
        <f t="shared" si="128"/>
        <v>0.15758183646709156</v>
      </c>
      <c r="P135" s="27">
        <f t="shared" si="128"/>
        <v>-8.0774326260648621E-2</v>
      </c>
      <c r="Q135" s="27">
        <f t="shared" si="129"/>
        <v>7.6807510206442942E-2</v>
      </c>
      <c r="W135" t="str">
        <f t="shared" si="130"/>
        <v>54 Textiles, printing and other skilled trades</v>
      </c>
      <c r="X135" s="27">
        <f t="shared" si="131"/>
        <v>-0.50609558185578063</v>
      </c>
      <c r="Y135" s="27">
        <f t="shared" si="131"/>
        <v>0.20931432871840228</v>
      </c>
      <c r="Z135" s="27">
        <f t="shared" si="131"/>
        <v>4.6192586235592525E-2</v>
      </c>
      <c r="AA135" s="27">
        <f t="shared" si="131"/>
        <v>-0.1034724796567148</v>
      </c>
      <c r="AB135" s="27">
        <f t="shared" si="132"/>
        <v>-5.7279893421122274E-2</v>
      </c>
    </row>
    <row r="136" spans="1:28" x14ac:dyDescent="0.2">
      <c r="A136" t="str">
        <f t="shared" si="124"/>
        <v>61 Caring personal service occupations</v>
      </c>
      <c r="B136" s="27">
        <f t="shared" si="125"/>
        <v>-2.4551987915387095</v>
      </c>
      <c r="C136" s="27">
        <f t="shared" si="125"/>
        <v>0.74217916302938391</v>
      </c>
      <c r="D136" s="27">
        <f t="shared" si="125"/>
        <v>0.68988938713325254</v>
      </c>
      <c r="E136" s="27">
        <f t="shared" si="125"/>
        <v>0.86043417667855238</v>
      </c>
      <c r="F136" s="27">
        <f t="shared" si="126"/>
        <v>1.5503235638118049</v>
      </c>
      <c r="L136" t="str">
        <f t="shared" si="127"/>
        <v>61 Caring personal service occupations</v>
      </c>
      <c r="M136" s="27">
        <f t="shared" si="128"/>
        <v>-8.0289462064128791E-2</v>
      </c>
      <c r="N136" s="27">
        <f t="shared" si="128"/>
        <v>-3.3483931154331348E-2</v>
      </c>
      <c r="O136" s="27">
        <f t="shared" si="128"/>
        <v>0.50714225165442794</v>
      </c>
      <c r="P136" s="27">
        <f t="shared" si="128"/>
        <v>0.44460594395829434</v>
      </c>
      <c r="Q136" s="27">
        <f t="shared" si="129"/>
        <v>0.95174819561272228</v>
      </c>
      <c r="W136" t="str">
        <f t="shared" si="130"/>
        <v>61 Caring personal service occupations</v>
      </c>
      <c r="X136" s="27">
        <f t="shared" si="131"/>
        <v>-2.3749093294745869</v>
      </c>
      <c r="Y136" s="27">
        <f t="shared" si="131"/>
        <v>0.77566309418372015</v>
      </c>
      <c r="Z136" s="27">
        <f t="shared" si="131"/>
        <v>0.18274713547882016</v>
      </c>
      <c r="AA136" s="27">
        <f t="shared" si="131"/>
        <v>0.41582823272025848</v>
      </c>
      <c r="AB136" s="27">
        <f t="shared" si="132"/>
        <v>0.59857536819907864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5.3075027702450761E-2</v>
      </c>
      <c r="C137" s="27">
        <f t="shared" si="125"/>
        <v>-0.39239932823496115</v>
      </c>
      <c r="D137" s="27">
        <f t="shared" si="125"/>
        <v>-0.62189009804613615</v>
      </c>
      <c r="E137" s="27">
        <f t="shared" si="125"/>
        <v>-4.9248922608491341E-5</v>
      </c>
      <c r="F137" s="27">
        <f t="shared" si="126"/>
        <v>-0.62193934696874464</v>
      </c>
      <c r="L137" t="str">
        <f t="shared" si="127"/>
        <v>62 Leisure, travel and related personal service occupations</v>
      </c>
      <c r="M137" s="27">
        <f t="shared" si="128"/>
        <v>8.1221645282799848E-2</v>
      </c>
      <c r="N137" s="27">
        <f t="shared" si="128"/>
        <v>2.4318223846908182E-2</v>
      </c>
      <c r="O137" s="27">
        <f t="shared" si="128"/>
        <v>-0.16404184246920361</v>
      </c>
      <c r="P137" s="27">
        <f t="shared" si="128"/>
        <v>9.9416710818854392E-2</v>
      </c>
      <c r="Q137" s="27">
        <f t="shared" si="129"/>
        <v>-6.4625131650349221E-2</v>
      </c>
      <c r="W137" t="str">
        <f t="shared" si="130"/>
        <v>62 Leisure, travel and related personal service occupations</v>
      </c>
      <c r="X137" s="27">
        <f t="shared" si="131"/>
        <v>-2.8146617580354416E-2</v>
      </c>
      <c r="Y137" s="27">
        <f t="shared" si="131"/>
        <v>-0.41671755208186401</v>
      </c>
      <c r="Z137" s="27">
        <f t="shared" si="131"/>
        <v>-0.45784825557693942</v>
      </c>
      <c r="AA137" s="27">
        <f t="shared" si="131"/>
        <v>-9.9465959741456889E-2</v>
      </c>
      <c r="AB137" s="27">
        <f t="shared" si="132"/>
        <v>-0.55731421531839631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-2.4438425778232686E-2</v>
      </c>
      <c r="C138" s="27">
        <f t="shared" si="125"/>
        <v>6.3493373130973252E-2</v>
      </c>
      <c r="D138" s="27">
        <f t="shared" si="125"/>
        <v>-9.1372238324567479E-2</v>
      </c>
      <c r="E138" s="27">
        <f t="shared" si="125"/>
        <v>1.7879478030633777E-2</v>
      </c>
      <c r="F138" s="27">
        <f t="shared" si="126"/>
        <v>-7.3492760293933701E-2</v>
      </c>
      <c r="L138" t="str">
        <f t="shared" si="127"/>
        <v>63 Community and civil enforcement occupations</v>
      </c>
      <c r="M138" s="27">
        <f t="shared" si="128"/>
        <v>-4.5043782172016933E-2</v>
      </c>
      <c r="N138" s="27">
        <f t="shared" si="128"/>
        <v>8.3371634780832315E-2</v>
      </c>
      <c r="O138" s="27">
        <f t="shared" si="128"/>
        <v>-0.11784254791267512</v>
      </c>
      <c r="P138" s="27">
        <f t="shared" si="128"/>
        <v>2.0497014456189844E-2</v>
      </c>
      <c r="Q138" s="27">
        <f t="shared" si="129"/>
        <v>-9.7345533456485278E-2</v>
      </c>
      <c r="W138" t="str">
        <f t="shared" si="130"/>
        <v>63 Community and civil enforcement occupations</v>
      </c>
      <c r="X138" s="27">
        <f t="shared" si="131"/>
        <v>2.060535639378426E-2</v>
      </c>
      <c r="Y138" s="27">
        <f t="shared" si="131"/>
        <v>-1.9878261649859189E-2</v>
      </c>
      <c r="Z138" s="27">
        <f t="shared" si="131"/>
        <v>2.6470309588107491E-2</v>
      </c>
      <c r="AA138" s="27">
        <f t="shared" si="131"/>
        <v>-2.6175364255557193E-3</v>
      </c>
      <c r="AB138" s="27">
        <f t="shared" si="132"/>
        <v>2.3852773162551771E-2</v>
      </c>
    </row>
    <row r="139" spans="1:28" x14ac:dyDescent="0.2">
      <c r="A139" t="str">
        <f t="shared" si="124"/>
        <v>71 Sales occupations</v>
      </c>
      <c r="B139" s="27">
        <f t="shared" si="125"/>
        <v>-3.6139944120062069</v>
      </c>
      <c r="C139" s="27">
        <f t="shared" si="125"/>
        <v>0.23068142949639991</v>
      </c>
      <c r="D139" s="27">
        <f t="shared" si="125"/>
        <v>-3.0481378610510035E-2</v>
      </c>
      <c r="E139" s="27">
        <f t="shared" si="125"/>
        <v>-0.37690014923276038</v>
      </c>
      <c r="F139" s="27">
        <f t="shared" si="126"/>
        <v>-0.40738152784327042</v>
      </c>
      <c r="L139" t="str">
        <f t="shared" si="127"/>
        <v>71 Sales occupations</v>
      </c>
      <c r="M139" s="27">
        <f t="shared" si="128"/>
        <v>-0.57380459745321488</v>
      </c>
      <c r="N139" s="27">
        <f t="shared" si="128"/>
        <v>-9.9510769986229874E-2</v>
      </c>
      <c r="O139" s="27">
        <f t="shared" si="128"/>
        <v>-4.4464895877895927E-2</v>
      </c>
      <c r="P139" s="27">
        <f t="shared" si="128"/>
        <v>0.14333706309847116</v>
      </c>
      <c r="Q139" s="27">
        <f t="shared" si="129"/>
        <v>9.8872167220575236E-2</v>
      </c>
      <c r="W139" t="str">
        <f t="shared" si="130"/>
        <v>71 Sales occupations</v>
      </c>
      <c r="X139" s="27">
        <f t="shared" si="131"/>
        <v>-3.040189814552992</v>
      </c>
      <c r="Y139" s="27">
        <f t="shared" si="131"/>
        <v>0.33019219948264222</v>
      </c>
      <c r="Z139" s="27">
        <f t="shared" si="131"/>
        <v>1.398351726737701E-2</v>
      </c>
      <c r="AA139" s="27">
        <f t="shared" si="131"/>
        <v>-0.52023721233122799</v>
      </c>
      <c r="AB139" s="27">
        <f t="shared" si="132"/>
        <v>-0.50625369506385098</v>
      </c>
    </row>
    <row r="140" spans="1:28" x14ac:dyDescent="0.2">
      <c r="A140" t="str">
        <f t="shared" si="124"/>
        <v>72 Customer service occupations</v>
      </c>
      <c r="B140" s="27">
        <f t="shared" si="125"/>
        <v>0.15435828433251864</v>
      </c>
      <c r="C140" s="27">
        <f t="shared" si="125"/>
        <v>0.26276672651130895</v>
      </c>
      <c r="D140" s="27">
        <f t="shared" si="125"/>
        <v>0.56587283769353824</v>
      </c>
      <c r="E140" s="27">
        <f t="shared" si="125"/>
        <v>0.73398701528153953</v>
      </c>
      <c r="F140" s="27">
        <f t="shared" si="126"/>
        <v>1.2998598529750778</v>
      </c>
      <c r="L140" t="str">
        <f t="shared" si="127"/>
        <v>72 Customer service occupations</v>
      </c>
      <c r="M140" s="27">
        <f t="shared" si="128"/>
        <v>-0.15050972317338096</v>
      </c>
      <c r="N140" s="27">
        <f t="shared" si="128"/>
        <v>0.3728416206070615</v>
      </c>
      <c r="O140" s="27">
        <f t="shared" si="128"/>
        <v>0.49165924120144888</v>
      </c>
      <c r="P140" s="27">
        <f t="shared" si="128"/>
        <v>0.47741533979983464</v>
      </c>
      <c r="Q140" s="27">
        <f t="shared" si="129"/>
        <v>0.96907458100128352</v>
      </c>
      <c r="W140" t="str">
        <f t="shared" si="130"/>
        <v>72 Customer service occupations</v>
      </c>
      <c r="X140" s="27">
        <f t="shared" si="131"/>
        <v>0.30486800750589005</v>
      </c>
      <c r="Y140" s="27">
        <f t="shared" si="131"/>
        <v>-0.11007489409573834</v>
      </c>
      <c r="Z140" s="27">
        <f t="shared" si="131"/>
        <v>7.4213596492080036E-2</v>
      </c>
      <c r="AA140" s="27">
        <f t="shared" si="131"/>
        <v>0.25657167548170445</v>
      </c>
      <c r="AB140" s="27">
        <f t="shared" si="132"/>
        <v>0.33078527197378449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-0.84644647796158701</v>
      </c>
      <c r="C141" s="27">
        <f t="shared" si="125"/>
        <v>-1.2290960843240413</v>
      </c>
      <c r="D141" s="27">
        <f t="shared" si="125"/>
        <v>4.5720605576011764E-3</v>
      </c>
      <c r="E141" s="27">
        <f t="shared" si="125"/>
        <v>-0.95206003877914203</v>
      </c>
      <c r="F141" s="27">
        <f t="shared" si="126"/>
        <v>-0.94748797822154085</v>
      </c>
      <c r="L141" t="str">
        <f t="shared" si="127"/>
        <v>81 Process, plant and machine operatives</v>
      </c>
      <c r="M141" s="27">
        <f t="shared" si="128"/>
        <v>-0.92275991621826314</v>
      </c>
      <c r="N141" s="27">
        <f t="shared" si="128"/>
        <v>-0.88835024551290154</v>
      </c>
      <c r="O141" s="27">
        <f t="shared" si="128"/>
        <v>-0.11454342090014524</v>
      </c>
      <c r="P141" s="27">
        <f t="shared" si="128"/>
        <v>-0.76069835626676152</v>
      </c>
      <c r="Q141" s="27">
        <f t="shared" si="129"/>
        <v>-0.87524177716690676</v>
      </c>
      <c r="W141" t="str">
        <f t="shared" si="130"/>
        <v>81 Process, plant and machine operatives</v>
      </c>
      <c r="X141" s="27">
        <f t="shared" si="131"/>
        <v>7.631343825665482E-2</v>
      </c>
      <c r="Y141" s="27">
        <f t="shared" si="131"/>
        <v>-0.34074583881113041</v>
      </c>
      <c r="Z141" s="27">
        <f t="shared" si="131"/>
        <v>0.11911548145773665</v>
      </c>
      <c r="AA141" s="27">
        <f t="shared" si="131"/>
        <v>-0.19136168251237518</v>
      </c>
      <c r="AB141" s="27">
        <f t="shared" si="132"/>
        <v>-7.2246201054638526E-2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1.8845645357818874</v>
      </c>
      <c r="C142" s="27">
        <f t="shared" si="125"/>
        <v>-1.2507213300428699</v>
      </c>
      <c r="D142" s="27">
        <f t="shared" si="125"/>
        <v>-0.48438723069591916</v>
      </c>
      <c r="E142" s="27">
        <f t="shared" si="125"/>
        <v>-0.8056771081926275</v>
      </c>
      <c r="F142" s="27">
        <f t="shared" si="126"/>
        <v>-1.2900643388885467</v>
      </c>
      <c r="L142" t="str">
        <f t="shared" si="127"/>
        <v>82 Transport and mobile machine drivers and operatives</v>
      </c>
      <c r="M142" s="27">
        <f t="shared" si="128"/>
        <v>1.9016763084278931</v>
      </c>
      <c r="N142" s="27">
        <f t="shared" si="128"/>
        <v>-1.1918490563955579</v>
      </c>
      <c r="O142" s="27">
        <f t="shared" si="128"/>
        <v>-0.55536845365388032</v>
      </c>
      <c r="P142" s="27">
        <f t="shared" si="128"/>
        <v>-0.83703762276284266</v>
      </c>
      <c r="Q142" s="27">
        <f t="shared" si="129"/>
        <v>-1.392406076416723</v>
      </c>
      <c r="W142" t="str">
        <f t="shared" si="130"/>
        <v>82 Transport and mobile machine drivers and operatives</v>
      </c>
      <c r="X142" s="27">
        <f t="shared" si="131"/>
        <v>-1.7111772646006496E-2</v>
      </c>
      <c r="Y142" s="27">
        <f t="shared" si="131"/>
        <v>-5.8872273647281426E-2</v>
      </c>
      <c r="Z142" s="27">
        <f t="shared" si="131"/>
        <v>7.0981222957944679E-2</v>
      </c>
      <c r="AA142" s="27">
        <f t="shared" si="131"/>
        <v>3.1360514570221987E-2</v>
      </c>
      <c r="AB142" s="27">
        <f t="shared" si="132"/>
        <v>0.10234173752816667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-0.62278199003277912</v>
      </c>
      <c r="C143" s="27">
        <f t="shared" si="125"/>
        <v>-0.54854463572850731</v>
      </c>
      <c r="D143" s="27">
        <f t="shared" si="125"/>
        <v>2.812192109212003</v>
      </c>
      <c r="E143" s="27">
        <f t="shared" si="125"/>
        <v>0.82638425074361432</v>
      </c>
      <c r="F143" s="27">
        <f t="shared" si="126"/>
        <v>3.6385763599556173</v>
      </c>
      <c r="L143" t="str">
        <f t="shared" si="127"/>
        <v>91 Elementary trades and related occupations</v>
      </c>
      <c r="M143" s="27">
        <f t="shared" si="128"/>
        <v>-0.43963288830509528</v>
      </c>
      <c r="N143" s="27">
        <f t="shared" si="128"/>
        <v>-0.35261373293760956</v>
      </c>
      <c r="O143" s="27">
        <f t="shared" si="128"/>
        <v>1.0470750513617491</v>
      </c>
      <c r="P143" s="27">
        <f t="shared" si="128"/>
        <v>0.27338717881657004</v>
      </c>
      <c r="Q143" s="27">
        <f t="shared" si="129"/>
        <v>1.3204622301783191</v>
      </c>
      <c r="W143" t="str">
        <f t="shared" si="130"/>
        <v>91 Elementary trades and related occupations</v>
      </c>
      <c r="X143" s="27">
        <f t="shared" si="131"/>
        <v>-0.18314910172768228</v>
      </c>
      <c r="Y143" s="27">
        <f t="shared" si="131"/>
        <v>-0.19593090279089298</v>
      </c>
      <c r="Z143" s="27">
        <f t="shared" si="131"/>
        <v>1.7651170578502593</v>
      </c>
      <c r="AA143" s="27">
        <f t="shared" si="131"/>
        <v>0.55299707192703407</v>
      </c>
      <c r="AB143" s="27">
        <f t="shared" si="132"/>
        <v>2.3181141297772934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-1.7550873003067125</v>
      </c>
      <c r="C144" s="27">
        <f t="shared" si="125"/>
        <v>-1.5142006540637674</v>
      </c>
      <c r="D144" s="27">
        <f t="shared" si="125"/>
        <v>-3.0388629354072236</v>
      </c>
      <c r="E144" s="27">
        <f t="shared" si="125"/>
        <v>-1.3851126106126266</v>
      </c>
      <c r="F144" s="27">
        <f t="shared" si="126"/>
        <v>-4.4239755460198502</v>
      </c>
      <c r="L144" t="str">
        <f t="shared" si="127"/>
        <v>92 Elementary administration and service occupations</v>
      </c>
      <c r="M144" s="27">
        <f t="shared" si="128"/>
        <v>0.55827946004522921</v>
      </c>
      <c r="N144" s="27">
        <f t="shared" si="128"/>
        <v>-0.8205774453480128</v>
      </c>
      <c r="O144" s="27">
        <f t="shared" si="128"/>
        <v>-0.63298213852832141</v>
      </c>
      <c r="P144" s="27">
        <f t="shared" si="128"/>
        <v>-1.1925055321254572</v>
      </c>
      <c r="Q144" s="27">
        <f t="shared" si="129"/>
        <v>-1.8254876706537786</v>
      </c>
      <c r="W144" t="str">
        <f t="shared" si="130"/>
        <v>92 Elementary administration and service occupations</v>
      </c>
      <c r="X144" s="27">
        <f t="shared" si="131"/>
        <v>-2.3133667603519203</v>
      </c>
      <c r="Y144" s="27">
        <f t="shared" si="131"/>
        <v>-0.69362320871575278</v>
      </c>
      <c r="Z144" s="27">
        <f t="shared" si="131"/>
        <v>-2.4058807968789537</v>
      </c>
      <c r="AA144" s="27">
        <f t="shared" si="131"/>
        <v>-0.1926070784871321</v>
      </c>
      <c r="AB144" s="27">
        <f t="shared" si="132"/>
        <v>-2.5984878753660858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-12.44700000000006</v>
      </c>
      <c r="C146" s="29">
        <f t="shared" ref="C146" si="133">D35-C35</f>
        <v>0.8080000000002201</v>
      </c>
      <c r="D146" s="29">
        <f>E35-D35</f>
        <v>4.3499999999998522</v>
      </c>
      <c r="E146" s="29">
        <f>F35-E35</f>
        <v>8.5530000000000541</v>
      </c>
      <c r="F146" s="29">
        <f t="shared" ref="F146" si="134">F35-D35</f>
        <v>12.902999999999906</v>
      </c>
      <c r="L146" s="24" t="str">
        <f>L35</f>
        <v>All occupations</v>
      </c>
      <c r="M146" s="29">
        <f>N35-M35</f>
        <v>-3.2075064330955456</v>
      </c>
      <c r="N146" s="29">
        <f t="shared" ref="N146" si="135">O35-N35</f>
        <v>-4.0768654248717837</v>
      </c>
      <c r="O146" s="29">
        <f>P35-O35</f>
        <v>0.22275235709037133</v>
      </c>
      <c r="P146" s="29">
        <f>Q35-P35</f>
        <v>1.8806700627044393</v>
      </c>
      <c r="Q146" s="29">
        <f t="shared" ref="Q146" si="136">Q35-O35</f>
        <v>2.1034224197948106</v>
      </c>
      <c r="W146" s="24" t="str">
        <f>W35</f>
        <v>All occupations</v>
      </c>
      <c r="X146" s="29">
        <f>Y35-X35</f>
        <v>-9.239493566904514</v>
      </c>
      <c r="Y146" s="29">
        <f t="shared" ref="Y146" si="137">Z35-Y35</f>
        <v>4.8848654248719754</v>
      </c>
      <c r="Z146" s="29">
        <f>AA35-Z35</f>
        <v>4.127247642909424</v>
      </c>
      <c r="AA146" s="29">
        <f>AB35-AA35</f>
        <v>6.6723299372956717</v>
      </c>
      <c r="AB146" s="29">
        <f t="shared" ref="AB146" si="138">AB35-Z35</f>
        <v>10.799577580205096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13.255822127493424</v>
      </c>
      <c r="C153" s="11">
        <f t="shared" ref="C153:F153" si="143">C8</f>
        <v>14.664791305062794</v>
      </c>
      <c r="D153" s="11">
        <f t="shared" si="143"/>
        <v>15.214334254131135</v>
      </c>
      <c r="E153" s="11">
        <f t="shared" si="143"/>
        <v>13.560161632033308</v>
      </c>
      <c r="F153" s="11">
        <f t="shared" si="143"/>
        <v>14.729736816978404</v>
      </c>
      <c r="H153" s="40">
        <f>IF(D$151-B$151 &lt;&gt; 0,(EXP(LN(D153/B153)/(D$151-B$151))-1)*100,0)</f>
        <v>2.7943529309922832</v>
      </c>
      <c r="I153" s="40">
        <f>IF(F$151-D$151 &lt;&gt; 0,(EXP(LN(F153/D153)/(F$151-D$151))-1)*100,0)</f>
        <v>-0.21556507957602999</v>
      </c>
      <c r="L153" s="10" t="str">
        <f>L8</f>
        <v>11 Corporate managers and directors</v>
      </c>
      <c r="M153" s="11">
        <f>M8</f>
        <v>8.8155569080701284</v>
      </c>
      <c r="N153" s="11">
        <f t="shared" ref="N153:Q153" si="144">N8</f>
        <v>9.5579439654617016</v>
      </c>
      <c r="O153" s="11">
        <f t="shared" si="144"/>
        <v>9.648069918026092</v>
      </c>
      <c r="P153" s="11">
        <f t="shared" si="144"/>
        <v>8.1273877004321804</v>
      </c>
      <c r="Q153" s="11">
        <f t="shared" si="144"/>
        <v>8.360456561886414</v>
      </c>
      <c r="S153" s="40">
        <f>IF(O$151-M$151 &lt;&gt; 0,(EXP(LN(O153/M153)/(O$151-M$151))-1)*100,0)</f>
        <v>1.8211828141271758</v>
      </c>
      <c r="T153" s="40">
        <f>IF(Q$151-O$151 &lt;&gt; 0,(EXP(LN(Q153/O153)/(Q$151-O$151))-1)*100,0)</f>
        <v>-0.95042034041680212</v>
      </c>
      <c r="W153" s="10" t="str">
        <f>W8</f>
        <v>11 Corporate managers and directors</v>
      </c>
      <c r="X153" s="11">
        <f>X8</f>
        <v>4.4402652194232735</v>
      </c>
      <c r="Y153" s="11">
        <f t="shared" ref="Y153:AB153" si="145">Y8</f>
        <v>5.1068473396011003</v>
      </c>
      <c r="Z153" s="11">
        <f t="shared" si="145"/>
        <v>5.5662643361050437</v>
      </c>
      <c r="AA153" s="11">
        <f t="shared" si="145"/>
        <v>5.4327739316011066</v>
      </c>
      <c r="AB153" s="11">
        <f t="shared" si="145"/>
        <v>6.3692802550919643</v>
      </c>
      <c r="AD153" s="40">
        <f>IF(Z$151-X$151 &lt;&gt; 0,(EXP(LN(Z153/X153)/(Z$151-X$151))-1)*100,0)</f>
        <v>4.6239188175166701</v>
      </c>
      <c r="AE153" s="40">
        <f>IF(AB$151-Z$151 &lt;&gt; 0,(EXP(LN(AB153/Z153)/(AB$151-Z$151))-1)*100,0)</f>
        <v>0.90246333308314775</v>
      </c>
    </row>
    <row r="154" spans="1:31" x14ac:dyDescent="0.2">
      <c r="A154" s="10" t="str">
        <f t="shared" si="142"/>
        <v>12 Other managers and proprietors</v>
      </c>
      <c r="B154" s="11">
        <f t="shared" si="142"/>
        <v>8.6540324341114783</v>
      </c>
      <c r="C154" s="11">
        <f t="shared" ref="C154:F178" si="146">C9</f>
        <v>9.0253529738815121</v>
      </c>
      <c r="D154" s="11">
        <f t="shared" si="146"/>
        <v>8.8417295571091206</v>
      </c>
      <c r="E154" s="11">
        <f t="shared" si="146"/>
        <v>8.9756544279121542</v>
      </c>
      <c r="F154" s="11">
        <f t="shared" si="146"/>
        <v>10.064767647693396</v>
      </c>
      <c r="H154" s="40">
        <f t="shared" ref="H154:H177" si="147">IF(D$151-B$151 &lt;&gt; 0,(EXP(LN(D154/B154)/(D$151-B$151))-1)*100,0)</f>
        <v>0.4300645165025152</v>
      </c>
      <c r="I154" s="40">
        <f t="shared" ref="I154:I180" si="148">IF(F$151-D$151 &lt;&gt; 0,(EXP(LN(F154/D154)/(F$151-D$151))-1)*100,0)</f>
        <v>0.86746394959522632</v>
      </c>
      <c r="L154" s="10" t="str">
        <f t="shared" ref="L154:Q154" si="149">L9</f>
        <v>12 Other managers and proprietors</v>
      </c>
      <c r="M154" s="11">
        <f t="shared" si="149"/>
        <v>5.3264574770187449</v>
      </c>
      <c r="N154" s="11">
        <f t="shared" si="149"/>
        <v>5.5213899125533583</v>
      </c>
      <c r="O154" s="11">
        <f t="shared" si="149"/>
        <v>5.0144029517066873</v>
      </c>
      <c r="P154" s="11">
        <f t="shared" si="149"/>
        <v>5.5176785682359277</v>
      </c>
      <c r="Q154" s="11">
        <f t="shared" si="149"/>
        <v>6.3474110276959017</v>
      </c>
      <c r="S154" s="40">
        <f t="shared" ref="S154:S177" si="150">IF(O$151-M$151 &lt;&gt; 0,(EXP(LN(O154/M154)/(O$151-M$151))-1)*100,0)</f>
        <v>-1.2001800283133135</v>
      </c>
      <c r="T154" s="40">
        <f t="shared" ref="T154:T177" si="151">IF(Q$151-O$151 &lt;&gt; 0,(EXP(LN(Q154/O154)/(Q$151-O$151))-1)*100,0)</f>
        <v>1.5839648463078948</v>
      </c>
      <c r="W154" s="10" t="str">
        <f t="shared" ref="W154:AB154" si="152">W9</f>
        <v>12 Other managers and proprietors</v>
      </c>
      <c r="X154" s="11">
        <f t="shared" si="152"/>
        <v>3.3275749570927222</v>
      </c>
      <c r="Y154" s="11">
        <f t="shared" si="152"/>
        <v>3.5039630613281525</v>
      </c>
      <c r="Z154" s="11">
        <f t="shared" si="152"/>
        <v>3.8273266054024306</v>
      </c>
      <c r="AA154" s="11">
        <f t="shared" si="152"/>
        <v>3.4579758596762296</v>
      </c>
      <c r="AB154" s="11">
        <f t="shared" si="152"/>
        <v>3.7173566199974846</v>
      </c>
      <c r="AD154" s="40">
        <f t="shared" ref="AD154:AD177" si="153">IF(Z$151-X$151 &lt;&gt; 0,(EXP(LN(Z154/X154)/(Z$151-X$151))-1)*100,0)</f>
        <v>2.8379795343234759</v>
      </c>
      <c r="AE154" s="40">
        <f t="shared" ref="AE154:AE177" si="154">IF(AB$151-Z$151 &lt;&gt; 0,(EXP(LN(AB154/Z154)/(AB$151-Z$151))-1)*100,0)</f>
        <v>-0.19416935050984296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13.155125174073515</v>
      </c>
      <c r="C155" s="11">
        <f t="shared" si="146"/>
        <v>12.732506043688081</v>
      </c>
      <c r="D155" s="11">
        <f t="shared" si="146"/>
        <v>13.419118817268016</v>
      </c>
      <c r="E155" s="11">
        <f t="shared" si="146"/>
        <v>16.081388888542335</v>
      </c>
      <c r="F155" s="11">
        <f t="shared" si="146"/>
        <v>18.098268834603214</v>
      </c>
      <c r="H155" s="40">
        <f t="shared" si="147"/>
        <v>0.39817135851334395</v>
      </c>
      <c r="I155" s="40">
        <f t="shared" si="148"/>
        <v>2.0142565996877027</v>
      </c>
      <c r="L155" s="10" t="str">
        <f t="shared" ref="L155:Q155" si="155">L10</f>
        <v>21 Science, research, engineering and technology professionals</v>
      </c>
      <c r="M155" s="11">
        <f t="shared" si="155"/>
        <v>10.888650722880094</v>
      </c>
      <c r="N155" s="11">
        <f t="shared" si="155"/>
        <v>10.595142951487937</v>
      </c>
      <c r="O155" s="11">
        <f t="shared" si="155"/>
        <v>10.713182950783205</v>
      </c>
      <c r="P155" s="11">
        <f t="shared" si="155"/>
        <v>12.397361169593673</v>
      </c>
      <c r="Q155" s="11">
        <f t="shared" si="155"/>
        <v>13.49136447455191</v>
      </c>
      <c r="S155" s="40">
        <f t="shared" si="150"/>
        <v>-0.32439258892376088</v>
      </c>
      <c r="T155" s="40">
        <f t="shared" si="151"/>
        <v>1.549040337080565</v>
      </c>
      <c r="W155" s="10" t="str">
        <f t="shared" ref="W155:AB155" si="156">W10</f>
        <v>21 Science, research, engineering and technology professionals</v>
      </c>
      <c r="X155" s="11">
        <f t="shared" si="156"/>
        <v>2.2664744511934454</v>
      </c>
      <c r="Y155" s="11">
        <f t="shared" si="156"/>
        <v>2.1373630922001334</v>
      </c>
      <c r="Z155" s="11">
        <f t="shared" si="156"/>
        <v>2.7059358664848001</v>
      </c>
      <c r="AA155" s="11">
        <f t="shared" si="156"/>
        <v>3.6840277189486548</v>
      </c>
      <c r="AB155" s="11">
        <f t="shared" si="156"/>
        <v>4.6069043600513311</v>
      </c>
      <c r="AD155" s="40">
        <f t="shared" si="153"/>
        <v>3.6080104714880878</v>
      </c>
      <c r="AE155" s="40">
        <f t="shared" si="154"/>
        <v>3.6110591270076542</v>
      </c>
    </row>
    <row r="156" spans="1:31" x14ac:dyDescent="0.2">
      <c r="A156" s="10" t="str">
        <f t="shared" si="142"/>
        <v>22 Health professionals</v>
      </c>
      <c r="B156" s="11">
        <f t="shared" si="142"/>
        <v>20.195894452933658</v>
      </c>
      <c r="C156" s="11">
        <f t="shared" si="146"/>
        <v>20.029699223113106</v>
      </c>
      <c r="D156" s="11">
        <f t="shared" si="146"/>
        <v>21.611910634357585</v>
      </c>
      <c r="E156" s="11">
        <f t="shared" si="146"/>
        <v>21.976851735974662</v>
      </c>
      <c r="F156" s="11">
        <f t="shared" si="146"/>
        <v>24.243154842038827</v>
      </c>
      <c r="H156" s="40">
        <f t="shared" si="147"/>
        <v>1.3645307311307642</v>
      </c>
      <c r="I156" s="40">
        <f t="shared" si="148"/>
        <v>0.7688722384922686</v>
      </c>
      <c r="L156" s="10" t="str">
        <f t="shared" ref="L156:Q156" si="157">L11</f>
        <v>22 Health professionals</v>
      </c>
      <c r="M156" s="11">
        <f t="shared" si="157"/>
        <v>4.8966586737309239</v>
      </c>
      <c r="N156" s="11">
        <f t="shared" si="157"/>
        <v>4.7947352276034856</v>
      </c>
      <c r="O156" s="11">
        <f t="shared" si="157"/>
        <v>5.6673461482444356</v>
      </c>
      <c r="P156" s="11">
        <f t="shared" si="157"/>
        <v>5.7769190435793725</v>
      </c>
      <c r="Q156" s="11">
        <f t="shared" si="157"/>
        <v>6.4266537675916435</v>
      </c>
      <c r="S156" s="40">
        <f t="shared" si="150"/>
        <v>2.9665072986316376</v>
      </c>
      <c r="T156" s="40">
        <f t="shared" si="151"/>
        <v>0.8417431467816483</v>
      </c>
      <c r="W156" s="10" t="str">
        <f t="shared" ref="W156:AB156" si="158">W11</f>
        <v>22 Health professionals</v>
      </c>
      <c r="X156" s="11">
        <f t="shared" si="158"/>
        <v>15.299235779202728</v>
      </c>
      <c r="Y156" s="11">
        <f t="shared" si="158"/>
        <v>15.234963995509592</v>
      </c>
      <c r="Z156" s="11">
        <f t="shared" si="158"/>
        <v>15.9445644861131</v>
      </c>
      <c r="AA156" s="11">
        <f t="shared" si="158"/>
        <v>16.199932692395286</v>
      </c>
      <c r="AB156" s="11">
        <f t="shared" si="158"/>
        <v>17.816501074447189</v>
      </c>
      <c r="AD156" s="40">
        <f t="shared" si="153"/>
        <v>0.8297254688497846</v>
      </c>
      <c r="AE156" s="40">
        <f t="shared" si="154"/>
        <v>0.74279223588720189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13.382968169165686</v>
      </c>
      <c r="C157" s="11">
        <f t="shared" si="146"/>
        <v>12.073188470768621</v>
      </c>
      <c r="D157" s="11">
        <f t="shared" si="146"/>
        <v>12.648247029149493</v>
      </c>
      <c r="E157" s="11">
        <f t="shared" si="146"/>
        <v>13.173039594308198</v>
      </c>
      <c r="F157" s="11">
        <f t="shared" si="146"/>
        <v>14.036580044105566</v>
      </c>
      <c r="H157" s="40">
        <f t="shared" si="147"/>
        <v>-1.1229322264025843</v>
      </c>
      <c r="I157" s="40">
        <f t="shared" si="148"/>
        <v>0.6967370068337253</v>
      </c>
      <c r="L157" s="10" t="str">
        <f t="shared" ref="L157:Q157" si="159">L12</f>
        <v>23 Teaching and other educational professionals</v>
      </c>
      <c r="M157" s="11">
        <f t="shared" si="159"/>
        <v>5.6973877311996555</v>
      </c>
      <c r="N157" s="11">
        <f t="shared" si="159"/>
        <v>4.2649936392678613</v>
      </c>
      <c r="O157" s="11">
        <f t="shared" si="159"/>
        <v>4.1562616111015149</v>
      </c>
      <c r="P157" s="11">
        <f t="shared" si="159"/>
        <v>4.4810746696644186</v>
      </c>
      <c r="Q157" s="11">
        <f t="shared" si="159"/>
        <v>4.7058693446232924</v>
      </c>
      <c r="S157" s="40">
        <f t="shared" si="150"/>
        <v>-6.1130091143642211</v>
      </c>
      <c r="T157" s="40">
        <f t="shared" si="151"/>
        <v>0.83140047809051598</v>
      </c>
      <c r="W157" s="10" t="str">
        <f t="shared" ref="W157:AB157" si="160">W12</f>
        <v>23 Teaching and other educational professionals</v>
      </c>
      <c r="X157" s="11">
        <f t="shared" si="160"/>
        <v>7.6855804379660331</v>
      </c>
      <c r="Y157" s="11">
        <f t="shared" si="160"/>
        <v>7.8081948315007557</v>
      </c>
      <c r="Z157" s="11">
        <f t="shared" si="160"/>
        <v>8.4919854180479817</v>
      </c>
      <c r="AA157" s="11">
        <f t="shared" si="160"/>
        <v>8.6919649246437736</v>
      </c>
      <c r="AB157" s="11">
        <f t="shared" si="160"/>
        <v>9.3307106994822746</v>
      </c>
      <c r="AD157" s="40">
        <f t="shared" si="153"/>
        <v>2.0155824529445754</v>
      </c>
      <c r="AE157" s="40">
        <f t="shared" si="154"/>
        <v>0.62989795773820134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13.418507772243784</v>
      </c>
      <c r="C158" s="11">
        <f t="shared" si="146"/>
        <v>13.621362876615859</v>
      </c>
      <c r="D158" s="11">
        <f t="shared" si="146"/>
        <v>15.62524443094687</v>
      </c>
      <c r="E158" s="11">
        <f t="shared" si="146"/>
        <v>15.950004440776805</v>
      </c>
      <c r="F158" s="11">
        <f t="shared" si="146"/>
        <v>17.891927202466047</v>
      </c>
      <c r="H158" s="40">
        <f t="shared" si="147"/>
        <v>3.0918942433161289</v>
      </c>
      <c r="I158" s="40">
        <f t="shared" si="148"/>
        <v>0.90716857533503781</v>
      </c>
      <c r="L158" s="10" t="str">
        <f t="shared" ref="L158:Q158" si="161">L13</f>
        <v>24 Business, media and public service professionals</v>
      </c>
      <c r="M158" s="11">
        <f t="shared" si="161"/>
        <v>7.3571427112761896</v>
      </c>
      <c r="N158" s="11">
        <f t="shared" si="161"/>
        <v>6.9007575635637783</v>
      </c>
      <c r="O158" s="11">
        <f t="shared" si="161"/>
        <v>7.7094142774335666</v>
      </c>
      <c r="P158" s="11">
        <f t="shared" si="161"/>
        <v>7.8606114457537721</v>
      </c>
      <c r="Q158" s="11">
        <f t="shared" si="161"/>
        <v>8.3866034570217973</v>
      </c>
      <c r="S158" s="40">
        <f t="shared" si="150"/>
        <v>0.93980018092829631</v>
      </c>
      <c r="T158" s="40">
        <f t="shared" si="151"/>
        <v>0.56286745109874747</v>
      </c>
      <c r="W158" s="10" t="str">
        <f t="shared" ref="W158:AB158" si="162">W13</f>
        <v>24 Business, media and public service professionals</v>
      </c>
      <c r="X158" s="11">
        <f t="shared" si="162"/>
        <v>6.061365060967594</v>
      </c>
      <c r="Y158" s="11">
        <f t="shared" si="162"/>
        <v>6.7206053130520917</v>
      </c>
      <c r="Z158" s="11">
        <f t="shared" si="162"/>
        <v>7.9158301535133013</v>
      </c>
      <c r="AA158" s="11">
        <f t="shared" si="162"/>
        <v>8.0893929950230596</v>
      </c>
      <c r="AB158" s="11">
        <f t="shared" si="162"/>
        <v>9.5053237454442403</v>
      </c>
      <c r="AD158" s="40">
        <f t="shared" si="153"/>
        <v>5.4836636292705743</v>
      </c>
      <c r="AE158" s="40">
        <f t="shared" si="154"/>
        <v>1.227387760842702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5.6207492164441737</v>
      </c>
      <c r="C159" s="11">
        <f t="shared" si="146"/>
        <v>5.6018764618726866</v>
      </c>
      <c r="D159" s="11">
        <f t="shared" si="146"/>
        <v>6.0839401461279818</v>
      </c>
      <c r="E159" s="11">
        <f t="shared" si="146"/>
        <v>5.5897880480762421</v>
      </c>
      <c r="F159" s="11">
        <f t="shared" si="146"/>
        <v>5.8916849414656438</v>
      </c>
      <c r="H159" s="40">
        <f t="shared" si="147"/>
        <v>1.5963591905835184</v>
      </c>
      <c r="I159" s="40">
        <f t="shared" si="148"/>
        <v>-0.21384111022167973</v>
      </c>
      <c r="L159" s="10" t="str">
        <f t="shared" ref="L159:Q159" si="163">L14</f>
        <v>31 Science, engineering and technology associate professionals</v>
      </c>
      <c r="M159" s="11">
        <f t="shared" si="163"/>
        <v>4.5242895370452274</v>
      </c>
      <c r="N159" s="11">
        <f t="shared" si="163"/>
        <v>4.5910405415135811</v>
      </c>
      <c r="O159" s="11">
        <f t="shared" si="163"/>
        <v>4.8347956922208191</v>
      </c>
      <c r="P159" s="11">
        <f t="shared" si="163"/>
        <v>4.2493813818392638</v>
      </c>
      <c r="Q159" s="11">
        <f t="shared" si="163"/>
        <v>4.2900731756979811</v>
      </c>
      <c r="S159" s="40">
        <f t="shared" si="150"/>
        <v>1.3364175985168369</v>
      </c>
      <c r="T159" s="40">
        <f t="shared" si="151"/>
        <v>-0.79373371163280471</v>
      </c>
      <c r="W159" s="10" t="str">
        <f t="shared" ref="W159:AB159" si="164">W14</f>
        <v>31 Science, engineering and technology associate professionals</v>
      </c>
      <c r="X159" s="11">
        <f t="shared" si="164"/>
        <v>1.0964596793989558</v>
      </c>
      <c r="Y159" s="11">
        <f t="shared" si="164"/>
        <v>1.0108359203591113</v>
      </c>
      <c r="Z159" s="11">
        <f t="shared" si="164"/>
        <v>1.2491444539071577</v>
      </c>
      <c r="AA159" s="11">
        <f t="shared" si="164"/>
        <v>1.3404066662369676</v>
      </c>
      <c r="AB159" s="11">
        <f t="shared" si="164"/>
        <v>1.6016117657676583</v>
      </c>
      <c r="AD159" s="40">
        <f t="shared" si="153"/>
        <v>2.6417385803920723</v>
      </c>
      <c r="AE159" s="40">
        <f t="shared" si="154"/>
        <v>1.670815201594622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7.0010384831361119</v>
      </c>
      <c r="C160" s="11">
        <f t="shared" si="146"/>
        <v>6.9087673266133871</v>
      </c>
      <c r="D160" s="11">
        <f t="shared" si="146"/>
        <v>7.5850212665896004</v>
      </c>
      <c r="E160" s="11">
        <f t="shared" si="146"/>
        <v>12.262355087164019</v>
      </c>
      <c r="F160" s="11">
        <f t="shared" si="146"/>
        <v>14.57540260295877</v>
      </c>
      <c r="H160" s="40">
        <f t="shared" si="147"/>
        <v>1.6152447605348952</v>
      </c>
      <c r="I160" s="40">
        <f t="shared" si="148"/>
        <v>4.4505947254851685</v>
      </c>
      <c r="L160" s="10" t="str">
        <f t="shared" ref="L160:Q160" si="165">L15</f>
        <v>32 Health and social care associate professionals</v>
      </c>
      <c r="M160" s="11">
        <f t="shared" si="165"/>
        <v>1.6133625300628252</v>
      </c>
      <c r="N160" s="11">
        <f t="shared" si="165"/>
        <v>1.5175665749136282</v>
      </c>
      <c r="O160" s="11">
        <f t="shared" si="165"/>
        <v>1.7322460071933665</v>
      </c>
      <c r="P160" s="11">
        <f t="shared" si="165"/>
        <v>2.36514152105054</v>
      </c>
      <c r="Q160" s="11">
        <f t="shared" si="165"/>
        <v>2.7322153291795104</v>
      </c>
      <c r="S160" s="40">
        <f t="shared" si="150"/>
        <v>1.4321241793980644</v>
      </c>
      <c r="T160" s="40">
        <f>IF(Q$151-O$151 &lt;&gt; 0,(EXP(LN(Q160/O160)/(Q$151-O$151))-1)*100,0)</f>
        <v>3.084576321258492</v>
      </c>
      <c r="W160" s="10" t="str">
        <f t="shared" ref="W160:AB160" si="166">W15</f>
        <v>32 Health and social care associate professionals</v>
      </c>
      <c r="X160" s="11">
        <f t="shared" si="166"/>
        <v>5.387675953073285</v>
      </c>
      <c r="Y160" s="11">
        <f t="shared" si="166"/>
        <v>5.3912007516997429</v>
      </c>
      <c r="Z160" s="11">
        <f t="shared" si="166"/>
        <v>5.852775259396231</v>
      </c>
      <c r="AA160" s="11">
        <f t="shared" si="166"/>
        <v>9.8972135661134804</v>
      </c>
      <c r="AB160" s="11">
        <f t="shared" si="166"/>
        <v>11.84318727377927</v>
      </c>
      <c r="AD160" s="40">
        <f t="shared" si="153"/>
        <v>1.6698250498931477</v>
      </c>
      <c r="AE160" s="40">
        <f t="shared" si="154"/>
        <v>4.8110608130513377</v>
      </c>
    </row>
    <row r="161" spans="1:31" x14ac:dyDescent="0.2">
      <c r="A161" s="10" t="str">
        <f t="shared" si="142"/>
        <v>33 Protective service occupations</v>
      </c>
      <c r="B161" s="11">
        <f t="shared" si="142"/>
        <v>3.2216047867065436</v>
      </c>
      <c r="C161" s="11">
        <f t="shared" si="146"/>
        <v>3.5576318025366933</v>
      </c>
      <c r="D161" s="11">
        <f t="shared" si="146"/>
        <v>3.7362812085302313</v>
      </c>
      <c r="E161" s="11">
        <f t="shared" si="146"/>
        <v>2.9944177273171868</v>
      </c>
      <c r="F161" s="11">
        <f t="shared" si="146"/>
        <v>3.1723468388907876</v>
      </c>
      <c r="H161" s="40">
        <f t="shared" si="147"/>
        <v>3.008593852537067</v>
      </c>
      <c r="I161" s="40">
        <f t="shared" si="148"/>
        <v>-1.084866716267141</v>
      </c>
      <c r="L161" s="10" t="str">
        <f t="shared" ref="L161:Q161" si="167">L16</f>
        <v>33 Protective service occupations</v>
      </c>
      <c r="M161" s="11">
        <f t="shared" si="167"/>
        <v>2.4402181156230665</v>
      </c>
      <c r="N161" s="11">
        <f t="shared" si="167"/>
        <v>2.6344335987481662</v>
      </c>
      <c r="O161" s="11">
        <f t="shared" si="167"/>
        <v>2.7204261715799611</v>
      </c>
      <c r="P161" s="11">
        <f t="shared" si="167"/>
        <v>2.1240281886655454</v>
      </c>
      <c r="Q161" s="11">
        <f t="shared" si="167"/>
        <v>2.0446352209029941</v>
      </c>
      <c r="S161" s="40">
        <f t="shared" si="150"/>
        <v>2.1978264927152047</v>
      </c>
      <c r="T161" s="40">
        <f t="shared" si="151"/>
        <v>-1.8857866349272223</v>
      </c>
      <c r="W161" s="10" t="str">
        <f t="shared" ref="W161:AB161" si="168">W16</f>
        <v>33 Protective service occupations</v>
      </c>
      <c r="X161" s="11">
        <f t="shared" si="168"/>
        <v>0.78138667108347093</v>
      </c>
      <c r="Y161" s="11">
        <f t="shared" si="168"/>
        <v>0.92319820378852402</v>
      </c>
      <c r="Z161" s="11">
        <f t="shared" si="168"/>
        <v>1.0158550369502688</v>
      </c>
      <c r="AA161" s="11">
        <f t="shared" si="168"/>
        <v>0.87038953865163826</v>
      </c>
      <c r="AB161" s="11">
        <f t="shared" si="168"/>
        <v>1.127711617987792</v>
      </c>
      <c r="AD161" s="40">
        <f t="shared" si="153"/>
        <v>5.3884817260345663</v>
      </c>
      <c r="AE161" s="40">
        <f t="shared" si="154"/>
        <v>0.69882918617858447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3.7449149294376678</v>
      </c>
      <c r="C162" s="11">
        <f t="shared" si="146"/>
        <v>3.6878461319238673</v>
      </c>
      <c r="D162" s="11">
        <f t="shared" si="146"/>
        <v>3.4747993993157271</v>
      </c>
      <c r="E162" s="11">
        <f t="shared" si="146"/>
        <v>3.0144046157810065</v>
      </c>
      <c r="F162" s="11">
        <f t="shared" si="146"/>
        <v>3.3198299294173719</v>
      </c>
      <c r="H162" s="40">
        <f t="shared" si="147"/>
        <v>-1.4860900566222579</v>
      </c>
      <c r="I162" s="40">
        <f t="shared" si="148"/>
        <v>-0.30369255171266429</v>
      </c>
      <c r="L162" s="10" t="str">
        <f t="shared" ref="L162:Q162" si="169">L17</f>
        <v>34 Culture, media and sports occupations</v>
      </c>
      <c r="M162" s="11">
        <f t="shared" si="169"/>
        <v>1.6291480806254814</v>
      </c>
      <c r="N162" s="11">
        <f t="shared" si="169"/>
        <v>1.7663390915832757</v>
      </c>
      <c r="O162" s="11">
        <f t="shared" si="169"/>
        <v>1.5332119486488691</v>
      </c>
      <c r="P162" s="11">
        <f t="shared" si="169"/>
        <v>1.3151995755994603</v>
      </c>
      <c r="Q162" s="11">
        <f t="shared" si="169"/>
        <v>1.3966844440598416</v>
      </c>
      <c r="S162" s="40">
        <f t="shared" si="150"/>
        <v>-1.2065101981963089</v>
      </c>
      <c r="T162" s="40">
        <f t="shared" si="151"/>
        <v>-0.61982891341408886</v>
      </c>
      <c r="W162" s="10" t="str">
        <f t="shared" ref="W162:AB162" si="170">W17</f>
        <v>34 Culture, media and sports occupations</v>
      </c>
      <c r="X162" s="11">
        <f t="shared" si="170"/>
        <v>2.1157668488121897</v>
      </c>
      <c r="Y162" s="11">
        <f t="shared" si="170"/>
        <v>1.9215070403405883</v>
      </c>
      <c r="Z162" s="11">
        <f t="shared" si="170"/>
        <v>1.9415874506668549</v>
      </c>
      <c r="AA162" s="11">
        <f t="shared" si="170"/>
        <v>1.6992050401815484</v>
      </c>
      <c r="AB162" s="11">
        <f t="shared" si="170"/>
        <v>1.9231454853575285</v>
      </c>
      <c r="AD162" s="40">
        <f t="shared" si="153"/>
        <v>-1.7035508634792307</v>
      </c>
      <c r="AE162" s="40">
        <f t="shared" si="154"/>
        <v>-6.360504910406517E-2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12.630074874518082</v>
      </c>
      <c r="C163" s="11">
        <f t="shared" si="146"/>
        <v>12.680739087549316</v>
      </c>
      <c r="D163" s="11">
        <f t="shared" si="146"/>
        <v>13.412474051724081</v>
      </c>
      <c r="E163" s="11">
        <f t="shared" si="146"/>
        <v>13.21558007184009</v>
      </c>
      <c r="F163" s="11">
        <f t="shared" si="146"/>
        <v>13.967220220889821</v>
      </c>
      <c r="H163" s="40">
        <f t="shared" si="147"/>
        <v>1.2093402669041353</v>
      </c>
      <c r="I163" s="40">
        <f t="shared" si="148"/>
        <v>0.27055198714220907</v>
      </c>
      <c r="L163" s="10" t="str">
        <f t="shared" ref="L163:Q163" si="171">L18</f>
        <v>35 Business and public service associate professionals</v>
      </c>
      <c r="M163" s="11">
        <f t="shared" si="171"/>
        <v>6.2618354723778795</v>
      </c>
      <c r="N163" s="11">
        <f t="shared" si="171"/>
        <v>6.1874797329561932</v>
      </c>
      <c r="O163" s="11">
        <f t="shared" si="171"/>
        <v>6.5148718240297727</v>
      </c>
      <c r="P163" s="11">
        <f t="shared" si="171"/>
        <v>6.3219614444302632</v>
      </c>
      <c r="Q163" s="11">
        <f t="shared" si="171"/>
        <v>6.395207338305303</v>
      </c>
      <c r="S163" s="40">
        <f t="shared" si="150"/>
        <v>0.79543062936817677</v>
      </c>
      <c r="T163" s="40">
        <f t="shared" si="151"/>
        <v>-0.12351485726188605</v>
      </c>
      <c r="W163" s="10" t="str">
        <f t="shared" ref="W163:AB163" si="172">W18</f>
        <v>35 Business and public service associate professionals</v>
      </c>
      <c r="X163" s="11">
        <f t="shared" si="172"/>
        <v>6.3682394021402029</v>
      </c>
      <c r="Y163" s="11">
        <f t="shared" si="172"/>
        <v>6.493259354593139</v>
      </c>
      <c r="Z163" s="11">
        <f t="shared" si="172"/>
        <v>6.8976022276942857</v>
      </c>
      <c r="AA163" s="11">
        <f t="shared" si="172"/>
        <v>6.8936186274098175</v>
      </c>
      <c r="AB163" s="11">
        <f t="shared" si="172"/>
        <v>7.5720128825845077</v>
      </c>
      <c r="AD163" s="40">
        <f t="shared" si="153"/>
        <v>1.6098365713421048</v>
      </c>
      <c r="AE163" s="40">
        <f t="shared" si="154"/>
        <v>0.62383839474935421</v>
      </c>
    </row>
    <row r="164" spans="1:31" x14ac:dyDescent="0.2">
      <c r="A164" s="10" t="str">
        <f t="shared" si="142"/>
        <v>41 Administrative occupations</v>
      </c>
      <c r="B164" s="11">
        <f t="shared" si="142"/>
        <v>28.606028455960548</v>
      </c>
      <c r="C164" s="11">
        <f t="shared" si="146"/>
        <v>26.017300054316248</v>
      </c>
      <c r="D164" s="11">
        <f t="shared" si="146"/>
        <v>27.508825497371507</v>
      </c>
      <c r="E164" s="11">
        <f t="shared" si="146"/>
        <v>28.182073527215717</v>
      </c>
      <c r="F164" s="11">
        <f t="shared" si="146"/>
        <v>27.590499419879979</v>
      </c>
      <c r="H164" s="40">
        <f t="shared" si="147"/>
        <v>-0.77916069144743361</v>
      </c>
      <c r="I164" s="40">
        <f t="shared" si="148"/>
        <v>1.9766014442601509E-2</v>
      </c>
      <c r="L164" s="10" t="str">
        <f t="shared" ref="L164:Q164" si="173">L19</f>
        <v>41 Administrative occupations</v>
      </c>
      <c r="M164" s="11">
        <f t="shared" si="173"/>
        <v>8.8546424889542461</v>
      </c>
      <c r="N164" s="11">
        <f t="shared" si="173"/>
        <v>7.7219274667143161</v>
      </c>
      <c r="O164" s="11">
        <f t="shared" si="173"/>
        <v>9.2867200463326665</v>
      </c>
      <c r="P164" s="11">
        <f t="shared" si="173"/>
        <v>9.8888836670676188</v>
      </c>
      <c r="Q164" s="11">
        <f t="shared" si="173"/>
        <v>11.001218417626013</v>
      </c>
      <c r="S164" s="40">
        <f t="shared" si="150"/>
        <v>0.95742488915671053</v>
      </c>
      <c r="T164" s="40">
        <f t="shared" si="151"/>
        <v>1.1358732976968655</v>
      </c>
      <c r="W164" s="10" t="str">
        <f t="shared" ref="W164:AB164" si="174">W19</f>
        <v>41 Administrative occupations</v>
      </c>
      <c r="X164" s="11">
        <f t="shared" si="174"/>
        <v>19.751385967006311</v>
      </c>
      <c r="Y164" s="11">
        <f t="shared" si="174"/>
        <v>18.295372587601925</v>
      </c>
      <c r="Z164" s="11">
        <f t="shared" si="174"/>
        <v>18.222105451038825</v>
      </c>
      <c r="AA164" s="11">
        <f t="shared" si="174"/>
        <v>18.293189860148097</v>
      </c>
      <c r="AB164" s="11">
        <f t="shared" si="174"/>
        <v>16.589281002253948</v>
      </c>
      <c r="AD164" s="40">
        <f t="shared" si="153"/>
        <v>-1.5988450229737716</v>
      </c>
      <c r="AE164" s="40">
        <f t="shared" si="154"/>
        <v>-0.62390344416183297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6.471679906551409</v>
      </c>
      <c r="C165" s="11">
        <f t="shared" si="146"/>
        <v>5.324382100080256</v>
      </c>
      <c r="D165" s="11">
        <f t="shared" si="146"/>
        <v>5.4525616458782258</v>
      </c>
      <c r="E165" s="11">
        <f t="shared" si="146"/>
        <v>5.1954113727063502</v>
      </c>
      <c r="F165" s="11">
        <f t="shared" si="146"/>
        <v>4.1326329728727007</v>
      </c>
      <c r="H165" s="40">
        <f t="shared" si="147"/>
        <v>-3.3689472188850766</v>
      </c>
      <c r="I165" s="40">
        <f t="shared" si="148"/>
        <v>-1.8308380620624232</v>
      </c>
      <c r="L165" s="10" t="str">
        <f t="shared" ref="L165:Q165" si="175">L20</f>
        <v>42 Secretarial and related occupations</v>
      </c>
      <c r="M165" s="11">
        <f t="shared" si="175"/>
        <v>0.42479583129706966</v>
      </c>
      <c r="N165" s="11">
        <f t="shared" si="175"/>
        <v>0.31076290644340165</v>
      </c>
      <c r="O165" s="11">
        <f t="shared" si="175"/>
        <v>0.29194303251868509</v>
      </c>
      <c r="P165" s="11">
        <f t="shared" si="175"/>
        <v>0.30102190937756895</v>
      </c>
      <c r="Q165" s="11">
        <f t="shared" si="175"/>
        <v>0.34684457770492549</v>
      </c>
      <c r="S165" s="40">
        <f>IF(O$151-M$151 &lt;&gt; 0,(EXP(LN(O165/M165)/(O$151-M$151))-1)*100,0)</f>
        <v>-7.2265785016274116</v>
      </c>
      <c r="T165" s="40">
        <f t="shared" si="151"/>
        <v>1.1554111520808874</v>
      </c>
      <c r="W165" s="10" t="str">
        <f t="shared" ref="W165:AB165" si="176">W20</f>
        <v>42 Secretarial and related occupations</v>
      </c>
      <c r="X165" s="11">
        <f t="shared" si="176"/>
        <v>6.0468840752543391</v>
      </c>
      <c r="Y165" s="11">
        <f t="shared" si="176"/>
        <v>5.0136191936368544</v>
      </c>
      <c r="Z165" s="11">
        <f t="shared" si="176"/>
        <v>5.1606186133595404</v>
      </c>
      <c r="AA165" s="11">
        <f t="shared" si="176"/>
        <v>4.894389463328781</v>
      </c>
      <c r="AB165" s="11">
        <f t="shared" si="176"/>
        <v>3.785788395167776</v>
      </c>
      <c r="AD165" s="40">
        <f t="shared" si="153"/>
        <v>-3.120023602916</v>
      </c>
      <c r="AE165" s="40">
        <f t="shared" si="154"/>
        <v>-2.044166412913917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2.713840907219911</v>
      </c>
      <c r="C166" s="11">
        <f t="shared" si="146"/>
        <v>2.1393415166326544</v>
      </c>
      <c r="D166" s="11">
        <f t="shared" si="146"/>
        <v>2.1118901948275419</v>
      </c>
      <c r="E166" s="11">
        <f t="shared" si="146"/>
        <v>2.0852445678359461</v>
      </c>
      <c r="F166" s="11">
        <f t="shared" si="146"/>
        <v>2.3161853978471889</v>
      </c>
      <c r="H166" s="40">
        <f t="shared" si="147"/>
        <v>-4.8919253781935179</v>
      </c>
      <c r="I166" s="40">
        <f t="shared" si="148"/>
        <v>0.61748686481379877</v>
      </c>
      <c r="L166" s="10" t="str">
        <f t="shared" ref="L166:Q166" si="177">L21</f>
        <v>51 Skilled agricultural and related trades</v>
      </c>
      <c r="M166" s="11">
        <f t="shared" si="177"/>
        <v>2.4892569630359431</v>
      </c>
      <c r="N166" s="11">
        <f t="shared" si="177"/>
        <v>1.8939134592706197</v>
      </c>
      <c r="O166" s="11">
        <f t="shared" si="177"/>
        <v>1.7058428533819288</v>
      </c>
      <c r="P166" s="11">
        <f t="shared" si="177"/>
        <v>1.659054430077872</v>
      </c>
      <c r="Q166" s="11">
        <f t="shared" si="177"/>
        <v>1.8053620583466823</v>
      </c>
      <c r="S166" s="40">
        <f t="shared" si="150"/>
        <v>-7.2799071314819219</v>
      </c>
      <c r="T166" s="40">
        <f t="shared" si="151"/>
        <v>0.37872754891281613</v>
      </c>
      <c r="W166" s="10" t="str">
        <f t="shared" ref="W166:AB166" si="178">W21</f>
        <v>51 Skilled agricultural and related trades</v>
      </c>
      <c r="X166" s="11">
        <f t="shared" si="178"/>
        <v>0.22458394418396693</v>
      </c>
      <c r="Y166" s="11">
        <f t="shared" si="178"/>
        <v>0.24542805736203313</v>
      </c>
      <c r="Z166" s="11">
        <f t="shared" si="178"/>
        <v>0.40604734144561139</v>
      </c>
      <c r="AA166" s="11">
        <f t="shared" si="178"/>
        <v>0.42619013775807452</v>
      </c>
      <c r="AB166" s="11">
        <f t="shared" si="178"/>
        <v>0.51082333950050618</v>
      </c>
      <c r="AD166" s="40">
        <f t="shared" si="153"/>
        <v>12.574387658329922</v>
      </c>
      <c r="AE166" s="40">
        <f t="shared" si="154"/>
        <v>1.5421303643794904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12.44371395890972</v>
      </c>
      <c r="C167" s="11">
        <f t="shared" si="146"/>
        <v>11.793950958274685</v>
      </c>
      <c r="D167" s="11">
        <f t="shared" si="146"/>
        <v>10.00366863188186</v>
      </c>
      <c r="E167" s="11">
        <f t="shared" si="146"/>
        <v>9.4294009869876998</v>
      </c>
      <c r="F167" s="11">
        <f t="shared" si="146"/>
        <v>8.4899620710354444</v>
      </c>
      <c r="H167" s="40">
        <f t="shared" si="147"/>
        <v>-4.2713673679159792</v>
      </c>
      <c r="I167" s="40">
        <f t="shared" si="148"/>
        <v>-1.0878223242301033</v>
      </c>
      <c r="L167" s="10" t="str">
        <f t="shared" ref="L167:Q167" si="179">L22</f>
        <v>52 Skilled metal, electrical and electronic trades</v>
      </c>
      <c r="M167" s="11">
        <f t="shared" si="179"/>
        <v>12.334092157316769</v>
      </c>
      <c r="N167" s="11">
        <f t="shared" si="179"/>
        <v>11.62806594954286</v>
      </c>
      <c r="O167" s="11">
        <f t="shared" si="179"/>
        <v>9.8714268448730369</v>
      </c>
      <c r="P167" s="11">
        <f t="shared" si="179"/>
        <v>9.1852752011017778</v>
      </c>
      <c r="Q167" s="11">
        <f t="shared" si="179"/>
        <v>8.1633985645389213</v>
      </c>
      <c r="S167" s="40">
        <f t="shared" si="150"/>
        <v>-4.3567008326628294</v>
      </c>
      <c r="T167" s="40">
        <f t="shared" si="151"/>
        <v>-1.2585717908321081</v>
      </c>
      <c r="W167" s="10" t="str">
        <f t="shared" ref="W167:AB167" si="180">W22</f>
        <v>52 Skilled metal, electrical and electronic trades</v>
      </c>
      <c r="X167" s="11">
        <f t="shared" si="180"/>
        <v>0.10962180159295287</v>
      </c>
      <c r="Y167" s="11">
        <f t="shared" si="180"/>
        <v>0.16588500873181181</v>
      </c>
      <c r="Z167" s="11">
        <f t="shared" si="180"/>
        <v>0.1322417870088147</v>
      </c>
      <c r="AA167" s="11">
        <f t="shared" si="180"/>
        <v>0.24412578588591169</v>
      </c>
      <c r="AB167" s="11">
        <f t="shared" si="180"/>
        <v>0.32656350649651672</v>
      </c>
      <c r="AD167" s="40">
        <f t="shared" si="153"/>
        <v>3.8231867075971149</v>
      </c>
      <c r="AE167" s="40">
        <f t="shared" si="154"/>
        <v>6.2119207523255504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10.664123723396738</v>
      </c>
      <c r="C168" s="11">
        <f t="shared" si="146"/>
        <v>11.061565563914003</v>
      </c>
      <c r="D168" s="11">
        <f t="shared" si="146"/>
        <v>8.9110582253778663</v>
      </c>
      <c r="E168" s="11">
        <f t="shared" si="146"/>
        <v>8.2960213299002419</v>
      </c>
      <c r="F168" s="11">
        <f t="shared" si="146"/>
        <v>7.2799593121517123</v>
      </c>
      <c r="H168" s="40">
        <f t="shared" si="147"/>
        <v>-3.5281023786054466</v>
      </c>
      <c r="I168" s="40">
        <f t="shared" si="148"/>
        <v>-1.3387429108022597</v>
      </c>
      <c r="L168" s="10" t="str">
        <f t="shared" ref="L168:Q168" si="181">L23</f>
        <v>53 Skilled construction and building trades</v>
      </c>
      <c r="M168" s="11">
        <f t="shared" si="181"/>
        <v>10.268236033904914</v>
      </c>
      <c r="N168" s="11">
        <f t="shared" si="181"/>
        <v>10.85373276820779</v>
      </c>
      <c r="O168" s="11">
        <f t="shared" si="181"/>
        <v>8.6553274312206607</v>
      </c>
      <c r="P168" s="11">
        <f t="shared" si="181"/>
        <v>8.133047068573795</v>
      </c>
      <c r="Q168" s="11">
        <f t="shared" si="181"/>
        <v>7.1030558744818579</v>
      </c>
      <c r="S168" s="40">
        <f t="shared" si="150"/>
        <v>-3.3598641569570264</v>
      </c>
      <c r="T168" s="40">
        <f t="shared" si="151"/>
        <v>-1.3090229378204032</v>
      </c>
      <c r="W168" s="10" t="str">
        <f t="shared" ref="W168:AB168" si="182">W23</f>
        <v>53 Skilled construction and building trades</v>
      </c>
      <c r="X168" s="11">
        <f t="shared" si="182"/>
        <v>0.39588768949183162</v>
      </c>
      <c r="Y168" s="11">
        <f t="shared" si="182"/>
        <v>0.20783279570621027</v>
      </c>
      <c r="Z168" s="11">
        <f t="shared" si="182"/>
        <v>0.25573079415720512</v>
      </c>
      <c r="AA168" s="11">
        <f t="shared" si="182"/>
        <v>0.1629742613264504</v>
      </c>
      <c r="AB168" s="11">
        <f t="shared" si="182"/>
        <v>0.17690343766985303</v>
      </c>
      <c r="AD168" s="40">
        <f t="shared" si="153"/>
        <v>-8.3690464516089857</v>
      </c>
      <c r="AE168" s="40">
        <f t="shared" si="154"/>
        <v>-2.4268745812597303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6.118501709005451</v>
      </c>
      <c r="C169" s="11">
        <f t="shared" si="146"/>
        <v>5.1572687342714598</v>
      </c>
      <c r="D169" s="11">
        <f t="shared" si="146"/>
        <v>4.8803069807546153</v>
      </c>
      <c r="E169" s="11">
        <f t="shared" si="146"/>
        <v>5.0840814034573025</v>
      </c>
      <c r="F169" s="11">
        <f t="shared" si="146"/>
        <v>4.8998345975399307</v>
      </c>
      <c r="H169" s="40">
        <f t="shared" si="147"/>
        <v>-4.4214558594953823</v>
      </c>
      <c r="I169" s="40">
        <f t="shared" si="148"/>
        <v>2.6625711772565452E-2</v>
      </c>
      <c r="L169" s="10" t="str">
        <f t="shared" ref="L169:Q169" si="183">L24</f>
        <v>54 Textiles, printing and other skilled trades</v>
      </c>
      <c r="M169" s="11">
        <f t="shared" si="183"/>
        <v>3.4800356448337406</v>
      </c>
      <c r="N169" s="11">
        <f t="shared" si="183"/>
        <v>3.024898251955527</v>
      </c>
      <c r="O169" s="11">
        <f t="shared" si="183"/>
        <v>2.5386221697202758</v>
      </c>
      <c r="P169" s="11">
        <f t="shared" si="183"/>
        <v>2.6962040061873673</v>
      </c>
      <c r="Q169" s="11">
        <f t="shared" si="183"/>
        <v>2.6154296799267187</v>
      </c>
      <c r="S169" s="40">
        <f t="shared" si="150"/>
        <v>-6.1135592447949421</v>
      </c>
      <c r="T169" s="40">
        <f t="shared" si="151"/>
        <v>0.1989103418980287</v>
      </c>
      <c r="W169" s="10" t="str">
        <f t="shared" ref="W169:AB169" si="184">W24</f>
        <v>54 Textiles, printing and other skilled trades</v>
      </c>
      <c r="X169" s="11">
        <f t="shared" si="184"/>
        <v>2.6384660641717161</v>
      </c>
      <c r="Y169" s="11">
        <f t="shared" si="184"/>
        <v>2.1323704823159355</v>
      </c>
      <c r="Z169" s="11">
        <f t="shared" si="184"/>
        <v>2.3416848110343378</v>
      </c>
      <c r="AA169" s="11">
        <f t="shared" si="184"/>
        <v>2.3878773972699303</v>
      </c>
      <c r="AB169" s="11">
        <f t="shared" si="184"/>
        <v>2.2844049176132155</v>
      </c>
      <c r="AD169" s="40">
        <f t="shared" si="153"/>
        <v>-2.3582880564254949</v>
      </c>
      <c r="AE169" s="40">
        <f t="shared" si="154"/>
        <v>-0.16496454703978092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23.85431237131376</v>
      </c>
      <c r="C170" s="11">
        <f t="shared" si="146"/>
        <v>21.399113579775051</v>
      </c>
      <c r="D170" s="11">
        <f t="shared" si="146"/>
        <v>22.141292742804435</v>
      </c>
      <c r="E170" s="11">
        <f t="shared" si="146"/>
        <v>22.831182129937687</v>
      </c>
      <c r="F170" s="11">
        <f t="shared" si="146"/>
        <v>23.69161630661624</v>
      </c>
      <c r="H170" s="40">
        <f t="shared" si="147"/>
        <v>-1.4793622677754636</v>
      </c>
      <c r="I170" s="40">
        <f t="shared" si="148"/>
        <v>0.45219886845064838</v>
      </c>
      <c r="L170" s="10" t="str">
        <f t="shared" ref="L170:Q170" si="185">L25</f>
        <v>61 Caring personal service occupations</v>
      </c>
      <c r="M170" s="11">
        <f t="shared" si="185"/>
        <v>2.9308558095936608</v>
      </c>
      <c r="N170" s="11">
        <f t="shared" si="185"/>
        <v>2.850566347529532</v>
      </c>
      <c r="O170" s="11">
        <f t="shared" si="185"/>
        <v>2.8170824163752006</v>
      </c>
      <c r="P170" s="11">
        <f t="shared" si="185"/>
        <v>3.3242246680296286</v>
      </c>
      <c r="Q170" s="11">
        <f t="shared" si="185"/>
        <v>3.7688306119879229</v>
      </c>
      <c r="S170" s="40">
        <f t="shared" si="150"/>
        <v>-0.78872749816957244</v>
      </c>
      <c r="T170" s="40">
        <f t="shared" si="151"/>
        <v>1.9593686846261393</v>
      </c>
      <c r="W170" s="10" t="str">
        <f t="shared" ref="W170:AB170" si="186">W25</f>
        <v>61 Caring personal service occupations</v>
      </c>
      <c r="X170" s="11">
        <f t="shared" si="186"/>
        <v>20.923456561720101</v>
      </c>
      <c r="Y170" s="11">
        <f t="shared" si="186"/>
        <v>18.548547232245514</v>
      </c>
      <c r="Z170" s="11">
        <f t="shared" si="186"/>
        <v>19.324210326429235</v>
      </c>
      <c r="AA170" s="11">
        <f t="shared" si="186"/>
        <v>19.506957461908055</v>
      </c>
      <c r="AB170" s="11">
        <f t="shared" si="186"/>
        <v>19.922785694628313</v>
      </c>
      <c r="AD170" s="40">
        <f t="shared" si="153"/>
        <v>-1.5776648509518432</v>
      </c>
      <c r="AE170" s="40">
        <f t="shared" si="154"/>
        <v>0.20357597272697703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6.6433062738768607</v>
      </c>
      <c r="C171" s="11">
        <f t="shared" si="146"/>
        <v>6.6963813015793114</v>
      </c>
      <c r="D171" s="11">
        <f t="shared" si="146"/>
        <v>6.3039819733443503</v>
      </c>
      <c r="E171" s="11">
        <f t="shared" si="146"/>
        <v>5.6820918752982141</v>
      </c>
      <c r="F171" s="11">
        <f t="shared" si="146"/>
        <v>5.6820426263756056</v>
      </c>
      <c r="H171" s="40">
        <f t="shared" si="147"/>
        <v>-1.0430873031748611</v>
      </c>
      <c r="I171" s="40">
        <f t="shared" si="148"/>
        <v>-0.69007932545227524</v>
      </c>
      <c r="L171" s="10" t="str">
        <f t="shared" ref="L171:Q171" si="187">L26</f>
        <v>62 Leisure, travel and related personal service occupations</v>
      </c>
      <c r="M171" s="11">
        <f t="shared" si="187"/>
        <v>1.9391004771107978</v>
      </c>
      <c r="N171" s="11">
        <f t="shared" si="187"/>
        <v>2.0203221223935977</v>
      </c>
      <c r="O171" s="11">
        <f t="shared" si="187"/>
        <v>2.0446403462405058</v>
      </c>
      <c r="P171" s="11">
        <f t="shared" si="187"/>
        <v>1.8805985037713022</v>
      </c>
      <c r="Q171" s="11">
        <f t="shared" si="187"/>
        <v>1.9800152145901566</v>
      </c>
      <c r="S171" s="40">
        <f t="shared" si="150"/>
        <v>1.0655916202837012</v>
      </c>
      <c r="T171" s="40">
        <f t="shared" si="151"/>
        <v>-0.21388677159703828</v>
      </c>
      <c r="W171" s="10" t="str">
        <f t="shared" ref="W171:AB171" si="188">W26</f>
        <v>62 Leisure, travel and related personal service occupations</v>
      </c>
      <c r="X171" s="11">
        <f t="shared" si="188"/>
        <v>4.7042057967660655</v>
      </c>
      <c r="Y171" s="11">
        <f t="shared" si="188"/>
        <v>4.6760591791857111</v>
      </c>
      <c r="Z171" s="11">
        <f t="shared" si="188"/>
        <v>4.2593416271038471</v>
      </c>
      <c r="AA171" s="11">
        <f t="shared" si="188"/>
        <v>3.8014933715269077</v>
      </c>
      <c r="AB171" s="11">
        <f t="shared" si="188"/>
        <v>3.7020274117854508</v>
      </c>
      <c r="AD171" s="40">
        <f t="shared" si="153"/>
        <v>-1.9672394298656859</v>
      </c>
      <c r="AE171" s="40">
        <f t="shared" si="154"/>
        <v>-0.93053667361546744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0.31564022880929354</v>
      </c>
      <c r="C172" s="11">
        <f t="shared" si="146"/>
        <v>0.29120180303106086</v>
      </c>
      <c r="D172" s="11">
        <f t="shared" si="146"/>
        <v>0.35469517616203411</v>
      </c>
      <c r="E172" s="11">
        <f t="shared" si="146"/>
        <v>0.26332293783746663</v>
      </c>
      <c r="F172" s="11">
        <f t="shared" si="146"/>
        <v>0.28120241586810041</v>
      </c>
      <c r="H172" s="40">
        <f t="shared" si="147"/>
        <v>2.3605442872854265</v>
      </c>
      <c r="I172" s="40">
        <f t="shared" si="148"/>
        <v>-1.5359751083717343</v>
      </c>
      <c r="L172" s="10" t="str">
        <f t="shared" ref="L172:Q172" si="189">L27</f>
        <v>63 Community and civil enforcement occupations</v>
      </c>
      <c r="M172" s="11">
        <f t="shared" si="189"/>
        <v>0.23602469644114621</v>
      </c>
      <c r="N172" s="11">
        <f t="shared" si="189"/>
        <v>0.19098091426912928</v>
      </c>
      <c r="O172" s="11">
        <f t="shared" si="189"/>
        <v>0.27435254904996159</v>
      </c>
      <c r="P172" s="11">
        <f t="shared" si="189"/>
        <v>0.15651000113728647</v>
      </c>
      <c r="Q172" s="11">
        <f t="shared" si="189"/>
        <v>0.17700701559347631</v>
      </c>
      <c r="S172" s="40">
        <f t="shared" si="150"/>
        <v>3.055294895849392</v>
      </c>
      <c r="T172" s="40">
        <f t="shared" si="151"/>
        <v>-2.879234086855087</v>
      </c>
      <c r="W172" s="10" t="str">
        <f t="shared" ref="W172:AB172" si="190">W27</f>
        <v>63 Community and civil enforcement occupations</v>
      </c>
      <c r="X172" s="11">
        <f t="shared" si="190"/>
        <v>7.9615532368147598E-2</v>
      </c>
      <c r="Y172" s="11">
        <f t="shared" si="190"/>
        <v>0.10022088876193186</v>
      </c>
      <c r="Z172" s="11">
        <f t="shared" si="190"/>
        <v>8.034262711207267E-2</v>
      </c>
      <c r="AA172" s="11">
        <f t="shared" si="190"/>
        <v>0.10681293670018016</v>
      </c>
      <c r="AB172" s="11">
        <f t="shared" si="190"/>
        <v>0.10419540027462444</v>
      </c>
      <c r="AD172" s="40">
        <f t="shared" si="153"/>
        <v>0.18198788240262331</v>
      </c>
      <c r="AE172" s="40">
        <f t="shared" si="154"/>
        <v>1.7482233368188993</v>
      </c>
    </row>
    <row r="173" spans="1:31" x14ac:dyDescent="0.2">
      <c r="A173" s="10" t="str">
        <f t="shared" si="142"/>
        <v>71 Sales occupations</v>
      </c>
      <c r="B173" s="11">
        <f t="shared" si="142"/>
        <v>29.034728829932313</v>
      </c>
      <c r="C173" s="11">
        <f t="shared" si="146"/>
        <v>25.420734417926106</v>
      </c>
      <c r="D173" s="11">
        <f t="shared" si="146"/>
        <v>25.651415847422506</v>
      </c>
      <c r="E173" s="11">
        <f t="shared" si="146"/>
        <v>25.620934468811996</v>
      </c>
      <c r="F173" s="11">
        <f t="shared" si="146"/>
        <v>25.244034319579235</v>
      </c>
      <c r="H173" s="40">
        <f t="shared" si="147"/>
        <v>-2.4474304199854302</v>
      </c>
      <c r="I173" s="40">
        <f t="shared" si="148"/>
        <v>-0.10666910527327156</v>
      </c>
      <c r="L173" s="10" t="str">
        <f t="shared" ref="L173:Q173" si="191">L28</f>
        <v>71 Sales occupations</v>
      </c>
      <c r="M173" s="11">
        <f t="shared" si="191"/>
        <v>8.868973048739635</v>
      </c>
      <c r="N173" s="11">
        <f t="shared" si="191"/>
        <v>8.2951684512864201</v>
      </c>
      <c r="O173" s="11">
        <f t="shared" si="191"/>
        <v>8.1956576813001902</v>
      </c>
      <c r="P173" s="11">
        <f t="shared" si="191"/>
        <v>8.1511927854222943</v>
      </c>
      <c r="Q173" s="11">
        <f t="shared" si="191"/>
        <v>8.2945298485207655</v>
      </c>
      <c r="S173" s="40">
        <f t="shared" si="150"/>
        <v>-1.5666886979018968</v>
      </c>
      <c r="T173" s="40">
        <f t="shared" si="151"/>
        <v>7.9977165947364703E-2</v>
      </c>
      <c r="W173" s="10" t="str">
        <f t="shared" ref="W173:AB173" si="192">W28</f>
        <v>71 Sales occupations</v>
      </c>
      <c r="X173" s="11">
        <f t="shared" si="192"/>
        <v>20.165755781192686</v>
      </c>
      <c r="Y173" s="11">
        <f t="shared" si="192"/>
        <v>17.125565966639694</v>
      </c>
      <c r="Z173" s="11">
        <f t="shared" si="192"/>
        <v>17.455758166122337</v>
      </c>
      <c r="AA173" s="11">
        <f t="shared" si="192"/>
        <v>17.469741683389714</v>
      </c>
      <c r="AB173" s="11">
        <f t="shared" si="192"/>
        <v>16.949504471058486</v>
      </c>
      <c r="AD173" s="40">
        <f t="shared" si="153"/>
        <v>-2.8450701257736855</v>
      </c>
      <c r="AE173" s="40">
        <f t="shared" si="154"/>
        <v>-0.19601415038923431</v>
      </c>
    </row>
    <row r="174" spans="1:31" x14ac:dyDescent="0.2">
      <c r="A174" s="10" t="str">
        <f t="shared" si="142"/>
        <v>72 Customer service occupations</v>
      </c>
      <c r="B174" s="11">
        <f t="shared" si="142"/>
        <v>5.0464422980024883</v>
      </c>
      <c r="C174" s="11">
        <f t="shared" si="146"/>
        <v>5.200800582335007</v>
      </c>
      <c r="D174" s="11">
        <f t="shared" si="146"/>
        <v>5.4635673088463159</v>
      </c>
      <c r="E174" s="11">
        <f t="shared" si="146"/>
        <v>6.0294401465398542</v>
      </c>
      <c r="F174" s="11">
        <f t="shared" si="146"/>
        <v>6.7634271618213937</v>
      </c>
      <c r="H174" s="40">
        <f t="shared" si="147"/>
        <v>1.6010502310726427</v>
      </c>
      <c r="I174" s="40">
        <f t="shared" si="148"/>
        <v>1.4330227774179471</v>
      </c>
      <c r="L174" s="10" t="str">
        <f t="shared" ref="L174:Q174" si="193">L29</f>
        <v>72 Customer service occupations</v>
      </c>
      <c r="M174" s="11">
        <f t="shared" si="193"/>
        <v>1.9947179453886335</v>
      </c>
      <c r="N174" s="11">
        <f t="shared" si="193"/>
        <v>1.8442082222152525</v>
      </c>
      <c r="O174" s="11">
        <f t="shared" si="193"/>
        <v>2.217049842822314</v>
      </c>
      <c r="P174" s="11">
        <f t="shared" si="193"/>
        <v>2.7087090840237629</v>
      </c>
      <c r="Q174" s="11">
        <f t="shared" si="193"/>
        <v>3.1861244238235975</v>
      </c>
      <c r="S174" s="40">
        <f t="shared" si="150"/>
        <v>2.1359875444256549</v>
      </c>
      <c r="T174" s="40">
        <f t="shared" si="151"/>
        <v>2.4469779136299774</v>
      </c>
      <c r="W174" s="10" t="str">
        <f t="shared" ref="W174:AB174" si="194">W29</f>
        <v>72 Customer service occupations</v>
      </c>
      <c r="X174" s="11">
        <f t="shared" si="194"/>
        <v>3.051724352613856</v>
      </c>
      <c r="Y174" s="11">
        <f t="shared" si="194"/>
        <v>3.356592360119746</v>
      </c>
      <c r="Z174" s="11">
        <f t="shared" si="194"/>
        <v>3.2465174660240077</v>
      </c>
      <c r="AA174" s="11">
        <f t="shared" si="194"/>
        <v>3.3207310625160877</v>
      </c>
      <c r="AB174" s="11">
        <f t="shared" si="194"/>
        <v>3.5773027379977922</v>
      </c>
      <c r="AD174" s="40">
        <f t="shared" si="153"/>
        <v>1.2452105941888947</v>
      </c>
      <c r="AE174" s="40">
        <f>IF(AB$151-Z$151 &lt;&gt; 0,(EXP(LN(AB174/Z174)/(AB$151-Z$151))-1)*100,0)</f>
        <v>0.64893799331908752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10.563642665869795</v>
      </c>
      <c r="C175" s="11">
        <f t="shared" si="146"/>
        <v>9.7171961879082076</v>
      </c>
      <c r="D175" s="11">
        <f t="shared" si="146"/>
        <v>8.4881001035841663</v>
      </c>
      <c r="E175" s="11">
        <f t="shared" si="146"/>
        <v>8.4926721641417675</v>
      </c>
      <c r="F175" s="11">
        <f t="shared" si="146"/>
        <v>7.5406121253626255</v>
      </c>
      <c r="H175" s="40">
        <f t="shared" si="147"/>
        <v>-4.2807343359931078</v>
      </c>
      <c r="I175" s="40">
        <f t="shared" si="148"/>
        <v>-0.78597382722953579</v>
      </c>
      <c r="L175" s="10" t="str">
        <f t="shared" ref="L175:Q175" si="195">L30</f>
        <v>81 Process, plant and machine operatives</v>
      </c>
      <c r="M175" s="11">
        <f t="shared" si="195"/>
        <v>8.7518840406889957</v>
      </c>
      <c r="N175" s="11">
        <f t="shared" si="195"/>
        <v>7.8291241244707326</v>
      </c>
      <c r="O175" s="11">
        <f t="shared" si="195"/>
        <v>6.940773878957831</v>
      </c>
      <c r="P175" s="11">
        <f t="shared" si="195"/>
        <v>6.8262304580576858</v>
      </c>
      <c r="Q175" s="11">
        <f t="shared" si="195"/>
        <v>6.0655321017909243</v>
      </c>
      <c r="S175" s="40">
        <f t="shared" si="150"/>
        <v>-4.5312429730944404</v>
      </c>
      <c r="T175" s="40">
        <f t="shared" si="151"/>
        <v>-0.89458130645354572</v>
      </c>
      <c r="W175" s="10" t="str">
        <f t="shared" ref="W175:AB175" si="196">W30</f>
        <v>81 Process, plant and machine operatives</v>
      </c>
      <c r="X175" s="11">
        <f t="shared" si="196"/>
        <v>1.8117586251808129</v>
      </c>
      <c r="Y175" s="11">
        <f t="shared" si="196"/>
        <v>1.8880720634374677</v>
      </c>
      <c r="Z175" s="11">
        <f t="shared" si="196"/>
        <v>1.5473262246263373</v>
      </c>
      <c r="AA175" s="11">
        <f t="shared" si="196"/>
        <v>1.6664417060840739</v>
      </c>
      <c r="AB175" s="11">
        <f t="shared" si="196"/>
        <v>1.4750800235716988</v>
      </c>
      <c r="AD175" s="40">
        <f t="shared" si="153"/>
        <v>-3.1061283285323205</v>
      </c>
      <c r="AE175" s="40">
        <f t="shared" si="154"/>
        <v>-0.31826700948484055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10.855206227493706</v>
      </c>
      <c r="C176" s="11">
        <f t="shared" si="146"/>
        <v>12.739770763275594</v>
      </c>
      <c r="D176" s="11">
        <f t="shared" si="146"/>
        <v>11.489049433232724</v>
      </c>
      <c r="E176" s="11">
        <f t="shared" si="146"/>
        <v>11.004662202536805</v>
      </c>
      <c r="F176" s="11">
        <f t="shared" si="146"/>
        <v>10.198985094344177</v>
      </c>
      <c r="H176" s="40">
        <f t="shared" si="147"/>
        <v>1.1414566017392325</v>
      </c>
      <c r="I176" s="40">
        <f t="shared" si="148"/>
        <v>-0.79089678053533286</v>
      </c>
      <c r="L176" s="10" t="str">
        <f t="shared" ref="L176:Q176" si="197">L31</f>
        <v>82 Transport and mobile machine drivers and operatives</v>
      </c>
      <c r="M176" s="11">
        <f t="shared" si="197"/>
        <v>10.485581715981226</v>
      </c>
      <c r="N176" s="11">
        <f t="shared" si="197"/>
        <v>12.387258024409119</v>
      </c>
      <c r="O176" s="11">
        <f t="shared" si="197"/>
        <v>11.195408968013561</v>
      </c>
      <c r="P176" s="11">
        <f t="shared" si="197"/>
        <v>10.640040514359681</v>
      </c>
      <c r="Q176" s="11">
        <f t="shared" si="197"/>
        <v>9.8030028915968384</v>
      </c>
      <c r="S176" s="40">
        <f t="shared" si="150"/>
        <v>1.3186715286557238</v>
      </c>
      <c r="T176" s="40">
        <f t="shared" si="151"/>
        <v>-0.88152507789434065</v>
      </c>
      <c r="W176" s="10" t="str">
        <f t="shared" ref="W176:AB176" si="198">W31</f>
        <v>82 Transport and mobile machine drivers and operatives</v>
      </c>
      <c r="X176" s="11">
        <f t="shared" si="198"/>
        <v>0.36962451151246767</v>
      </c>
      <c r="Y176" s="11">
        <f t="shared" si="198"/>
        <v>0.35251273886646117</v>
      </c>
      <c r="Z176" s="11">
        <f t="shared" si="198"/>
        <v>0.29364046521917975</v>
      </c>
      <c r="AA176" s="11">
        <f t="shared" si="198"/>
        <v>0.36462168817712443</v>
      </c>
      <c r="AB176" s="11">
        <f t="shared" si="198"/>
        <v>0.39598220274734641</v>
      </c>
      <c r="AD176" s="40">
        <f t="shared" si="153"/>
        <v>-4.4983163684680356</v>
      </c>
      <c r="AE176" s="40">
        <f t="shared" si="154"/>
        <v>2.0134223605177137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5.0400443844010026</v>
      </c>
      <c r="C177" s="11">
        <f t="shared" si="146"/>
        <v>4.4172623943682234</v>
      </c>
      <c r="D177" s="11">
        <f t="shared" si="146"/>
        <v>3.8687177586397161</v>
      </c>
      <c r="E177" s="11">
        <f t="shared" si="146"/>
        <v>6.6809098678517191</v>
      </c>
      <c r="F177" s="11">
        <f t="shared" si="146"/>
        <v>7.5072941185953335</v>
      </c>
      <c r="H177" s="40">
        <f t="shared" si="147"/>
        <v>-5.1523582606543545</v>
      </c>
      <c r="I177" s="40">
        <f t="shared" si="148"/>
        <v>4.5188025803118315</v>
      </c>
      <c r="L177" s="10" t="str">
        <f t="shared" ref="L177:Q178" si="199">L32</f>
        <v>91 Elementary trades and related occupations</v>
      </c>
      <c r="M177" s="11">
        <f t="shared" si="199"/>
        <v>3.9772535048383393</v>
      </c>
      <c r="N177" s="11">
        <f t="shared" si="199"/>
        <v>3.537620616533244</v>
      </c>
      <c r="O177" s="11">
        <f t="shared" si="199"/>
        <v>3.1850068835956344</v>
      </c>
      <c r="P177" s="11">
        <f t="shared" si="199"/>
        <v>4.2320819349573835</v>
      </c>
      <c r="Q177" s="11">
        <f t="shared" si="199"/>
        <v>4.5054691137739535</v>
      </c>
      <c r="S177" s="40">
        <f t="shared" si="150"/>
        <v>-4.3454968094356676</v>
      </c>
      <c r="T177" s="40">
        <f t="shared" si="151"/>
        <v>2.3391901958796479</v>
      </c>
      <c r="W177" s="10" t="str">
        <f t="shared" ref="W177:AB178" si="200">W32</f>
        <v>91 Elementary trades and related occupations</v>
      </c>
      <c r="X177" s="11">
        <f t="shared" si="200"/>
        <v>1.0627908795626539</v>
      </c>
      <c r="Y177" s="11">
        <f t="shared" si="200"/>
        <v>0.87964177783497166</v>
      </c>
      <c r="Z177" s="11">
        <f t="shared" si="200"/>
        <v>0.68371087504407868</v>
      </c>
      <c r="AA177" s="11">
        <f t="shared" si="200"/>
        <v>2.4488279328943379</v>
      </c>
      <c r="AB177" s="11">
        <f t="shared" si="200"/>
        <v>3.0018250048213719</v>
      </c>
      <c r="AD177" s="40">
        <f t="shared" si="153"/>
        <v>-8.444395632497848</v>
      </c>
      <c r="AE177" s="40">
        <f t="shared" si="154"/>
        <v>10.365717798612817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31.104055638992889</v>
      </c>
      <c r="C178" s="11">
        <f t="shared" si="146"/>
        <v>29.348968338686177</v>
      </c>
      <c r="D178" s="11">
        <f t="shared" si="146"/>
        <v>27.83476768462241</v>
      </c>
      <c r="E178" s="11">
        <f t="shared" si="146"/>
        <v>24.795904749215186</v>
      </c>
      <c r="F178" s="11">
        <f t="shared" si="146"/>
        <v>23.410792138602559</v>
      </c>
      <c r="H178" s="40">
        <f>IF(D$151-B$151 &lt;&gt; 0,(EXP(LN(D178/B178)/(D$151-B$151))-1)*100,0)</f>
        <v>-2.1965631870716096</v>
      </c>
      <c r="I178" s="40">
        <f t="shared" ref="I178" si="201">IF(F$151-D$151 &lt;&gt; 0,(EXP(LN(F178/D178)/(F$151-D$151))-1)*100,0)</f>
        <v>-1.1472928655388959</v>
      </c>
      <c r="L178" s="10" t="str">
        <f t="shared" si="199"/>
        <v>92 Elementary administration and service occupations</v>
      </c>
      <c r="M178" s="11">
        <f t="shared" si="199"/>
        <v>14.79736767057733</v>
      </c>
      <c r="N178" s="11">
        <f t="shared" si="199"/>
        <v>15.355647130622559</v>
      </c>
      <c r="O178" s="11">
        <f t="shared" si="199"/>
        <v>14.535069685274546</v>
      </c>
      <c r="P178" s="11">
        <f t="shared" si="199"/>
        <v>13.902087546746225</v>
      </c>
      <c r="Q178" s="11">
        <f t="shared" si="199"/>
        <v>12.709582014620768</v>
      </c>
      <c r="S178" s="40">
        <f t="shared" ref="S178" si="202">IF(O$151-M$151 &lt;&gt; 0,(EXP(LN(O178/M178)/(O$151-M$151))-1)*100,0)</f>
        <v>-0.35706054827578937</v>
      </c>
      <c r="T178" s="40">
        <f t="shared" ref="T178" si="203">IF(Q$151-O$151 &lt;&gt; 0,(EXP(LN(Q178/O178)/(Q$151-O$151))-1)*100,0)</f>
        <v>-0.89073015022805846</v>
      </c>
      <c r="W178" s="10" t="str">
        <f t="shared" si="200"/>
        <v>92 Elementary administration and service occupations</v>
      </c>
      <c r="X178" s="11">
        <f t="shared" si="200"/>
        <v>16.306687968415524</v>
      </c>
      <c r="Y178" s="11">
        <f t="shared" si="200"/>
        <v>13.993321208063604</v>
      </c>
      <c r="Z178" s="11">
        <f t="shared" si="200"/>
        <v>13.299697999347851</v>
      </c>
      <c r="AA178" s="11">
        <f t="shared" si="200"/>
        <v>10.893817202468897</v>
      </c>
      <c r="AB178" s="11">
        <f t="shared" si="200"/>
        <v>10.701210123981765</v>
      </c>
      <c r="AD178" s="40">
        <f t="shared" ref="AD178" si="204">IF(Z$151-X$151 &lt;&gt; 0,(EXP(LN(Z178/X178)/(Z$151-X$151))-1)*100,0)</f>
        <v>-3.994701185920857</v>
      </c>
      <c r="AE178" s="40">
        <f t="shared" ref="AE178" si="205">IF(AB$151-Z$151 &lt;&gt; 0,(EXP(LN(AB178/Z178)/(AB$151-Z$151))-1)*100,0)</f>
        <v>-1.4387791910793091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303.75599999999997</v>
      </c>
      <c r="C180" s="34">
        <f t="shared" si="206"/>
        <v>291.30899999999991</v>
      </c>
      <c r="D180" s="34">
        <f t="shared" si="206"/>
        <v>292.11700000000013</v>
      </c>
      <c r="E180" s="34">
        <f t="shared" si="206"/>
        <v>296.46699999999998</v>
      </c>
      <c r="F180" s="34">
        <f t="shared" si="206"/>
        <v>305.02000000000004</v>
      </c>
      <c r="H180" s="43">
        <f>IF(D$151-B$151 &lt;&gt; 0,(EXP(LN(D180/B180)/(D$151-B$151))-1)*100,0)</f>
        <v>-0.77836176551452363</v>
      </c>
      <c r="I180" s="43">
        <f t="shared" si="148"/>
        <v>0.28856850151626201</v>
      </c>
      <c r="L180" s="231" t="str">
        <f t="shared" ref="L180:Q180" si="207">L35</f>
        <v>All occupations</v>
      </c>
      <c r="M180" s="34">
        <f t="shared" si="207"/>
        <v>151.28352598861264</v>
      </c>
      <c r="N180" s="34">
        <f t="shared" si="207"/>
        <v>148.07601955551709</v>
      </c>
      <c r="O180" s="34">
        <f t="shared" si="207"/>
        <v>143.99915413064531</v>
      </c>
      <c r="P180" s="34">
        <f t="shared" si="207"/>
        <v>144.22190648773568</v>
      </c>
      <c r="Q180" s="34">
        <f t="shared" si="207"/>
        <v>146.10257655044012</v>
      </c>
      <c r="S180" s="43">
        <f t="shared" ref="S180" si="208">IF(O$151-M$151 &lt;&gt; 0,(EXP(LN(O180/M180)/(O$151-M$151))-1)*100,0)</f>
        <v>-0.98211159951941962</v>
      </c>
      <c r="T180" s="43">
        <f t="shared" ref="T180" si="209">IF(Q$151-O$151 &lt;&gt; 0,(EXP(LN(Q180/O180)/(Q$151-O$151))-1)*100,0)</f>
        <v>9.672360488257592E-2</v>
      </c>
      <c r="W180" s="231" t="str">
        <f t="shared" ref="W180:AB180" si="210">W35</f>
        <v>All occupations</v>
      </c>
      <c r="X180" s="34">
        <f t="shared" si="210"/>
        <v>152.47247401138731</v>
      </c>
      <c r="Y180" s="34">
        <f t="shared" si="210"/>
        <v>143.23298044448279</v>
      </c>
      <c r="Z180" s="34">
        <f t="shared" si="210"/>
        <v>148.11784586935477</v>
      </c>
      <c r="AA180" s="34">
        <f t="shared" si="210"/>
        <v>152.24509351226419</v>
      </c>
      <c r="AB180" s="34">
        <f t="shared" si="210"/>
        <v>158.91742344955986</v>
      </c>
      <c r="AD180" s="43">
        <f t="shared" ref="AD180" si="211">IF(Z$151-X$151 &lt;&gt; 0,(EXP(LN(Z180/X180)/(Z$151-X$151))-1)*100,0)</f>
        <v>-0.57784141063257355</v>
      </c>
      <c r="AE180" s="43">
        <f t="shared" ref="AE180" si="212">IF(AB$151-Z$151 &lt;&gt; 0,(EXP(LN(AB180/Z180)/(AB$151-Z$151))-1)*100,0)</f>
        <v>0.47027905816499072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Tees Valley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21.909854561604902</v>
      </c>
      <c r="C7" s="31">
        <f>'Occ T1'!C8</f>
        <v>23.690144278944306</v>
      </c>
      <c r="D7" s="31">
        <f>'Occ T1'!D8</f>
        <v>24.056063811240257</v>
      </c>
      <c r="E7" s="31">
        <f>'Occ T1'!E8</f>
        <v>22.535816059945461</v>
      </c>
      <c r="F7" s="31">
        <f>'Occ T1'!F8</f>
        <v>24.7945044646718</v>
      </c>
      <c r="H7" s="31">
        <f>C7-B7</f>
        <v>1.7802897173394037</v>
      </c>
      <c r="I7" s="31">
        <f>D7-C7</f>
        <v>0.3659195322959512</v>
      </c>
      <c r="J7" s="31">
        <f>E7-D7</f>
        <v>-1.5202477512947965</v>
      </c>
      <c r="K7" s="31">
        <f>F7-E7</f>
        <v>2.2586884047263389</v>
      </c>
      <c r="L7" s="31">
        <f>F7-D7</f>
        <v>0.73844065343154242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13.255822127493424</v>
      </c>
      <c r="C8" s="32">
        <f>'Occ T2'!C8</f>
        <v>14.664791305062794</v>
      </c>
      <c r="D8" s="32">
        <f>'Occ T2'!D8</f>
        <v>15.214334254131135</v>
      </c>
      <c r="E8" s="32">
        <f>'Occ T2'!E8</f>
        <v>13.560161632033308</v>
      </c>
      <c r="F8" s="32">
        <f>'Occ T2'!F8</f>
        <v>14.729736816978404</v>
      </c>
      <c r="H8" s="31">
        <f t="shared" ref="H8:H9" si="0">C8-B8</f>
        <v>1.4089691775693698</v>
      </c>
      <c r="I8" s="31">
        <f t="shared" ref="I8:I9" si="1">D8-C8</f>
        <v>0.549542949068341</v>
      </c>
      <c r="J8" s="31">
        <f t="shared" ref="J8:J9" si="2">E8-D8</f>
        <v>-1.6541726220978266</v>
      </c>
      <c r="K8" s="31">
        <f t="shared" ref="K8:K9" si="3">F8-E8</f>
        <v>1.1695751849450957</v>
      </c>
      <c r="L8" s="31">
        <f t="shared" ref="L8:L49" si="4">F8-D8</f>
        <v>-0.48459743715273085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8.6540324341114783</v>
      </c>
      <c r="C9" s="32">
        <f>'Occ T2'!C9</f>
        <v>9.0253529738815121</v>
      </c>
      <c r="D9" s="32">
        <f>'Occ T2'!D9</f>
        <v>8.8417295571091206</v>
      </c>
      <c r="E9" s="32">
        <f>'Occ T2'!E9</f>
        <v>8.9756544279121542</v>
      </c>
      <c r="F9" s="32">
        <f>'Occ T2'!F9</f>
        <v>10.064767647693396</v>
      </c>
      <c r="H9" s="31">
        <f t="shared" si="0"/>
        <v>0.37132053977003388</v>
      </c>
      <c r="I9" s="31">
        <f t="shared" si="1"/>
        <v>-0.18362341677239158</v>
      </c>
      <c r="J9" s="31">
        <f t="shared" si="2"/>
        <v>0.13392487080303361</v>
      </c>
      <c r="K9" s="31">
        <f t="shared" si="3"/>
        <v>1.0891132197812414</v>
      </c>
      <c r="L9" s="31">
        <f t="shared" si="4"/>
        <v>1.223038090584275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60.152495568416647</v>
      </c>
      <c r="C11" s="31">
        <f>'Occ T1'!C9</f>
        <v>58.456756614185664</v>
      </c>
      <c r="D11" s="31">
        <f>'Occ T1'!D9</f>
        <v>63.304520911721966</v>
      </c>
      <c r="E11" s="31">
        <f>'Occ T1'!E9</f>
        <v>67.181284659601999</v>
      </c>
      <c r="F11" s="31">
        <f>'Occ T1'!F9</f>
        <v>74.26993092321365</v>
      </c>
      <c r="H11" s="31">
        <f>C11-B11</f>
        <v>-1.6957389542309826</v>
      </c>
      <c r="I11" s="31">
        <f t="shared" ref="I11:I49" si="5">D11-C11</f>
        <v>4.8477642975363011</v>
      </c>
      <c r="J11" s="31">
        <f>E11-D11</f>
        <v>3.8767637478800339</v>
      </c>
      <c r="K11" s="31">
        <f>F11-E11</f>
        <v>7.0886462636116505</v>
      </c>
      <c r="L11" s="31">
        <f t="shared" si="4"/>
        <v>10.965410011491684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13.155125174073515</v>
      </c>
      <c r="C12" s="10">
        <f>'Occ T2'!C10</f>
        <v>12.732506043688081</v>
      </c>
      <c r="D12" s="10">
        <f>'Occ T2'!D10</f>
        <v>13.419118817268016</v>
      </c>
      <c r="E12" s="10">
        <f>'Occ T2'!E10</f>
        <v>16.081388888542335</v>
      </c>
      <c r="F12" s="10">
        <f>'Occ T2'!F10</f>
        <v>18.098268834603214</v>
      </c>
      <c r="H12" s="11">
        <f t="shared" ref="H12:K14" si="6">C12-B12</f>
        <v>-0.42261913038543319</v>
      </c>
      <c r="I12" s="31">
        <f t="shared" si="5"/>
        <v>0.68661277357993455</v>
      </c>
      <c r="J12" s="11">
        <f t="shared" si="6"/>
        <v>2.6622700712743192</v>
      </c>
      <c r="K12" s="11">
        <f t="shared" si="6"/>
        <v>2.0168799460608788</v>
      </c>
      <c r="L12" s="31">
        <f t="shared" si="4"/>
        <v>4.6791500173351981</v>
      </c>
    </row>
    <row r="13" spans="1:12" x14ac:dyDescent="0.2">
      <c r="A13" s="10" t="str">
        <f>'Occ T2'!A11</f>
        <v>22 Health professionals</v>
      </c>
      <c r="B13" s="10">
        <f>'Occ T2'!B11</f>
        <v>20.195894452933658</v>
      </c>
      <c r="C13" s="10">
        <f>'Occ T2'!C11</f>
        <v>20.029699223113106</v>
      </c>
      <c r="D13" s="10">
        <f>'Occ T2'!D11</f>
        <v>21.611910634357585</v>
      </c>
      <c r="E13" s="10">
        <f>'Occ T2'!E11</f>
        <v>21.976851735974662</v>
      </c>
      <c r="F13" s="10">
        <f>'Occ T2'!F11</f>
        <v>24.243154842038827</v>
      </c>
      <c r="H13" s="11">
        <f t="shared" si="6"/>
        <v>-0.16619522982055202</v>
      </c>
      <c r="I13" s="31">
        <f t="shared" si="5"/>
        <v>1.5822114112444794</v>
      </c>
      <c r="J13" s="11">
        <f t="shared" si="6"/>
        <v>0.36494110161707738</v>
      </c>
      <c r="K13" s="11">
        <f t="shared" si="6"/>
        <v>2.2663031060641643</v>
      </c>
      <c r="L13" s="31">
        <f t="shared" si="4"/>
        <v>2.6312442076812417</v>
      </c>
    </row>
    <row r="14" spans="1:12" x14ac:dyDescent="0.2">
      <c r="A14" s="10" t="str">
        <f>'Occ T2'!A12</f>
        <v>23 Teaching and other educational professionals</v>
      </c>
      <c r="B14" s="10">
        <f>'Occ T2'!B12</f>
        <v>13.382968169165686</v>
      </c>
      <c r="C14" s="10">
        <f>'Occ T2'!C12</f>
        <v>12.073188470768621</v>
      </c>
      <c r="D14" s="10">
        <f>'Occ T2'!D12</f>
        <v>12.648247029149493</v>
      </c>
      <c r="E14" s="10">
        <f>'Occ T2'!E12</f>
        <v>13.173039594308198</v>
      </c>
      <c r="F14" s="10">
        <f>'Occ T2'!F12</f>
        <v>14.036580044105566</v>
      </c>
      <c r="H14" s="11">
        <f t="shared" si="6"/>
        <v>-1.3097796983970653</v>
      </c>
      <c r="I14" s="31">
        <f t="shared" si="5"/>
        <v>0.5750585583808725</v>
      </c>
      <c r="J14" s="11">
        <f t="shared" si="6"/>
        <v>0.52479256515870532</v>
      </c>
      <c r="K14" s="11">
        <f t="shared" si="6"/>
        <v>0.86354044979736777</v>
      </c>
      <c r="L14" s="31">
        <f t="shared" si="4"/>
        <v>1.3883330149560731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13.418507772243784</v>
      </c>
      <c r="C15" s="10">
        <f>'Occ T2'!C13</f>
        <v>13.621362876615859</v>
      </c>
      <c r="D15" s="10">
        <f>'Occ T2'!D13</f>
        <v>15.62524443094687</v>
      </c>
      <c r="E15" s="10">
        <f>'Occ T2'!E13</f>
        <v>15.950004440776805</v>
      </c>
      <c r="F15" s="10">
        <f>'Occ T2'!F13</f>
        <v>17.891927202466047</v>
      </c>
      <c r="H15" s="11">
        <f t="shared" ref="H15" si="7">C15-B15</f>
        <v>0.20285510437207499</v>
      </c>
      <c r="I15" s="31">
        <f t="shared" si="5"/>
        <v>2.0038815543310111</v>
      </c>
      <c r="J15" s="11">
        <f t="shared" ref="J15" si="8">E15-D15</f>
        <v>0.32476000982993547</v>
      </c>
      <c r="K15" s="11">
        <f t="shared" ref="K15" si="9">F15-E15</f>
        <v>1.9419227616892414</v>
      </c>
      <c r="L15" s="31">
        <f t="shared" si="4"/>
        <v>2.2666827715191769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32.218382290242573</v>
      </c>
      <c r="C17" s="31">
        <f>'Occ T1'!C10</f>
        <v>32.436860810495951</v>
      </c>
      <c r="D17" s="31">
        <f>'Occ T1'!D10</f>
        <v>34.292516072287626</v>
      </c>
      <c r="E17" s="31">
        <f>'Occ T1'!E10</f>
        <v>37.076545550178551</v>
      </c>
      <c r="F17" s="31">
        <f>'Occ T1'!F10</f>
        <v>40.926484533622393</v>
      </c>
      <c r="H17" s="31">
        <f t="shared" ref="H17:K21" si="10">C17-B17</f>
        <v>0.21847852025337744</v>
      </c>
      <c r="I17" s="31">
        <f t="shared" si="5"/>
        <v>1.8556552617916751</v>
      </c>
      <c r="J17" s="31">
        <f t="shared" si="10"/>
        <v>2.7840294778909254</v>
      </c>
      <c r="K17" s="31">
        <f t="shared" si="10"/>
        <v>3.8499389834438418</v>
      </c>
      <c r="L17" s="31">
        <f t="shared" si="4"/>
        <v>6.6339684613347671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5.6207492164441737</v>
      </c>
      <c r="C18" s="10">
        <f>'Occ T2'!C14</f>
        <v>5.6018764618726866</v>
      </c>
      <c r="D18" s="10">
        <f>'Occ T2'!D14</f>
        <v>6.0839401461279818</v>
      </c>
      <c r="E18" s="10">
        <f>'Occ T2'!E14</f>
        <v>5.5897880480762421</v>
      </c>
      <c r="F18" s="10">
        <f>'Occ T2'!F14</f>
        <v>5.8916849414656438</v>
      </c>
      <c r="H18" s="11">
        <f t="shared" si="10"/>
        <v>-1.8872754571487071E-2</v>
      </c>
      <c r="I18" s="31">
        <f t="shared" si="5"/>
        <v>0.48206368425529522</v>
      </c>
      <c r="J18" s="11">
        <f t="shared" si="10"/>
        <v>-0.49415209805173976</v>
      </c>
      <c r="K18" s="11">
        <f t="shared" si="10"/>
        <v>0.30189689338940173</v>
      </c>
      <c r="L18" s="31">
        <f t="shared" si="4"/>
        <v>-0.19225520466233803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7.0010384831361119</v>
      </c>
      <c r="C19" s="10">
        <f>'Occ T2'!C15</f>
        <v>6.9087673266133871</v>
      </c>
      <c r="D19" s="10">
        <f>'Occ T2'!D15</f>
        <v>7.5850212665896004</v>
      </c>
      <c r="E19" s="10">
        <f>'Occ T2'!E15</f>
        <v>12.262355087164019</v>
      </c>
      <c r="F19" s="10">
        <f>'Occ T2'!F15</f>
        <v>14.57540260295877</v>
      </c>
      <c r="H19" s="11">
        <f t="shared" si="10"/>
        <v>-9.2271156522724773E-2</v>
      </c>
      <c r="I19" s="31">
        <f t="shared" si="5"/>
        <v>0.6762539399762133</v>
      </c>
      <c r="J19" s="11">
        <f t="shared" si="10"/>
        <v>4.677333820574419</v>
      </c>
      <c r="K19" s="11">
        <f t="shared" si="10"/>
        <v>2.3130475157947501</v>
      </c>
      <c r="L19" s="31">
        <f t="shared" si="4"/>
        <v>6.9903813363691691</v>
      </c>
    </row>
    <row r="20" spans="1:12" x14ac:dyDescent="0.2">
      <c r="A20" s="10" t="str">
        <f>'Occ T2'!A16</f>
        <v>33 Protective service occupations</v>
      </c>
      <c r="B20" s="10">
        <f>'Occ T2'!B16</f>
        <v>3.2216047867065436</v>
      </c>
      <c r="C20" s="10">
        <f>'Occ T2'!C16</f>
        <v>3.5576318025366933</v>
      </c>
      <c r="D20" s="10">
        <f>'Occ T2'!D16</f>
        <v>3.7362812085302313</v>
      </c>
      <c r="E20" s="10">
        <f>'Occ T2'!E16</f>
        <v>2.9944177273171868</v>
      </c>
      <c r="F20" s="10">
        <f>'Occ T2'!F16</f>
        <v>3.1723468388907876</v>
      </c>
      <c r="H20" s="11">
        <f t="shared" si="10"/>
        <v>0.33602701583014971</v>
      </c>
      <c r="I20" s="31">
        <f t="shared" si="5"/>
        <v>0.17864940599353796</v>
      </c>
      <c r="J20" s="11">
        <f t="shared" si="10"/>
        <v>-0.74186348121304446</v>
      </c>
      <c r="K20" s="11">
        <f t="shared" si="10"/>
        <v>0.17792911157360081</v>
      </c>
      <c r="L20" s="31">
        <f t="shared" si="4"/>
        <v>-0.56393436963944366</v>
      </c>
    </row>
    <row r="21" spans="1:12" x14ac:dyDescent="0.2">
      <c r="A21" s="10" t="str">
        <f>'Occ T2'!A17</f>
        <v>34 Culture, media and sports occupations</v>
      </c>
      <c r="B21" s="10">
        <f>'Occ T2'!B17</f>
        <v>3.7449149294376678</v>
      </c>
      <c r="C21" s="10">
        <f>'Occ T2'!C17</f>
        <v>3.6878461319238673</v>
      </c>
      <c r="D21" s="10">
        <f>'Occ T2'!D17</f>
        <v>3.4747993993157271</v>
      </c>
      <c r="E21" s="10">
        <f>'Occ T2'!E17</f>
        <v>3.0144046157810065</v>
      </c>
      <c r="F21" s="10">
        <f>'Occ T2'!F17</f>
        <v>3.3198299294173719</v>
      </c>
      <c r="H21" s="11">
        <f t="shared" si="10"/>
        <v>-5.7068797513800451E-2</v>
      </c>
      <c r="I21" s="31">
        <f t="shared" si="5"/>
        <v>-0.21304673260814022</v>
      </c>
      <c r="J21" s="11">
        <f t="shared" si="10"/>
        <v>-0.46039478353472063</v>
      </c>
      <c r="K21" s="11">
        <f t="shared" si="10"/>
        <v>0.30542531363636538</v>
      </c>
      <c r="L21" s="31">
        <f t="shared" si="4"/>
        <v>-0.15496946989835525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12.630074874518082</v>
      </c>
      <c r="C22" s="10">
        <f>'Occ T2'!C18</f>
        <v>12.680739087549316</v>
      </c>
      <c r="D22" s="10">
        <f>'Occ T2'!D18</f>
        <v>13.412474051724081</v>
      </c>
      <c r="E22" s="10">
        <f>'Occ T2'!E18</f>
        <v>13.21558007184009</v>
      </c>
      <c r="F22" s="10">
        <f>'Occ T2'!F18</f>
        <v>13.967220220889821</v>
      </c>
      <c r="H22" s="11">
        <f t="shared" ref="H22" si="11">C22-B22</f>
        <v>5.0664213031234695E-2</v>
      </c>
      <c r="I22" s="31">
        <f t="shared" si="5"/>
        <v>0.73173496417476436</v>
      </c>
      <c r="J22" s="11">
        <f t="shared" ref="J22" si="12">E22-D22</f>
        <v>-0.19689397988399016</v>
      </c>
      <c r="K22" s="11">
        <f t="shared" ref="K22" si="13">F22-E22</f>
        <v>0.75164014904973087</v>
      </c>
      <c r="L22" s="31">
        <f t="shared" si="4"/>
        <v>0.55474616916574071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35.077708362511956</v>
      </c>
      <c r="C24" s="31">
        <f>'Occ T1'!C11</f>
        <v>31.341682154396505</v>
      </c>
      <c r="D24" s="31">
        <f>'Occ T1'!D11</f>
        <v>32.961387143249731</v>
      </c>
      <c r="E24" s="31">
        <f>'Occ T1'!E11</f>
        <v>33.377484899922067</v>
      </c>
      <c r="F24" s="31">
        <f>'Occ T1'!F11</f>
        <v>31.723132392752682</v>
      </c>
      <c r="H24" s="31">
        <f t="shared" ref="H24:K26" si="14">C24-B24</f>
        <v>-3.7360262081154509</v>
      </c>
      <c r="I24" s="31">
        <f t="shared" si="5"/>
        <v>1.6197049888532256</v>
      </c>
      <c r="J24" s="31">
        <f t="shared" si="14"/>
        <v>0.41609775667233606</v>
      </c>
      <c r="K24" s="31">
        <f t="shared" si="14"/>
        <v>-1.654352507169385</v>
      </c>
      <c r="L24" s="31">
        <f t="shared" si="4"/>
        <v>-1.2382547504970489</v>
      </c>
    </row>
    <row r="25" spans="1:12" x14ac:dyDescent="0.2">
      <c r="A25" t="str">
        <f>'Occ T2'!A19</f>
        <v>41 Administrative occupations</v>
      </c>
      <c r="B25" s="32">
        <f>'Occ T2'!B19</f>
        <v>28.606028455960548</v>
      </c>
      <c r="C25" s="32">
        <f>'Occ T2'!C19</f>
        <v>26.017300054316248</v>
      </c>
      <c r="D25" s="32">
        <f>'Occ T2'!D19</f>
        <v>27.508825497371507</v>
      </c>
      <c r="E25" s="32">
        <f>'Occ T2'!E19</f>
        <v>28.182073527215717</v>
      </c>
      <c r="F25" s="32">
        <f>'Occ T2'!F19</f>
        <v>27.590499419879979</v>
      </c>
      <c r="H25" s="11">
        <f t="shared" si="14"/>
        <v>-2.5887284016442997</v>
      </c>
      <c r="I25" s="31">
        <f t="shared" si="5"/>
        <v>1.4915254430552594</v>
      </c>
      <c r="J25" s="11">
        <f t="shared" si="14"/>
        <v>0.67324802984420984</v>
      </c>
      <c r="K25" s="11">
        <f t="shared" si="14"/>
        <v>-0.59157410733573812</v>
      </c>
      <c r="L25" s="31">
        <f t="shared" si="4"/>
        <v>8.1673922508471719E-2</v>
      </c>
    </row>
    <row r="26" spans="1:12" x14ac:dyDescent="0.2">
      <c r="A26" t="str">
        <f>'Occ T2'!A20</f>
        <v>42 Secretarial and related occupations</v>
      </c>
      <c r="B26" s="32">
        <f>'Occ T2'!B20</f>
        <v>6.471679906551409</v>
      </c>
      <c r="C26" s="32">
        <f>'Occ T2'!C20</f>
        <v>5.324382100080256</v>
      </c>
      <c r="D26" s="32">
        <f>'Occ T2'!D20</f>
        <v>5.4525616458782258</v>
      </c>
      <c r="E26" s="32">
        <f>'Occ T2'!E20</f>
        <v>5.1954113727063502</v>
      </c>
      <c r="F26" s="32">
        <f>'Occ T2'!F20</f>
        <v>4.1326329728727007</v>
      </c>
      <c r="H26" s="11">
        <f t="shared" si="14"/>
        <v>-1.147297806471153</v>
      </c>
      <c r="I26" s="31">
        <f t="shared" si="5"/>
        <v>0.12817954579796975</v>
      </c>
      <c r="J26" s="11">
        <f t="shared" si="14"/>
        <v>-0.25715027317187555</v>
      </c>
      <c r="K26" s="11">
        <f t="shared" si="14"/>
        <v>-1.0627783998336495</v>
      </c>
      <c r="L26" s="31">
        <f t="shared" si="4"/>
        <v>-1.3199286730055251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31.940180298531821</v>
      </c>
      <c r="C28" s="31">
        <f>'Occ T1'!C12</f>
        <v>30.152126773092803</v>
      </c>
      <c r="D28" s="31">
        <f>'Occ T1'!D12</f>
        <v>25.906924032841882</v>
      </c>
      <c r="E28" s="31">
        <f>'Occ T1'!E12</f>
        <v>24.894748288181191</v>
      </c>
      <c r="F28" s="31">
        <f>'Occ T1'!F12</f>
        <v>22.985941378574275</v>
      </c>
      <c r="H28" s="31">
        <f t="shared" ref="H28:K30" si="15">C28-B28</f>
        <v>-1.7880535254390182</v>
      </c>
      <c r="I28" s="31">
        <f t="shared" si="5"/>
        <v>-4.2452027402509209</v>
      </c>
      <c r="J28" s="31">
        <f t="shared" si="15"/>
        <v>-1.0121757446606914</v>
      </c>
      <c r="K28" s="31">
        <f t="shared" si="15"/>
        <v>-1.9088069096069162</v>
      </c>
      <c r="L28" s="31">
        <f t="shared" si="4"/>
        <v>-2.9209826542676076</v>
      </c>
    </row>
    <row r="29" spans="1:12" x14ac:dyDescent="0.2">
      <c r="A29" s="10" t="str">
        <f>'Occ T2'!A21</f>
        <v>51 Skilled agricultural and related trades</v>
      </c>
      <c r="B29" s="10">
        <f>'Occ T2'!B21</f>
        <v>2.713840907219911</v>
      </c>
      <c r="C29" s="10">
        <f>'Occ T2'!C21</f>
        <v>2.1393415166326544</v>
      </c>
      <c r="D29" s="10">
        <f>'Occ T2'!D21</f>
        <v>2.1118901948275419</v>
      </c>
      <c r="E29" s="10">
        <f>'Occ T2'!E21</f>
        <v>2.0852445678359461</v>
      </c>
      <c r="F29" s="10">
        <f>'Occ T2'!F21</f>
        <v>2.3161853978471889</v>
      </c>
      <c r="H29" s="11">
        <f t="shared" si="15"/>
        <v>-0.57449939058725663</v>
      </c>
      <c r="I29" s="31">
        <f t="shared" si="5"/>
        <v>-2.745132180511245E-2</v>
      </c>
      <c r="J29" s="11">
        <f t="shared" si="15"/>
        <v>-2.6645626991595783E-2</v>
      </c>
      <c r="K29" s="11">
        <f t="shared" si="15"/>
        <v>0.23094083001124277</v>
      </c>
      <c r="L29" s="31">
        <f t="shared" si="4"/>
        <v>0.20429520301964699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12.44371395890972</v>
      </c>
      <c r="C30" s="10">
        <f>'Occ T2'!C22</f>
        <v>11.793950958274685</v>
      </c>
      <c r="D30" s="10">
        <f>'Occ T2'!D22</f>
        <v>10.00366863188186</v>
      </c>
      <c r="E30" s="10">
        <f>'Occ T2'!E22</f>
        <v>9.4294009869876998</v>
      </c>
      <c r="F30" s="10">
        <f>'Occ T2'!F22</f>
        <v>8.4899620710354444</v>
      </c>
      <c r="H30" s="11">
        <f t="shared" si="15"/>
        <v>-0.64976300063503523</v>
      </c>
      <c r="I30" s="31">
        <f t="shared" si="5"/>
        <v>-1.7902823263928251</v>
      </c>
      <c r="J30" s="11">
        <f t="shared" si="15"/>
        <v>-0.57426764489416016</v>
      </c>
      <c r="K30" s="11">
        <f t="shared" si="15"/>
        <v>-0.93943891595225537</v>
      </c>
      <c r="L30" s="31">
        <f t="shared" si="4"/>
        <v>-1.5137065608464155</v>
      </c>
    </row>
    <row r="31" spans="1:12" x14ac:dyDescent="0.2">
      <c r="A31" s="10" t="str">
        <f>'Occ T2'!A23</f>
        <v>53 Skilled construction and building trades</v>
      </c>
      <c r="B31" s="10">
        <f>'Occ T2'!B23</f>
        <v>10.664123723396738</v>
      </c>
      <c r="C31" s="10">
        <f>'Occ T2'!C23</f>
        <v>11.061565563914003</v>
      </c>
      <c r="D31" s="10">
        <f>'Occ T2'!D23</f>
        <v>8.9110582253778663</v>
      </c>
      <c r="E31" s="10">
        <f>'Occ T2'!E23</f>
        <v>8.2960213299002419</v>
      </c>
      <c r="F31" s="10">
        <f>'Occ T2'!F23</f>
        <v>7.2799593121517123</v>
      </c>
      <c r="H31" s="11">
        <f t="shared" ref="H31:H32" si="16">C31-B31</f>
        <v>0.39744184051726528</v>
      </c>
      <c r="I31" s="31">
        <f t="shared" si="5"/>
        <v>-2.1505073385361371</v>
      </c>
      <c r="J31" s="11">
        <f t="shared" ref="J31:J32" si="17">E31-D31</f>
        <v>-0.61503689547762441</v>
      </c>
      <c r="K31" s="11">
        <f t="shared" ref="K31:K32" si="18">F31-E31</f>
        <v>-1.0160620177485296</v>
      </c>
      <c r="L31" s="31">
        <f t="shared" si="4"/>
        <v>-1.631098913226154</v>
      </c>
    </row>
    <row r="32" spans="1:12" x14ac:dyDescent="0.2">
      <c r="A32" s="10" t="str">
        <f>'Occ T2'!A24</f>
        <v>54 Textiles, printing and other skilled trades</v>
      </c>
      <c r="B32" s="10">
        <f>'Occ T2'!B24</f>
        <v>6.118501709005451</v>
      </c>
      <c r="C32" s="10">
        <f>'Occ T2'!C24</f>
        <v>5.1572687342714598</v>
      </c>
      <c r="D32" s="10">
        <f>'Occ T2'!D24</f>
        <v>4.8803069807546153</v>
      </c>
      <c r="E32" s="10">
        <f>'Occ T2'!E24</f>
        <v>5.0840814034573025</v>
      </c>
      <c r="F32" s="10">
        <f>'Occ T2'!F24</f>
        <v>4.8998345975399307</v>
      </c>
      <c r="H32" s="11">
        <f t="shared" si="16"/>
        <v>-0.96123297473399116</v>
      </c>
      <c r="I32" s="31">
        <f t="shared" si="5"/>
        <v>-0.27696175351684449</v>
      </c>
      <c r="J32" s="11">
        <f t="shared" si="17"/>
        <v>0.2037744227026872</v>
      </c>
      <c r="K32" s="11">
        <f t="shared" si="18"/>
        <v>-0.18424680591737186</v>
      </c>
      <c r="L32" s="31">
        <f t="shared" si="4"/>
        <v>1.9527616785315338E-2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30.813258873999914</v>
      </c>
      <c r="C34" s="31">
        <f>'Occ T1'!C13</f>
        <v>28.386696684385424</v>
      </c>
      <c r="D34" s="31">
        <f>'Occ T1'!D13</f>
        <v>28.79996989231082</v>
      </c>
      <c r="E34" s="31">
        <f>'Occ T1'!E13</f>
        <v>28.776596943073365</v>
      </c>
      <c r="F34" s="31">
        <f>'Occ T1'!F13</f>
        <v>29.654861348859946</v>
      </c>
      <c r="H34" s="31">
        <f t="shared" ref="H34:K36" si="19">C34-B34</f>
        <v>-2.42656218961449</v>
      </c>
      <c r="I34" s="31">
        <f t="shared" si="5"/>
        <v>0.41327320792539624</v>
      </c>
      <c r="J34" s="31">
        <f t="shared" si="19"/>
        <v>-2.3372949237455032E-2</v>
      </c>
      <c r="K34" s="31">
        <f t="shared" si="19"/>
        <v>0.87826440578658094</v>
      </c>
      <c r="L34" s="31">
        <f t="shared" si="4"/>
        <v>0.85489145654912591</v>
      </c>
    </row>
    <row r="35" spans="1:12" x14ac:dyDescent="0.2">
      <c r="A35" s="10" t="str">
        <f>'Occ T2'!A25</f>
        <v>61 Caring personal service occupations</v>
      </c>
      <c r="B35" s="10">
        <f>'Occ T2'!B25</f>
        <v>23.85431237131376</v>
      </c>
      <c r="C35" s="10">
        <f>'Occ T2'!C25</f>
        <v>21.399113579775051</v>
      </c>
      <c r="D35" s="10">
        <f>'Occ T2'!D25</f>
        <v>22.141292742804435</v>
      </c>
      <c r="E35" s="10">
        <f>'Occ T2'!E25</f>
        <v>22.831182129937687</v>
      </c>
      <c r="F35" s="10">
        <f>'Occ T2'!F25</f>
        <v>23.69161630661624</v>
      </c>
      <c r="G35" s="10"/>
      <c r="H35" s="11">
        <f t="shared" si="19"/>
        <v>-2.4551987915387095</v>
      </c>
      <c r="I35" s="31">
        <f t="shared" si="5"/>
        <v>0.74217916302938391</v>
      </c>
      <c r="J35" s="11">
        <f t="shared" si="19"/>
        <v>0.68988938713325254</v>
      </c>
      <c r="K35" s="11">
        <f t="shared" si="19"/>
        <v>0.86043417667855238</v>
      </c>
      <c r="L35" s="31">
        <f t="shared" si="4"/>
        <v>1.5503235638118049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6.6433062738768607</v>
      </c>
      <c r="C36" s="10">
        <f>'Occ T2'!C26</f>
        <v>6.6963813015793114</v>
      </c>
      <c r="D36" s="10">
        <f>'Occ T2'!D26</f>
        <v>6.3039819733443503</v>
      </c>
      <c r="E36" s="10">
        <f>'Occ T2'!E26</f>
        <v>5.6820918752982141</v>
      </c>
      <c r="F36" s="10">
        <f>'Occ T2'!F26</f>
        <v>5.6820426263756056</v>
      </c>
      <c r="G36" s="10"/>
      <c r="H36" s="11">
        <f t="shared" si="19"/>
        <v>5.3075027702450761E-2</v>
      </c>
      <c r="I36" s="31">
        <f t="shared" si="5"/>
        <v>-0.39239932823496115</v>
      </c>
      <c r="J36" s="11">
        <f t="shared" si="19"/>
        <v>-0.62189009804613615</v>
      </c>
      <c r="K36" s="11">
        <f t="shared" si="19"/>
        <v>-4.9248922608491341E-5</v>
      </c>
      <c r="L36" s="31">
        <f t="shared" si="4"/>
        <v>-0.62193934696874464</v>
      </c>
    </row>
    <row r="37" spans="1:12" x14ac:dyDescent="0.2">
      <c r="A37" s="10" t="str">
        <f>'Occ T2'!A27</f>
        <v>63 Community and civil enforcement occupations</v>
      </c>
      <c r="B37" s="10">
        <f>'Occ T2'!B27</f>
        <v>0.31564022880929354</v>
      </c>
      <c r="C37" s="10">
        <f>'Occ T2'!C27</f>
        <v>0.29120180303106086</v>
      </c>
      <c r="D37" s="10">
        <f>'Occ T2'!D27</f>
        <v>0.35469517616203411</v>
      </c>
      <c r="E37" s="10">
        <f>'Occ T2'!E27</f>
        <v>0.26332293783746663</v>
      </c>
      <c r="F37" s="10">
        <f>'Occ T2'!F27</f>
        <v>0.28120241586810041</v>
      </c>
      <c r="G37" s="10"/>
      <c r="H37" s="11">
        <f t="shared" ref="H37" si="20">C37-B37</f>
        <v>-2.4438425778232686E-2</v>
      </c>
      <c r="I37" s="31">
        <f t="shared" ref="I37" si="21">D37-C37</f>
        <v>6.3493373130973252E-2</v>
      </c>
      <c r="J37" s="11">
        <f t="shared" ref="J37" si="22">E37-D37</f>
        <v>-9.1372238324567479E-2</v>
      </c>
      <c r="K37" s="11">
        <f t="shared" ref="K37" si="23">F37-E37</f>
        <v>1.7879478030633777E-2</v>
      </c>
      <c r="L37" s="31">
        <f t="shared" ref="L37" si="24">F37-D37</f>
        <v>-7.3492760293933701E-2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34.081171127934802</v>
      </c>
      <c r="C39" s="31">
        <f>'Occ T1'!C14</f>
        <v>30.621535000261112</v>
      </c>
      <c r="D39" s="31">
        <f>'Occ T1'!D14</f>
        <v>31.114983156268821</v>
      </c>
      <c r="E39" s="31">
        <f>'Occ T1'!E14</f>
        <v>31.650374615351851</v>
      </c>
      <c r="F39" s="31">
        <f>'Occ T1'!F14</f>
        <v>32.007461481400625</v>
      </c>
      <c r="H39" s="31">
        <f>C39-B39</f>
        <v>-3.45963612767369</v>
      </c>
      <c r="I39" s="31">
        <f t="shared" si="5"/>
        <v>0.49344815600770886</v>
      </c>
      <c r="J39" s="31">
        <f>E39-D39</f>
        <v>0.53539145908302999</v>
      </c>
      <c r="K39" s="31">
        <f>F39-E39</f>
        <v>0.35708686604877471</v>
      </c>
      <c r="L39" s="31">
        <f t="shared" si="4"/>
        <v>0.8924783251318047</v>
      </c>
    </row>
    <row r="40" spans="1:12" s="30" customFormat="1" x14ac:dyDescent="0.2">
      <c r="A40" s="126" t="str">
        <f>'Occ T2'!A28</f>
        <v>71 Sales occupations</v>
      </c>
      <c r="B40" s="126">
        <f>'Occ T2'!B28</f>
        <v>29.034728829932313</v>
      </c>
      <c r="C40" s="126">
        <f>'Occ T2'!C28</f>
        <v>25.420734417926106</v>
      </c>
      <c r="D40" s="126">
        <f>'Occ T2'!D28</f>
        <v>25.651415847422506</v>
      </c>
      <c r="E40" s="126">
        <f>'Occ T2'!E28</f>
        <v>25.620934468811996</v>
      </c>
      <c r="F40" s="126">
        <f>'Occ T2'!F28</f>
        <v>25.244034319579235</v>
      </c>
      <c r="G40"/>
      <c r="H40" s="11">
        <f>C40-B40</f>
        <v>-3.6139944120062069</v>
      </c>
      <c r="I40" s="31">
        <f t="shared" si="5"/>
        <v>0.23068142949639991</v>
      </c>
      <c r="J40" s="11">
        <f t="shared" ref="J40" si="25">E40-D40</f>
        <v>-3.0481378610510035E-2</v>
      </c>
      <c r="K40" s="11">
        <f t="shared" ref="K40" si="26">F40-E40</f>
        <v>-0.37690014923276038</v>
      </c>
      <c r="L40" s="31">
        <f t="shared" si="4"/>
        <v>-0.40738152784327042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5.0464422980024883</v>
      </c>
      <c r="C41" s="126">
        <f>'Occ T2'!C29</f>
        <v>5.200800582335007</v>
      </c>
      <c r="D41" s="126">
        <f>'Occ T2'!D29</f>
        <v>5.4635673088463159</v>
      </c>
      <c r="E41" s="126">
        <f>'Occ T2'!E29</f>
        <v>6.0294401465398542</v>
      </c>
      <c r="F41" s="126">
        <f>'Occ T2'!F29</f>
        <v>6.7634271618213937</v>
      </c>
      <c r="G41"/>
      <c r="H41" s="11">
        <f t="shared" ref="H41" si="27">C41-B41</f>
        <v>0.15435828433251864</v>
      </c>
      <c r="I41" s="31">
        <f t="shared" si="5"/>
        <v>0.26276672651130895</v>
      </c>
      <c r="J41" s="11">
        <f t="shared" ref="J41" si="28">E41-D41</f>
        <v>0.56587283769353824</v>
      </c>
      <c r="K41" s="11">
        <f t="shared" ref="K41" si="29">F41-E41</f>
        <v>0.73398701528153953</v>
      </c>
      <c r="L41" s="31">
        <f t="shared" si="4"/>
        <v>1.2998598529750778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21.418848893363503</v>
      </c>
      <c r="C43" s="31">
        <f>'Occ T1'!C15</f>
        <v>22.456966951183801</v>
      </c>
      <c r="D43" s="31">
        <f>'Occ T1'!D15</f>
        <v>19.977149536816889</v>
      </c>
      <c r="E43" s="31">
        <f>'Occ T1'!E15</f>
        <v>19.497334366678572</v>
      </c>
      <c r="F43" s="31">
        <f>'Occ T1'!F15</f>
        <v>17.739597219706802</v>
      </c>
      <c r="H43" s="31">
        <f t="shared" ref="H43:K45" si="30">C43-B43</f>
        <v>1.0381180578202986</v>
      </c>
      <c r="I43" s="31">
        <f t="shared" si="5"/>
        <v>-2.4798174143669129</v>
      </c>
      <c r="J43" s="31">
        <f t="shared" si="30"/>
        <v>-0.4798151701383162</v>
      </c>
      <c r="K43" s="31">
        <f t="shared" si="30"/>
        <v>-1.7577371469717704</v>
      </c>
      <c r="L43" s="31">
        <f t="shared" si="4"/>
        <v>-2.2375523171100866</v>
      </c>
    </row>
    <row r="44" spans="1:12" x14ac:dyDescent="0.2">
      <c r="A44" s="10" t="str">
        <f>'Occ T2'!A30</f>
        <v>81 Process, plant and machine operatives</v>
      </c>
      <c r="B44" s="10">
        <f>'Occ T2'!B30</f>
        <v>10.563642665869795</v>
      </c>
      <c r="C44" s="10">
        <f>'Occ T2'!C30</f>
        <v>9.7171961879082076</v>
      </c>
      <c r="D44" s="10">
        <f>'Occ T2'!D30</f>
        <v>8.4881001035841663</v>
      </c>
      <c r="E44" s="10">
        <f>'Occ T2'!E30</f>
        <v>8.4926721641417675</v>
      </c>
      <c r="F44" s="10">
        <f>'Occ T2'!F30</f>
        <v>7.5406121253626255</v>
      </c>
      <c r="H44" s="11">
        <f t="shared" si="30"/>
        <v>-0.84644647796158701</v>
      </c>
      <c r="I44" s="31">
        <f t="shared" si="5"/>
        <v>-1.2290960843240413</v>
      </c>
      <c r="J44" s="11">
        <f t="shared" si="30"/>
        <v>4.5720605576011764E-3</v>
      </c>
      <c r="K44" s="11">
        <f t="shared" si="30"/>
        <v>-0.95206003877914203</v>
      </c>
      <c r="L44" s="31">
        <f t="shared" si="4"/>
        <v>-0.94748797822154085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10.855206227493706</v>
      </c>
      <c r="C45" s="10">
        <f>'Occ T2'!C31</f>
        <v>12.739770763275594</v>
      </c>
      <c r="D45" s="10">
        <f>'Occ T2'!D31</f>
        <v>11.489049433232724</v>
      </c>
      <c r="E45" s="10">
        <f>'Occ T2'!E31</f>
        <v>11.004662202536805</v>
      </c>
      <c r="F45" s="10">
        <f>'Occ T2'!F31</f>
        <v>10.198985094344177</v>
      </c>
      <c r="H45" s="11">
        <f t="shared" si="30"/>
        <v>1.8845645357818874</v>
      </c>
      <c r="I45" s="31">
        <f t="shared" si="5"/>
        <v>-1.2507213300428699</v>
      </c>
      <c r="J45" s="11">
        <f t="shared" si="30"/>
        <v>-0.48438723069591916</v>
      </c>
      <c r="K45" s="11">
        <f t="shared" si="30"/>
        <v>-0.8056771081926275</v>
      </c>
      <c r="L45" s="31">
        <f t="shared" si="4"/>
        <v>-1.2900643388885467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36.144100023393889</v>
      </c>
      <c r="C47" s="31">
        <f>'Occ T1'!C16</f>
        <v>33.7662307330544</v>
      </c>
      <c r="D47" s="31">
        <f>'Occ T1'!D16</f>
        <v>31.703485443262124</v>
      </c>
      <c r="E47" s="31">
        <f>'Occ T1'!E16</f>
        <v>31.476814617066907</v>
      </c>
      <c r="F47" s="31">
        <f>'Occ T1'!F16</f>
        <v>30.918086257197892</v>
      </c>
      <c r="H47" s="31">
        <f t="shared" ref="H47:K49" si="31">C47-B47</f>
        <v>-2.3778692903394898</v>
      </c>
      <c r="I47" s="31">
        <f t="shared" si="5"/>
        <v>-2.0627452897922751</v>
      </c>
      <c r="J47" s="31">
        <f t="shared" si="31"/>
        <v>-0.2266708261952175</v>
      </c>
      <c r="K47" s="31">
        <f t="shared" si="31"/>
        <v>-0.55872835986901492</v>
      </c>
      <c r="L47" s="31">
        <f t="shared" si="4"/>
        <v>-0.78539918606423242</v>
      </c>
    </row>
    <row r="48" spans="1:12" x14ac:dyDescent="0.2">
      <c r="A48" s="10" t="str">
        <f>'Occ T2'!A32</f>
        <v>91 Elementary trades and related occupations</v>
      </c>
      <c r="B48" s="10">
        <f>'Occ T2'!B32</f>
        <v>5.0400443844010026</v>
      </c>
      <c r="C48" s="10">
        <f>'Occ T2'!C32</f>
        <v>4.4172623943682234</v>
      </c>
      <c r="D48" s="10">
        <f>'Occ T2'!D32</f>
        <v>3.8687177586397161</v>
      </c>
      <c r="E48" s="10">
        <f>'Occ T2'!E32</f>
        <v>6.6809098678517191</v>
      </c>
      <c r="F48" s="10">
        <f>'Occ T2'!F32</f>
        <v>7.5072941185953335</v>
      </c>
      <c r="H48" s="11">
        <f t="shared" si="31"/>
        <v>-0.62278199003277912</v>
      </c>
      <c r="I48" s="31">
        <f t="shared" si="5"/>
        <v>-0.54854463572850731</v>
      </c>
      <c r="J48" s="11">
        <f t="shared" si="31"/>
        <v>2.812192109212003</v>
      </c>
      <c r="K48" s="11">
        <f t="shared" si="31"/>
        <v>0.82638425074361432</v>
      </c>
      <c r="L48" s="31">
        <f t="shared" si="4"/>
        <v>3.6385763599556173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31.104055638992889</v>
      </c>
      <c r="C49" s="10">
        <f>'Occ T2'!C33</f>
        <v>29.348968338686177</v>
      </c>
      <c r="D49" s="10">
        <f>'Occ T2'!D33</f>
        <v>27.83476768462241</v>
      </c>
      <c r="E49" s="10">
        <f>'Occ T2'!E33</f>
        <v>24.795904749215186</v>
      </c>
      <c r="F49" s="10">
        <f>'Occ T2'!F33</f>
        <v>23.410792138602559</v>
      </c>
      <c r="H49" s="11">
        <f t="shared" si="31"/>
        <v>-1.7550873003067125</v>
      </c>
      <c r="I49" s="31">
        <f t="shared" si="5"/>
        <v>-1.5142006540637674</v>
      </c>
      <c r="J49" s="11">
        <f t="shared" si="31"/>
        <v>-3.0388629354072236</v>
      </c>
      <c r="K49" s="11">
        <f t="shared" si="31"/>
        <v>-1.3851126106126266</v>
      </c>
      <c r="L49" s="31">
        <f t="shared" si="4"/>
        <v>-4.4239755460198502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303.75599999999997</v>
      </c>
      <c r="C51" s="34">
        <f>'Occ T1'!C18</f>
        <v>291.30899999999997</v>
      </c>
      <c r="D51" s="34">
        <f>'Occ T1'!D18</f>
        <v>292.11700000000013</v>
      </c>
      <c r="E51" s="34">
        <f>'Occ T1'!E18</f>
        <v>296.46699999999998</v>
      </c>
      <c r="F51" s="34">
        <f>'Occ T1'!F18</f>
        <v>305.0200000000001</v>
      </c>
      <c r="G51" s="24"/>
      <c r="H51" s="34">
        <f>C51-B51</f>
        <v>-12.447000000000003</v>
      </c>
      <c r="I51" s="205">
        <f>D51-C51</f>
        <v>0.80800000000016325</v>
      </c>
      <c r="J51" s="34">
        <f>E51-D51</f>
        <v>4.3499999999998522</v>
      </c>
      <c r="K51" s="34">
        <f>F51-E51</f>
        <v>8.553000000000111</v>
      </c>
      <c r="L51" s="205">
        <f>F51-D51</f>
        <v>12.902999999999963</v>
      </c>
    </row>
    <row r="53" spans="1:12" ht="15.75" x14ac:dyDescent="0.25">
      <c r="A53" s="19" t="str">
        <f>CONCATENATE(A1," (Continued)")</f>
        <v>Occupation Table 3  Employment Change by Occupation in Occupation Group (SOC 2020), 2015-2035, Tees Valley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1.9722619056569579</v>
      </c>
      <c r="C59" s="44">
        <f>IF(AND(D$5-C$5 &lt;&gt; 0,D7 &lt;&gt; 0,C7 &lt;&gt; 0),(EXP(LN(D7/C7)/(D$5-C$5))-1)*100,0)</f>
        <v>1.5446066009027204</v>
      </c>
      <c r="D59" s="44">
        <f>IF(AND(E$5-D$5 &lt;&gt; 0,E7 &lt;&gt; 0,D7 &lt;&gt; 0),(EXP(LN(E7/D7)/(E$5-D$5))-1)*100,0)</f>
        <v>-1.2971382914810148</v>
      </c>
      <c r="E59" s="44">
        <f>IF(AND(F$5-E$5 &lt;&gt; 0,F7 &lt;&gt; 0,E7 &lt;&gt; 0),(EXP(LN(F7/E7)/(F$5-E$5))-1)*100,0)</f>
        <v>0.9597378871223361</v>
      </c>
      <c r="F59" s="44">
        <f>IF(AND(F$5-D$5 &lt;&gt; 0,F7 &lt;&gt; 0,D7 &lt;&gt; 0),(EXP(LN(F7/D7)/(F$5-D$5))-1)*100,0)</f>
        <v>0.20176952233283973</v>
      </c>
      <c r="H59" s="44">
        <f>(B7/B$51)*100</f>
        <v>7.2129783647417343</v>
      </c>
      <c r="I59" s="44">
        <f>(C7/C$51)*100</f>
        <v>8.1323077141263429</v>
      </c>
      <c r="J59" s="44">
        <f>(D7/D$51)*100</f>
        <v>8.2350783457451122</v>
      </c>
      <c r="K59" s="44">
        <f>(E7/E$51)*100</f>
        <v>7.6014585299360338</v>
      </c>
      <c r="L59" s="44">
        <f>(F7/F$51)*100</f>
        <v>8.1288126892242456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2.5574714400969478</v>
      </c>
      <c r="C60" s="44">
        <f t="shared" si="32"/>
        <v>3.7473629023184296</v>
      </c>
      <c r="D60" s="44">
        <f t="shared" si="32"/>
        <v>-2.2757417836523963</v>
      </c>
      <c r="E60" s="44">
        <f t="shared" si="32"/>
        <v>0.83075337224396417</v>
      </c>
      <c r="F60" s="44">
        <f>IF(AND(F$5-D$5 &lt;&gt; 0,F8 &lt;&gt; 0,D8 &lt;&gt; 0),(EXP(LN(F8/D8)/(F$5-D$5))-1)*100,0)</f>
        <v>-0.21556507957602999</v>
      </c>
      <c r="H60" s="44">
        <f t="shared" ref="H60:L60" si="33">(B8/B$51)*100</f>
        <v>4.3639704656018079</v>
      </c>
      <c r="I60" s="44">
        <f t="shared" si="33"/>
        <v>5.0341016944422572</v>
      </c>
      <c r="J60" s="44">
        <f t="shared" si="33"/>
        <v>5.2083015552436622</v>
      </c>
      <c r="K60" s="44">
        <f t="shared" si="33"/>
        <v>4.5739194014960551</v>
      </c>
      <c r="L60" s="44">
        <f t="shared" si="33"/>
        <v>4.8291052445670442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1.055840682370035</v>
      </c>
      <c r="C61" s="44">
        <f>IF(AND(D$5-C$5 &lt;&gt; 0,D9 &lt;&gt; 0,C9 &lt;&gt; 0),(EXP(LN(D9/C9)/(D$5-C$5))-1)*100,0)</f>
        <v>-2.0345289242845066</v>
      </c>
      <c r="D61" s="44">
        <f t="shared" si="34"/>
        <v>0.30111925007401119</v>
      </c>
      <c r="E61" s="44">
        <f t="shared" si="34"/>
        <v>1.1518343609242088</v>
      </c>
      <c r="F61" s="44">
        <f>IF(AND(F$5-D$5 &lt;&gt; 0,F9 &lt;&gt; 0,D9 &lt;&gt; 0),(EXP(LN(F9/D9)/(F$5-D$5))-1)*100,0)</f>
        <v>0.86746394959522632</v>
      </c>
      <c r="H61" s="44">
        <f t="shared" ref="H61:L61" si="35">(B9/B$51)*100</f>
        <v>2.8490078991399277</v>
      </c>
      <c r="I61" s="44">
        <f t="shared" si="35"/>
        <v>3.0982060196840857</v>
      </c>
      <c r="J61" s="44">
        <f t="shared" si="35"/>
        <v>3.0267767905014487</v>
      </c>
      <c r="K61" s="44">
        <f t="shared" si="35"/>
        <v>3.02753912843998</v>
      </c>
      <c r="L61" s="44">
        <f t="shared" si="35"/>
        <v>3.2997074446572001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-0.71234205363692737</v>
      </c>
      <c r="C63" s="44">
        <f t="shared" si="36"/>
        <v>8.2929067199734021</v>
      </c>
      <c r="D63" s="44">
        <f t="shared" si="36"/>
        <v>1.1958530166145787</v>
      </c>
      <c r="E63" s="44">
        <f t="shared" si="36"/>
        <v>1.0081627096909296</v>
      </c>
      <c r="F63" s="44">
        <f>IF(AND(F$5-D$5 &lt;&gt; 0,F11 &lt;&gt; 0,D11 &lt;&gt; 0),(EXP(LN(F11/D11)/(F$5-D$5))-1)*100,0)</f>
        <v>1.0706874341260608</v>
      </c>
      <c r="H63" s="44">
        <f>(B11/B$51)*100</f>
        <v>19.802899553726235</v>
      </c>
      <c r="I63" s="44">
        <f>(C11/C$51)*100</f>
        <v>20.06692433607807</v>
      </c>
      <c r="J63" s="44">
        <f>(D11/D$51)*100</f>
        <v>21.670947227214416</v>
      </c>
      <c r="K63" s="44">
        <f>(E11/E$51)*100</f>
        <v>22.660628218183476</v>
      </c>
      <c r="L63" s="44">
        <f>(F11/F$51)*100</f>
        <v>24.349200355128723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-0.81300646300921375</v>
      </c>
      <c r="C64" s="44">
        <f t="shared" si="36"/>
        <v>5.3925972720846316</v>
      </c>
      <c r="D64" s="49">
        <f t="shared" si="36"/>
        <v>3.6859500159390324</v>
      </c>
      <c r="E64" s="49">
        <f t="shared" si="36"/>
        <v>1.1885442706738969</v>
      </c>
      <c r="F64" s="44">
        <f>IF(AND(F$5-D$5 &lt;&gt; 0,F12 &lt;&gt; 0,D12 &lt;&gt; 0),(EXP(LN(F12/D12)/(F$5-D$5))-1)*100,0)</f>
        <v>2.0142565996877027</v>
      </c>
      <c r="H64" s="40">
        <f t="shared" ref="H64:L67" si="37">(B12/B$11)*100</f>
        <v>21.86962494201267</v>
      </c>
      <c r="I64" s="40">
        <f t="shared" si="37"/>
        <v>21.78106823086776</v>
      </c>
      <c r="J64" s="40">
        <f t="shared" si="37"/>
        <v>21.197725887509598</v>
      </c>
      <c r="K64" s="40">
        <f t="shared" si="37"/>
        <v>23.937304816400047</v>
      </c>
      <c r="L64" s="40">
        <f t="shared" si="37"/>
        <v>24.368231678193816</v>
      </c>
    </row>
    <row r="65" spans="1:12" x14ac:dyDescent="0.2">
      <c r="A65" t="str">
        <f>A13</f>
        <v>22 Health professionals</v>
      </c>
      <c r="B65" s="49">
        <f t="shared" si="36"/>
        <v>-0.20636691010235131</v>
      </c>
      <c r="C65" s="44">
        <f t="shared" si="36"/>
        <v>7.8993268626754931</v>
      </c>
      <c r="D65" s="49">
        <f t="shared" si="36"/>
        <v>0.3354639174088847</v>
      </c>
      <c r="E65" s="49">
        <f t="shared" si="36"/>
        <v>0.9862779496746743</v>
      </c>
      <c r="F65" s="44">
        <f>IF(AND(F$5-D$5 &lt;&gt; 0,F13 &lt;&gt; 0,D13 &lt;&gt; 0),(EXP(LN(F13/D13)/(F$5-D$5))-1)*100,0)</f>
        <v>0.7688722384922686</v>
      </c>
      <c r="H65" s="40">
        <f t="shared" si="37"/>
        <v>33.574491402377674</v>
      </c>
      <c r="I65" s="40">
        <f t="shared" si="37"/>
        <v>34.264130244702137</v>
      </c>
      <c r="J65" s="40">
        <f t="shared" si="37"/>
        <v>34.139600652685381</v>
      </c>
      <c r="K65" s="40">
        <f t="shared" si="37"/>
        <v>32.712758988352547</v>
      </c>
      <c r="L65" s="40">
        <f t="shared" si="37"/>
        <v>32.641951514810735</v>
      </c>
    </row>
    <row r="66" spans="1:12" x14ac:dyDescent="0.2">
      <c r="A66" t="str">
        <f>A14</f>
        <v>23 Teaching and other educational professionals</v>
      </c>
      <c r="B66" s="49">
        <f t="shared" si="36"/>
        <v>-2.5420248787868749</v>
      </c>
      <c r="C66" s="44">
        <f t="shared" si="36"/>
        <v>4.7631042932295253</v>
      </c>
      <c r="D66" s="49">
        <f t="shared" si="36"/>
        <v>0.81638751933463816</v>
      </c>
      <c r="E66" s="49">
        <f t="shared" si="36"/>
        <v>0.6369650123044579</v>
      </c>
      <c r="F66" s="44">
        <f>IF(AND(F$5-D$5 &lt;&gt; 0,F14 &lt;&gt; 0,D14 &lt;&gt; 0),(EXP(LN(F14/D14)/(F$5-D$5))-1)*100,0)</f>
        <v>0.6967370068337253</v>
      </c>
      <c r="H66" s="40">
        <f t="shared" si="37"/>
        <v>22.248400573745233</v>
      </c>
      <c r="I66" s="40">
        <f t="shared" si="37"/>
        <v>20.653195917884414</v>
      </c>
      <c r="J66" s="40">
        <f t="shared" si="37"/>
        <v>19.980005925307374</v>
      </c>
      <c r="K66" s="40">
        <f t="shared" si="37"/>
        <v>19.608198415755389</v>
      </c>
      <c r="L66" s="40">
        <f t="shared" si="37"/>
        <v>18.899411739883984</v>
      </c>
    </row>
    <row r="67" spans="1:12" x14ac:dyDescent="0.2">
      <c r="A67" t="str">
        <f>A15</f>
        <v>24 Business, media and public service professionals</v>
      </c>
      <c r="B67" s="49">
        <f t="shared" si="36"/>
        <v>0.37581514667683891</v>
      </c>
      <c r="C67" s="44">
        <f t="shared" si="36"/>
        <v>14.711314664196529</v>
      </c>
      <c r="D67" s="49">
        <f t="shared" si="36"/>
        <v>0.4122728874555337</v>
      </c>
      <c r="E67" s="49">
        <f t="shared" si="36"/>
        <v>1.1555303548327789</v>
      </c>
      <c r="F67" s="44">
        <f>IF(AND(F$5-D$5 &lt;&gt; 0,F15 &lt;&gt; 0,D15 &lt;&gt; 0),(EXP(LN(F15/D15)/(F$5-D$5))-1)*100,0)</f>
        <v>0.90716857533503781</v>
      </c>
      <c r="H67" s="40">
        <f t="shared" si="37"/>
        <v>22.307483081864412</v>
      </c>
      <c r="I67" s="40">
        <f t="shared" si="37"/>
        <v>23.301605606545696</v>
      </c>
      <c r="J67" s="40">
        <f t="shared" si="37"/>
        <v>24.682667534497643</v>
      </c>
      <c r="K67" s="40">
        <f t="shared" si="37"/>
        <v>23.74173777949202</v>
      </c>
      <c r="L67" s="40">
        <f t="shared" si="37"/>
        <v>24.090405067111465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0.16909999375727125</v>
      </c>
      <c r="C69" s="44">
        <f t="shared" si="39"/>
        <v>5.7208225932616097</v>
      </c>
      <c r="D69" s="44">
        <f t="shared" si="39"/>
        <v>1.5733982723811879</v>
      </c>
      <c r="E69" s="44">
        <f t="shared" si="39"/>
        <v>0.99282434913985362</v>
      </c>
      <c r="F69" s="44">
        <f t="shared" ref="F69:F74" si="40">IF(AND(F$5-D$5 &lt;&gt; 0,F17 &lt;&gt; 0,D17 &lt;&gt; 0),(EXP(LN(F17/D17)/(F$5-D$5))-1)*100,0)</f>
        <v>1.1859793339249691</v>
      </c>
      <c r="H69" s="44">
        <f>(B17/B$51)*100</f>
        <v>10.606665313686833</v>
      </c>
      <c r="I69" s="44">
        <f>(C17/C$51)*100</f>
        <v>11.13486394532814</v>
      </c>
      <c r="J69" s="44">
        <f>(D17/D$51)*100</f>
        <v>11.739308589465045</v>
      </c>
      <c r="K69" s="44">
        <f>(E17/E$51)*100</f>
        <v>12.506129029598084</v>
      </c>
      <c r="L69" s="44">
        <f>(F17/F$51)*100</f>
        <v>13.417639673995929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-8.4048246259416093E-2</v>
      </c>
      <c r="C70" s="44">
        <f t="shared" si="39"/>
        <v>8.6053965583907868</v>
      </c>
      <c r="D70" s="49">
        <f t="shared" si="39"/>
        <v>-1.6799520709512517</v>
      </c>
      <c r="E70" s="49">
        <f t="shared" si="39"/>
        <v>0.52739239056516229</v>
      </c>
      <c r="F70" s="44">
        <f t="shared" si="40"/>
        <v>-0.21384111022167973</v>
      </c>
      <c r="H70" s="40">
        <f t="shared" ref="H70:L74" si="41">(B18/B$17)*100</f>
        <v>17.445783484127425</v>
      </c>
      <c r="I70" s="40">
        <f t="shared" si="41"/>
        <v>17.270094336810875</v>
      </c>
      <c r="J70" s="40">
        <f t="shared" si="41"/>
        <v>17.741305809416879</v>
      </c>
      <c r="K70" s="40">
        <f t="shared" si="41"/>
        <v>15.076345342127818</v>
      </c>
      <c r="L70" s="40">
        <f t="shared" si="41"/>
        <v>14.395775763797742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-0.33113206201149659</v>
      </c>
      <c r="C71" s="44">
        <f t="shared" si="39"/>
        <v>9.788344403656545</v>
      </c>
      <c r="D71" s="49">
        <f t="shared" si="39"/>
        <v>10.083801121654901</v>
      </c>
      <c r="E71" s="49">
        <f t="shared" si="39"/>
        <v>1.7430299983770547</v>
      </c>
      <c r="F71" s="44">
        <f t="shared" si="40"/>
        <v>4.4505947254851685</v>
      </c>
      <c r="H71" s="40">
        <f t="shared" si="41"/>
        <v>21.729950374499083</v>
      </c>
      <c r="I71" s="40">
        <f t="shared" si="41"/>
        <v>21.299124372657669</v>
      </c>
      <c r="J71" s="40">
        <f t="shared" si="41"/>
        <v>22.118590687835784</v>
      </c>
      <c r="K71" s="40">
        <f t="shared" si="41"/>
        <v>33.073078694908155</v>
      </c>
      <c r="L71" s="40">
        <f t="shared" si="41"/>
        <v>35.613619808915224</v>
      </c>
    </row>
    <row r="72" spans="1:12" x14ac:dyDescent="0.2">
      <c r="A72" t="str">
        <f t="shared" si="38"/>
        <v>33 Protective service occupations</v>
      </c>
      <c r="B72" s="49">
        <f t="shared" si="39"/>
        <v>2.5114045990369593</v>
      </c>
      <c r="C72" s="44">
        <f t="shared" si="39"/>
        <v>5.021582218434073</v>
      </c>
      <c r="D72" s="49">
        <f t="shared" si="39"/>
        <v>-4.3302661200057324</v>
      </c>
      <c r="E72" s="49">
        <f t="shared" si="39"/>
        <v>0.5788875551741901</v>
      </c>
      <c r="F72" s="44">
        <f t="shared" si="40"/>
        <v>-1.084866716267141</v>
      </c>
      <c r="H72" s="40">
        <f t="shared" si="41"/>
        <v>9.9992754374952444</v>
      </c>
      <c r="I72" s="40">
        <f t="shared" si="41"/>
        <v>10.967867153733666</v>
      </c>
      <c r="J72" s="40">
        <f t="shared" si="41"/>
        <v>10.895325384274106</v>
      </c>
      <c r="K72" s="40">
        <f t="shared" si="41"/>
        <v>8.076312619967819</v>
      </c>
      <c r="L72" s="40">
        <f t="shared" si="41"/>
        <v>7.7513299151912376</v>
      </c>
    </row>
    <row r="73" spans="1:12" x14ac:dyDescent="0.2">
      <c r="A73" t="str">
        <f t="shared" si="38"/>
        <v>34 Culture, media and sports occupations</v>
      </c>
      <c r="B73" s="49">
        <f t="shared" si="39"/>
        <v>-0.38317195049757391</v>
      </c>
      <c r="C73" s="44">
        <f t="shared" si="39"/>
        <v>-5.7769962462343454</v>
      </c>
      <c r="D73" s="49">
        <f t="shared" si="39"/>
        <v>-2.8026640460515284</v>
      </c>
      <c r="E73" s="49">
        <f t="shared" si="39"/>
        <v>0.96978441527939552</v>
      </c>
      <c r="F73" s="44">
        <f t="shared" si="40"/>
        <v>-0.30369255171266429</v>
      </c>
      <c r="H73" s="40">
        <f t="shared" si="41"/>
        <v>11.623534961194578</v>
      </c>
      <c r="I73" s="40">
        <f t="shared" si="41"/>
        <v>11.369306522814163</v>
      </c>
      <c r="J73" s="40">
        <f t="shared" si="41"/>
        <v>10.13282137709275</v>
      </c>
      <c r="K73" s="40">
        <f t="shared" si="41"/>
        <v>8.1302197145129931</v>
      </c>
      <c r="L73" s="40">
        <f t="shared" si="41"/>
        <v>8.1116909190918349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0.10013435901043977</v>
      </c>
      <c r="C74" s="44">
        <f t="shared" si="39"/>
        <v>5.7704441288696229</v>
      </c>
      <c r="D74" s="49">
        <f t="shared" si="39"/>
        <v>-0.29533764323843581</v>
      </c>
      <c r="E74" s="49">
        <f t="shared" si="39"/>
        <v>0.55470008907736457</v>
      </c>
      <c r="F74" s="44">
        <f t="shared" si="40"/>
        <v>0.27055198714220907</v>
      </c>
      <c r="H74" s="40">
        <f t="shared" si="41"/>
        <v>39.201455742683692</v>
      </c>
      <c r="I74" s="40">
        <f t="shared" si="41"/>
        <v>39.093607613983629</v>
      </c>
      <c r="J74" s="40">
        <f t="shared" si="41"/>
        <v>39.111956741380467</v>
      </c>
      <c r="K74" s="40">
        <f t="shared" si="41"/>
        <v>35.644043628483203</v>
      </c>
      <c r="L74" s="40">
        <f t="shared" si="41"/>
        <v>34.127583593003969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-2.7761595397290617</v>
      </c>
      <c r="C76" s="44">
        <f t="shared" si="42"/>
        <v>5.1678942466271582</v>
      </c>
      <c r="D76" s="44">
        <f t="shared" si="42"/>
        <v>0.25121056763526273</v>
      </c>
      <c r="E76" s="44">
        <f t="shared" si="42"/>
        <v>-0.50706431293937593</v>
      </c>
      <c r="F76" s="44">
        <f>IF(AND(F$5-D$5 &lt;&gt; 0,F24 &lt;&gt; 0,D24 &lt;&gt; 0),(EXP(LN(F24/D24)/(F$5-D$5))-1)*100,0)</f>
        <v>-0.25494543786029888</v>
      </c>
      <c r="H76" s="44">
        <f>(B24/B$51)*100</f>
        <v>11.547988636442394</v>
      </c>
      <c r="I76" s="44">
        <f>(C24/C$51)*100</f>
        <v>10.758913097225458</v>
      </c>
      <c r="J76" s="44">
        <f>(D24/D$51)*100</f>
        <v>11.283625103383137</v>
      </c>
      <c r="K76" s="44">
        <f>(E24/E$51)*100</f>
        <v>11.258414899439758</v>
      </c>
      <c r="L76" s="44">
        <f>(F24/F$51)*100</f>
        <v>10.400345024179618</v>
      </c>
    </row>
    <row r="77" spans="1:12" x14ac:dyDescent="0.2">
      <c r="A77" t="str">
        <f>A25</f>
        <v>41 Administrative occupations</v>
      </c>
      <c r="B77" s="49">
        <f t="shared" si="42"/>
        <v>-2.3434978234914583</v>
      </c>
      <c r="C77" s="44">
        <f t="shared" si="42"/>
        <v>5.7328217760544087</v>
      </c>
      <c r="D77" s="49">
        <f t="shared" si="42"/>
        <v>0.484755253366842</v>
      </c>
      <c r="E77" s="49">
        <f t="shared" si="42"/>
        <v>-0.21192108686839406</v>
      </c>
      <c r="F77" s="44">
        <f>IF(AND(F$5-D$5 &lt;&gt; 0,F25 &lt;&gt; 0,D25 &lt;&gt; 0),(EXP(LN(F25/D25)/(F$5-D$5))-1)*100,0)</f>
        <v>1.9766014442601509E-2</v>
      </c>
      <c r="H77" s="40">
        <f t="shared" ref="H77:L78" si="43">(B25/B$24)*100</f>
        <v>81.550448393978371</v>
      </c>
      <c r="I77" s="40">
        <f t="shared" si="43"/>
        <v>83.011817700622785</v>
      </c>
      <c r="J77" s="40">
        <f t="shared" si="43"/>
        <v>83.45773003368619</v>
      </c>
      <c r="K77" s="40">
        <f t="shared" si="43"/>
        <v>84.434383272783748</v>
      </c>
      <c r="L77" s="40">
        <f t="shared" si="43"/>
        <v>86.97280923678008</v>
      </c>
    </row>
    <row r="78" spans="1:12" x14ac:dyDescent="0.2">
      <c r="A78" t="str">
        <f>A26</f>
        <v>42 Secretarial and related occupations</v>
      </c>
      <c r="B78" s="49">
        <f t="shared" si="42"/>
        <v>-4.7613903876523089</v>
      </c>
      <c r="C78" s="44">
        <f t="shared" si="42"/>
        <v>2.4074069702104461</v>
      </c>
      <c r="D78" s="49">
        <f t="shared" si="42"/>
        <v>-0.96154168548844288</v>
      </c>
      <c r="E78" s="49">
        <f t="shared" si="42"/>
        <v>-2.2626207524465758</v>
      </c>
      <c r="F78" s="44">
        <f>IF(AND(F$5-D$5 &lt;&gt; 0,F26 &lt;&gt; 0,D26 &lt;&gt; 0),(EXP(LN(F26/D26)/(F$5-D$5))-1)*100,0)</f>
        <v>-1.8308380620624232</v>
      </c>
      <c r="H78" s="40">
        <f t="shared" si="43"/>
        <v>18.449551606021632</v>
      </c>
      <c r="I78" s="40">
        <f t="shared" si="43"/>
        <v>16.988182299377218</v>
      </c>
      <c r="J78" s="40">
        <f t="shared" si="43"/>
        <v>16.542269966313821</v>
      </c>
      <c r="K78" s="40">
        <f t="shared" si="43"/>
        <v>15.565616727216259</v>
      </c>
      <c r="L78" s="40">
        <f t="shared" si="43"/>
        <v>13.02719076321991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-1.4299114352629316</v>
      </c>
      <c r="C80" s="44">
        <f t="shared" si="44"/>
        <v>-14.079281279883915</v>
      </c>
      <c r="D80" s="44">
        <f t="shared" si="44"/>
        <v>-0.79389985687822184</v>
      </c>
      <c r="E80" s="44">
        <f t="shared" si="44"/>
        <v>-0.79456733683014313</v>
      </c>
      <c r="F80" s="44">
        <f>IF(AND(F$5-D$5 &lt;&gt; 0,F28 &lt;&gt; 0,D28 &lt;&gt; 0),(EXP(LN(F28/D28)/(F$5-D$5))-1)*100,0)</f>
        <v>-0.79434484401182948</v>
      </c>
      <c r="H80" s="44">
        <f>(B28/B$51)*100</f>
        <v>10.515077989745659</v>
      </c>
      <c r="I80" s="44">
        <f>(C28/C$51)*100</f>
        <v>10.350564786221094</v>
      </c>
      <c r="J80" s="44">
        <f>(D28/D$51)*100</f>
        <v>8.8686807110992749</v>
      </c>
      <c r="K80" s="44">
        <f>(E28/E$51)*100</f>
        <v>8.397139745125493</v>
      </c>
      <c r="L80" s="44">
        <f>(F28/F$51)*100</f>
        <v>7.535880066413438</v>
      </c>
    </row>
    <row r="81" spans="1:12" x14ac:dyDescent="0.2">
      <c r="A81" t="str">
        <f>A29</f>
        <v>51 Skilled agricultural and related trades</v>
      </c>
      <c r="B81" s="49">
        <f t="shared" si="44"/>
        <v>-5.7733103864240798</v>
      </c>
      <c r="C81" s="44">
        <f t="shared" si="44"/>
        <v>-1.2831668806353558</v>
      </c>
      <c r="D81" s="49">
        <f t="shared" si="44"/>
        <v>-0.25362235991162052</v>
      </c>
      <c r="E81" s="49">
        <f t="shared" si="44"/>
        <v>1.055890191052189</v>
      </c>
      <c r="F81" s="44">
        <f>IF(AND(F$5-D$5 &lt;&gt; 0,F29 &lt;&gt; 0,D29 &lt;&gt; 0),(EXP(LN(F29/D29)/(F$5-D$5))-1)*100,0)</f>
        <v>0.61748686481379877</v>
      </c>
      <c r="H81" s="40">
        <f t="shared" ref="H81:L84" si="45">(B29/B$28)*100</f>
        <v>8.4966361550083587</v>
      </c>
      <c r="I81" s="40">
        <f t="shared" si="45"/>
        <v>7.0951595976366191</v>
      </c>
      <c r="J81" s="40">
        <f t="shared" si="45"/>
        <v>8.1518369071925534</v>
      </c>
      <c r="K81" s="40">
        <f t="shared" si="45"/>
        <v>8.3762428271906586</v>
      </c>
      <c r="L81" s="40">
        <f t="shared" si="45"/>
        <v>10.07653051793719</v>
      </c>
    </row>
    <row r="82" spans="1:12" x14ac:dyDescent="0.2">
      <c r="A82" t="str">
        <f>A30</f>
        <v>52 Skilled metal, electrical and electronic trades</v>
      </c>
      <c r="B82" s="49">
        <f t="shared" si="44"/>
        <v>-1.3317729520624488</v>
      </c>
      <c r="C82" s="44">
        <f t="shared" si="44"/>
        <v>-15.179665683930587</v>
      </c>
      <c r="D82" s="49">
        <f t="shared" si="44"/>
        <v>-1.1754236086694014</v>
      </c>
      <c r="E82" s="49">
        <f t="shared" si="44"/>
        <v>-1.0439925665871375</v>
      </c>
      <c r="F82" s="44">
        <f>IF(AND(F$5-D$5 &lt;&gt; 0,F30 &lt;&gt; 0,D30 &lt;&gt; 0),(EXP(LN(F30/D30)/(F$5-D$5))-1)*100,0)</f>
        <v>-1.0878223242301033</v>
      </c>
      <c r="H82" s="40">
        <f t="shared" si="45"/>
        <v>38.959435552972487</v>
      </c>
      <c r="I82" s="40">
        <f t="shared" si="45"/>
        <v>39.114822801817709</v>
      </c>
      <c r="J82" s="40">
        <f t="shared" si="45"/>
        <v>38.613880286213579</v>
      </c>
      <c r="K82" s="40">
        <f t="shared" si="45"/>
        <v>37.877069001996375</v>
      </c>
      <c r="L82" s="40">
        <f t="shared" si="45"/>
        <v>36.935455160209948</v>
      </c>
    </row>
    <row r="83" spans="1:12" x14ac:dyDescent="0.2">
      <c r="A83" t="str">
        <f>A31</f>
        <v>53 Skilled construction and building trades</v>
      </c>
      <c r="B83" s="49">
        <f t="shared" si="44"/>
        <v>0.91898076488150515</v>
      </c>
      <c r="C83" s="44">
        <f t="shared" si="44"/>
        <v>-19.441256539234452</v>
      </c>
      <c r="D83" s="49">
        <f t="shared" si="44"/>
        <v>-1.4201584598461547</v>
      </c>
      <c r="E83" s="49">
        <f t="shared" si="44"/>
        <v>-1.2980099248143695</v>
      </c>
      <c r="F83" s="44">
        <f>IF(AND(F$5-D$5 &lt;&gt; 0,F31 &lt;&gt; 0,D31 &lt;&gt; 0),(EXP(LN(F31/D31)/(F$5-D$5))-1)*100,0)</f>
        <v>-1.3387429108022597</v>
      </c>
      <c r="H83" s="40">
        <f t="shared" si="45"/>
        <v>33.387800643964837</v>
      </c>
      <c r="I83" s="40">
        <f t="shared" si="45"/>
        <v>36.685855187452773</v>
      </c>
      <c r="J83" s="40">
        <f t="shared" si="45"/>
        <v>34.396434768100718</v>
      </c>
      <c r="K83" s="40">
        <f t="shared" si="45"/>
        <v>33.324383254916405</v>
      </c>
      <c r="L83" s="40">
        <f t="shared" si="45"/>
        <v>31.671355948630104</v>
      </c>
    </row>
    <row r="84" spans="1:12" x14ac:dyDescent="0.2">
      <c r="A84" t="str">
        <f>A32</f>
        <v>54 Textiles, printing and other skilled trades</v>
      </c>
      <c r="B84" s="49">
        <f t="shared" si="44"/>
        <v>-4.1827573086432484</v>
      </c>
      <c r="C84" s="44">
        <f t="shared" si="44"/>
        <v>-5.37031843379342</v>
      </c>
      <c r="D84" s="49">
        <f t="shared" si="44"/>
        <v>0.82148060869093875</v>
      </c>
      <c r="E84" s="49">
        <f t="shared" si="44"/>
        <v>-0.3684487153273075</v>
      </c>
      <c r="F84" s="44">
        <f>IF(AND(F$5-D$5 &lt;&gt; 0,F32 &lt;&gt; 0,D32 &lt;&gt; 0),(EXP(LN(F32/D32)/(F$5-D$5))-1)*100,0)</f>
        <v>2.6625711772565452E-2</v>
      </c>
      <c r="H84" s="40">
        <f t="shared" si="45"/>
        <v>19.156127648054312</v>
      </c>
      <c r="I84" s="40">
        <f t="shared" si="45"/>
        <v>17.104162413092901</v>
      </c>
      <c r="J84" s="40">
        <f t="shared" si="45"/>
        <v>18.837848038493153</v>
      </c>
      <c r="K84" s="40">
        <f t="shared" si="45"/>
        <v>20.422304915896561</v>
      </c>
      <c r="L84" s="40">
        <f t="shared" si="45"/>
        <v>21.316658373222772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-2.0297297231569589</v>
      </c>
      <c r="C86" s="44">
        <f t="shared" si="46"/>
        <v>1.4558693197744388</v>
      </c>
      <c r="D86" s="44">
        <f t="shared" si="46"/>
        <v>-1.6236503341271469E-2</v>
      </c>
      <c r="E86" s="44">
        <f t="shared" si="46"/>
        <v>0.30108855532662293</v>
      </c>
      <c r="F86" s="44">
        <f>IF(AND(F$5-D$5 &lt;&gt; 0,F34 &lt;&gt; 0,D34 &lt;&gt; 0),(EXP(LN(F34/D34)/(F$5-D$5))-1)*100,0)</f>
        <v>0.19520179160688045</v>
      </c>
      <c r="H86" s="44">
        <f>(B34/B$51)*100</f>
        <v>10.144082379936501</v>
      </c>
      <c r="I86" s="44">
        <f>(C34/C$51)*100</f>
        <v>9.7445312998861784</v>
      </c>
      <c r="J86" s="44">
        <f>(D34/D$51)*100</f>
        <v>9.8590530137961174</v>
      </c>
      <c r="K86" s="44">
        <f>(E34/E$51)*100</f>
        <v>9.7065093056135652</v>
      </c>
      <c r="L86" s="44">
        <f>(F34/F$51)*100</f>
        <v>9.7222678345223059</v>
      </c>
    </row>
    <row r="87" spans="1:12" x14ac:dyDescent="0.2">
      <c r="A87" t="str">
        <f>A35</f>
        <v>61 Caring personal service occupations</v>
      </c>
      <c r="B87" s="49">
        <f t="shared" si="46"/>
        <v>-2.6788526208258889</v>
      </c>
      <c r="C87" s="44">
        <f t="shared" si="46"/>
        <v>3.4682705910343836</v>
      </c>
      <c r="D87" s="49">
        <f t="shared" si="46"/>
        <v>0.61554521766129522</v>
      </c>
      <c r="E87" s="49">
        <f t="shared" si="46"/>
        <v>0.37062516624937203</v>
      </c>
      <c r="F87" s="44">
        <f>IF(AND(F$5-D$5 &lt;&gt; 0,F35 &lt;&gt; 0,D35 &lt;&gt; 0),(EXP(LN(F35/D35)/(F$5-D$5))-1)*100,0)</f>
        <v>0.45219886845064838</v>
      </c>
      <c r="H87" s="40">
        <f t="shared" ref="H87:L89" si="47">(B35/B$34)*100</f>
        <v>77.415739986665017</v>
      </c>
      <c r="I87" s="40">
        <f t="shared" si="47"/>
        <v>75.384303491522459</v>
      </c>
      <c r="J87" s="40">
        <f t="shared" si="47"/>
        <v>76.87956906064629</v>
      </c>
      <c r="K87" s="40">
        <f t="shared" si="47"/>
        <v>79.339409642852985</v>
      </c>
      <c r="L87" s="40">
        <f t="shared" si="47"/>
        <v>79.89117206756741</v>
      </c>
    </row>
    <row r="88" spans="1:12" x14ac:dyDescent="0.2">
      <c r="A88" t="str">
        <f>A36</f>
        <v>62 Leisure, travel and related personal service occupations</v>
      </c>
      <c r="B88" s="49">
        <f t="shared" si="46"/>
        <v>0.19913560893407567</v>
      </c>
      <c r="C88" s="44">
        <f t="shared" si="46"/>
        <v>-5.8598713329304548</v>
      </c>
      <c r="D88" s="49">
        <f t="shared" si="46"/>
        <v>-2.0558147695904805</v>
      </c>
      <c r="E88" s="49">
        <f t="shared" si="46"/>
        <v>-8.6674266763786534E-5</v>
      </c>
      <c r="F88" s="44">
        <f>IF(AND(F$5-D$5 &lt;&gt; 0,F36 &lt;&gt; 0,D36 &lt;&gt; 0),(EXP(LN(F36/D36)/(F$5-D$5))-1)*100,0)</f>
        <v>-0.69007932545227524</v>
      </c>
      <c r="H88" s="40">
        <f t="shared" si="47"/>
        <v>21.55989504726633</v>
      </c>
      <c r="I88" s="40">
        <f t="shared" si="47"/>
        <v>23.589857516823251</v>
      </c>
      <c r="J88" s="40">
        <f t="shared" si="47"/>
        <v>21.888849179066064</v>
      </c>
      <c r="K88" s="40">
        <f t="shared" si="47"/>
        <v>19.74553101792641</v>
      </c>
      <c r="L88" s="40">
        <f t="shared" si="47"/>
        <v>19.160577281181745</v>
      </c>
    </row>
    <row r="89" spans="1:12" x14ac:dyDescent="0.2">
      <c r="A89" t="str">
        <f>A37</f>
        <v>63 Community and civil enforcement occupations</v>
      </c>
      <c r="B89" s="49">
        <f t="shared" si="46"/>
        <v>-1.9945047717447872</v>
      </c>
      <c r="C89" s="44">
        <f t="shared" si="46"/>
        <v>21.803907966943715</v>
      </c>
      <c r="D89" s="49">
        <f t="shared" si="46"/>
        <v>-5.783561804642412</v>
      </c>
      <c r="E89" s="49">
        <f t="shared" si="46"/>
        <v>0.65909827295371759</v>
      </c>
      <c r="F89" s="44">
        <f>IF(AND(F$5-D$5 &lt;&gt; 0,F37 &lt;&gt; 0,D37 &lt;&gt; 0),(EXP(LN(F37/D37)/(F$5-D$5))-1)*100,0)</f>
        <v>-1.5359751083717343</v>
      </c>
      <c r="H89" s="40">
        <f t="shared" si="47"/>
        <v>1.0243649660686469</v>
      </c>
      <c r="I89" s="40">
        <f t="shared" si="47"/>
        <v>1.0258389916542887</v>
      </c>
      <c r="J89" s="40">
        <f t="shared" si="47"/>
        <v>1.2315817602876475</v>
      </c>
      <c r="K89" s="40">
        <f t="shared" si="47"/>
        <v>0.91505933922061433</v>
      </c>
      <c r="L89" s="40">
        <f t="shared" si="47"/>
        <v>0.94825065125084784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-2.6405499997600779</v>
      </c>
      <c r="C91" s="44">
        <f t="shared" si="48"/>
        <v>1.6114416080170502</v>
      </c>
      <c r="D91" s="44">
        <f t="shared" si="48"/>
        <v>0.34179294502230118</v>
      </c>
      <c r="E91" s="44">
        <f t="shared" si="48"/>
        <v>0.11225357927124868</v>
      </c>
      <c r="F91" s="44">
        <f t="shared" ref="F91:F93" si="49">IF(AND(F$5-D$5 &lt;&gt; 0,F39 &lt;&gt; 0,D39 &lt;&gt; 0),(EXP(LN(F39/D39)/(F$5-D$5))-1)*100,0)</f>
        <v>0.18870829862607241</v>
      </c>
      <c r="H91" s="44">
        <f>(B39/B$51)*100</f>
        <v>11.219917014951081</v>
      </c>
      <c r="I91" s="44">
        <f>(C39/C$51)*100</f>
        <v>10.511702350514785</v>
      </c>
      <c r="J91" s="44">
        <f>(D39/D$51)*100</f>
        <v>10.651548234532331</v>
      </c>
      <c r="K91" s="44">
        <f>(E39/E$51)*100</f>
        <v>10.675850808134415</v>
      </c>
      <c r="L91" s="44">
        <f>(F39/F$51)*100</f>
        <v>10.493561563635373</v>
      </c>
    </row>
    <row r="92" spans="1:12" s="30" customFormat="1" x14ac:dyDescent="0.2">
      <c r="A92" t="str">
        <f>A40</f>
        <v>71 Sales occupations</v>
      </c>
      <c r="B92" s="49">
        <f t="shared" si="48"/>
        <v>-3.2685763052706984</v>
      </c>
      <c r="C92" s="44">
        <f t="shared" si="48"/>
        <v>0.90745383553407777</v>
      </c>
      <c r="D92" s="49">
        <f t="shared" si="48"/>
        <v>-2.3777149335291181E-2</v>
      </c>
      <c r="E92" s="49">
        <f t="shared" si="48"/>
        <v>-0.14808930701536438</v>
      </c>
      <c r="F92" s="44">
        <f t="shared" si="49"/>
        <v>-0.10666910527327156</v>
      </c>
      <c r="G92"/>
      <c r="H92" s="40">
        <f>(B40/B$34)*100</f>
        <v>94.228036536673116</v>
      </c>
      <c r="I92" s="40">
        <f t="shared" ref="H92:L93" si="50">(C40/C$34)*100</f>
        <v>89.551576573223485</v>
      </c>
      <c r="J92" s="40">
        <f t="shared" si="50"/>
        <v>89.067509248581075</v>
      </c>
      <c r="K92" s="40">
        <f t="shared" si="50"/>
        <v>89.033927533182649</v>
      </c>
      <c r="L92" s="40">
        <f t="shared" si="50"/>
        <v>85.12612492976541</v>
      </c>
    </row>
    <row r="93" spans="1:12" s="30" customFormat="1" x14ac:dyDescent="0.2">
      <c r="A93" t="str">
        <f>A41</f>
        <v>72 Customer service occupations</v>
      </c>
      <c r="B93" s="49">
        <f t="shared" si="48"/>
        <v>0.75607069668923721</v>
      </c>
      <c r="C93" s="44">
        <f t="shared" si="48"/>
        <v>5.0524284165753164</v>
      </c>
      <c r="D93" s="49">
        <f t="shared" si="48"/>
        <v>1.9905979831455811</v>
      </c>
      <c r="E93" s="49">
        <f t="shared" si="48"/>
        <v>1.1553793019325242</v>
      </c>
      <c r="F93" s="44">
        <f t="shared" si="49"/>
        <v>1.4330227774179471</v>
      </c>
      <c r="G93"/>
      <c r="H93" s="40">
        <f t="shared" si="50"/>
        <v>16.377502680382349</v>
      </c>
      <c r="I93" s="40">
        <f t="shared" si="50"/>
        <v>18.321260272583228</v>
      </c>
      <c r="J93" s="40">
        <f t="shared" si="50"/>
        <v>18.970739654505717</v>
      </c>
      <c r="K93" s="40">
        <f t="shared" si="50"/>
        <v>20.95258226143784</v>
      </c>
      <c r="L93" s="40">
        <f t="shared" si="50"/>
        <v>22.807144778916349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1.1902673231416694</v>
      </c>
      <c r="C95" s="44">
        <f t="shared" si="51"/>
        <v>-11.042530452832111</v>
      </c>
      <c r="D95" s="44">
        <f t="shared" si="51"/>
        <v>-0.4850466337593895</v>
      </c>
      <c r="E95" s="44">
        <f t="shared" si="51"/>
        <v>-0.94033578129025797</v>
      </c>
      <c r="F95" s="44">
        <f>IF(AND(F$5-D$5 &lt;&gt; 0,F43 &lt;&gt; 0,D43 &lt;&gt; 0),(EXP(LN(F43/D43)/(F$5-D$5))-1)*100,0)</f>
        <v>-0.78880464681869711</v>
      </c>
      <c r="H95" s="44">
        <f>(B43/B$51)*100</f>
        <v>7.0513336011020371</v>
      </c>
      <c r="I95" s="44">
        <f>(C43/C$51)*100</f>
        <v>7.708984944228912</v>
      </c>
      <c r="J95" s="44">
        <f>(D43/D$51)*100</f>
        <v>6.8387493835746911</v>
      </c>
      <c r="K95" s="44">
        <f>(E43/E$51)*100</f>
        <v>6.5765614273017139</v>
      </c>
      <c r="L95" s="44">
        <f>(F43/F$51)*100</f>
        <v>5.8158800143291574</v>
      </c>
    </row>
    <row r="96" spans="1:12" x14ac:dyDescent="0.2">
      <c r="A96" t="str">
        <f>A44</f>
        <v>81 Process, plant and machine operatives</v>
      </c>
      <c r="B96" s="49">
        <f t="shared" si="51"/>
        <v>-2.0663779030586027</v>
      </c>
      <c r="C96" s="44">
        <f t="shared" si="51"/>
        <v>-12.648670054161226</v>
      </c>
      <c r="D96" s="49">
        <f t="shared" si="51"/>
        <v>1.0770551090710789E-2</v>
      </c>
      <c r="E96" s="49">
        <f t="shared" si="51"/>
        <v>-1.1819625968493064</v>
      </c>
      <c r="F96" s="44">
        <f>IF(AND(F$5-D$5 &lt;&gt; 0,F44 &lt;&gt; 0,D44 &lt;&gt; 0),(EXP(LN(F44/D44)/(F$5-D$5))-1)*100,0)</f>
        <v>-0.78597382722953579</v>
      </c>
      <c r="H96" s="40">
        <f>(B44/B$43)*100</f>
        <v>49.319376211402627</v>
      </c>
      <c r="I96" s="40">
        <f t="shared" ref="H96:L97" si="52">(C44/C$43)*100</f>
        <v>43.270296514356197</v>
      </c>
      <c r="J96" s="40">
        <f t="shared" si="52"/>
        <v>42.489045236113498</v>
      </c>
      <c r="K96" s="40">
        <f t="shared" si="52"/>
        <v>43.558119301969576</v>
      </c>
      <c r="L96" s="40">
        <f t="shared" si="52"/>
        <v>42.507234138246439</v>
      </c>
    </row>
    <row r="97" spans="1:12" x14ac:dyDescent="0.2">
      <c r="A97" t="str">
        <f>A45</f>
        <v>82 Transport and mobile machine drivers and operatives</v>
      </c>
      <c r="B97" s="49">
        <f t="shared" si="51"/>
        <v>4.0832593713184595</v>
      </c>
      <c r="C97" s="44">
        <f t="shared" si="51"/>
        <v>-9.817455535764207</v>
      </c>
      <c r="D97" s="49">
        <f t="shared" si="51"/>
        <v>-0.85780644259813021</v>
      </c>
      <c r="E97" s="49">
        <f t="shared" si="51"/>
        <v>-0.75742501776447924</v>
      </c>
      <c r="F97" s="44">
        <f>IF(AND(F$5-D$5 &lt;&gt; 0,F45 &lt;&gt; 0,D45 &lt;&gt; 0),(EXP(LN(F45/D45)/(F$5-D$5))-1)*100,0)</f>
        <v>-0.79089678053533286</v>
      </c>
      <c r="H97" s="40">
        <f t="shared" si="52"/>
        <v>50.680623788597366</v>
      </c>
      <c r="I97" s="40">
        <f t="shared" si="52"/>
        <v>56.729703485643803</v>
      </c>
      <c r="J97" s="40">
        <f t="shared" si="52"/>
        <v>57.51095476388651</v>
      </c>
      <c r="K97" s="40">
        <f t="shared" si="52"/>
        <v>56.441880698030424</v>
      </c>
      <c r="L97" s="40">
        <f t="shared" si="52"/>
        <v>57.492765861753568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-1.6869222667273642</v>
      </c>
      <c r="C99" s="44">
        <f t="shared" si="53"/>
        <v>-6.1089000608321236</v>
      </c>
      <c r="D99" s="44">
        <f t="shared" si="53"/>
        <v>-0.14340497295847188</v>
      </c>
      <c r="E99" s="44">
        <f t="shared" si="53"/>
        <v>-0.17893873815633121</v>
      </c>
      <c r="F99" s="44">
        <f>IF(AND(F$5-D$5 &lt;&gt; 0,F47 &lt;&gt; 0,D47 &lt;&gt; 0),(EXP(LN(F47/D47)/(F$5-D$5))-1)*100,0)</f>
        <v>-0.16709555493681361</v>
      </c>
      <c r="H99" s="44">
        <f>(B47/B$51)*100</f>
        <v>11.899057145667539</v>
      </c>
      <c r="I99" s="44">
        <f>(C47/C$51)*100</f>
        <v>11.591207526391017</v>
      </c>
      <c r="J99" s="44">
        <f>(D47/D$51)*100</f>
        <v>10.853009391189868</v>
      </c>
      <c r="K99" s="44">
        <f>(E47/E$51)*100</f>
        <v>10.617308036667456</v>
      </c>
      <c r="L99" s="44">
        <f>(F47/F$51)*100</f>
        <v>10.136412778571202</v>
      </c>
    </row>
    <row r="100" spans="1:12" x14ac:dyDescent="0.2">
      <c r="A100" t="str">
        <f>A48</f>
        <v>91 Elementary trades and related occupations</v>
      </c>
      <c r="B100" s="49">
        <f t="shared" si="53"/>
        <v>-3.2435982216247106</v>
      </c>
      <c r="C100" s="44">
        <f t="shared" si="53"/>
        <v>-12.418203555846553</v>
      </c>
      <c r="D100" s="49">
        <f t="shared" si="53"/>
        <v>11.545925999777529</v>
      </c>
      <c r="E100" s="49">
        <f t="shared" si="53"/>
        <v>1.173035840953629</v>
      </c>
      <c r="F100" s="44">
        <f>IF(AND(F$5-D$5 &lt;&gt; 0,F48 &lt;&gt; 0,D48 &lt;&gt; 0),(EXP(LN(F48/D48)/(F$5-D$5))-1)*100,0)</f>
        <v>4.5188025803118315</v>
      </c>
      <c r="H100" s="40">
        <f t="shared" ref="H100:L101" si="54">(B48/B$47)*100</f>
        <v>13.944307317484423</v>
      </c>
      <c r="I100" s="40">
        <f t="shared" si="54"/>
        <v>13.081893650759433</v>
      </c>
      <c r="J100" s="40">
        <f t="shared" si="54"/>
        <v>12.202815256900806</v>
      </c>
      <c r="K100" s="40">
        <f t="shared" si="54"/>
        <v>21.224860104584064</v>
      </c>
      <c r="L100" s="40">
        <f t="shared" si="54"/>
        <v>24.281238030531714</v>
      </c>
    </row>
    <row r="101" spans="1:12" x14ac:dyDescent="0.2">
      <c r="A101" t="str">
        <f>A49</f>
        <v>92 Elementary administration and service occupations</v>
      </c>
      <c r="B101" s="49">
        <f t="shared" si="53"/>
        <v>-1.4415295632909442</v>
      </c>
      <c r="C101" s="44">
        <f t="shared" si="53"/>
        <v>-5.1592977190541678</v>
      </c>
      <c r="D101" s="49">
        <f t="shared" si="53"/>
        <v>-2.2856220410516603</v>
      </c>
      <c r="E101" s="49">
        <f t="shared" si="53"/>
        <v>-0.57316500486174204</v>
      </c>
      <c r="F101" s="44">
        <f>IF(AND(F$5-D$5 &lt;&gt; 0,F49 &lt;&gt; 0,D49 &lt;&gt; 0),(EXP(LN(F49/D49)/(F$5-D$5))-1)*100,0)</f>
        <v>-1.1472928655388959</v>
      </c>
      <c r="H101" s="40">
        <f t="shared" si="54"/>
        <v>86.055692682515584</v>
      </c>
      <c r="I101" s="40">
        <f t="shared" si="54"/>
        <v>86.918106349240574</v>
      </c>
      <c r="J101" s="40">
        <f t="shared" si="54"/>
        <v>87.797184743099194</v>
      </c>
      <c r="K101" s="40">
        <f t="shared" si="54"/>
        <v>78.775139895415933</v>
      </c>
      <c r="L101" s="40">
        <f t="shared" si="54"/>
        <v>75.718761969468289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-1.0405530972503074</v>
      </c>
      <c r="C103" s="206">
        <f t="shared" ref="C103" si="56">IF(AND(D$5-C$5 &lt;&gt; 0,D51 &lt;&gt; 0,C51 &lt;&gt; 0),(EXP(LN(D51/C51)/(D$5-C$5))-1)*100,0)</f>
        <v>0.27736870470880248</v>
      </c>
      <c r="D103" s="50">
        <f>IF(AND(E$5-D$5 &lt;&gt; 0,E51 &lt;&gt; 0,D51 &lt;&gt; 0),(EXP(LN(E51/D51)/(E$5-D$5))-1)*100,0)</f>
        <v>0.29606755311315514</v>
      </c>
      <c r="E103" s="50">
        <f>IF(AND(F$5-E$5 &lt;&gt; 0,F51 &lt;&gt; 0,E51 &lt;&gt; 0),(EXP(LN(F51/E51)/(F$5-E$5))-1)*100,0)</f>
        <v>0.2848191859820659</v>
      </c>
      <c r="F103" s="206">
        <f>IF(AND(F$5-D$5 &lt;&gt; 0,F51 &lt;&gt; 0,D51 &lt;&gt; 0),(EXP(LN(F51/D51)/(F$5-D$5))-1)*100,0)</f>
        <v>0.28856850151626201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Tees Valley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4.4402652194232735</v>
      </c>
      <c r="C9" s="330">
        <v>8.8155569080701284</v>
      </c>
      <c r="D9" s="330">
        <f>SUM(B9:C9)</f>
        <v>13.255822127493403</v>
      </c>
      <c r="E9" s="331"/>
      <c r="F9" s="330">
        <v>5.5662643361050437</v>
      </c>
      <c r="G9" s="330">
        <v>9.648069918026092</v>
      </c>
      <c r="H9" s="330">
        <f>SUM(F9:G9)</f>
        <v>15.214334254131135</v>
      </c>
      <c r="I9" s="331"/>
      <c r="J9" s="330">
        <v>6.3692802550919643</v>
      </c>
      <c r="K9" s="330">
        <v>8.360456561886414</v>
      </c>
      <c r="L9" s="330">
        <f>SUM(J9:K9)</f>
        <v>14.729736816978377</v>
      </c>
      <c r="M9" s="236"/>
      <c r="N9" s="328">
        <f>IF(B9&gt;0,(EXP(LN(F9/B9)/($F$6-$B$6))-1)*100,0)</f>
        <v>4.6239188175166701</v>
      </c>
      <c r="O9" s="328">
        <f>IF(F9&gt;0,(EXP(LN(J9/F9)/($J$6-$F$6))-1)*100,0)</f>
        <v>0.90246333308314775</v>
      </c>
      <c r="P9" s="328"/>
      <c r="Q9" s="328">
        <f>IF(C9&gt;0,(EXP(LN(G9/C9)/($F$6-$B$6))-1)*100,0)</f>
        <v>1.8211828141271758</v>
      </c>
      <c r="R9" s="328">
        <f>IF(G9&gt;0,(EXP(LN(K9/G9)/($J$6-$F$6))-1)*100,0)</f>
        <v>-0.95042034041680212</v>
      </c>
      <c r="S9" s="327"/>
      <c r="T9" s="328">
        <f>IF(D9&gt;0,(EXP(LN(H9/D9)/($F$6-$B$6))-1)*100,0)</f>
        <v>2.7943529309923276</v>
      </c>
      <c r="U9" s="328">
        <f>IF(H9&gt;0,(EXP(LN(L9/H9)/($J$6-$F$6))-1)*100,0)</f>
        <v>-0.2155650795760411</v>
      </c>
    </row>
    <row r="10" spans="1:21" x14ac:dyDescent="0.2">
      <c r="A10" s="329" t="str">
        <f>name!D5</f>
        <v>12 Other managers and proprietors</v>
      </c>
      <c r="B10" s="330">
        <v>3.3275749570927222</v>
      </c>
      <c r="C10" s="330">
        <v>5.3264574770187449</v>
      </c>
      <c r="D10" s="330">
        <f t="shared" ref="D10:D33" si="0">SUM(B10:C10)</f>
        <v>8.6540324341114676</v>
      </c>
      <c r="E10" s="331"/>
      <c r="F10" s="330">
        <v>3.8273266054024306</v>
      </c>
      <c r="G10" s="330">
        <v>5.0144029517066873</v>
      </c>
      <c r="H10" s="330">
        <f t="shared" ref="H10:H33" si="1">SUM(F10:G10)</f>
        <v>8.8417295571091188</v>
      </c>
      <c r="I10" s="331"/>
      <c r="J10" s="330">
        <v>3.7173566199974846</v>
      </c>
      <c r="K10" s="330">
        <v>6.3474110276959017</v>
      </c>
      <c r="L10" s="330">
        <f t="shared" ref="L10:L33" si="2">SUM(J10:K10)</f>
        <v>10.064767647693387</v>
      </c>
      <c r="M10" s="236"/>
      <c r="N10" s="328">
        <f t="shared" ref="N10:N36" si="3">IF(B10&gt;0,(EXP(LN(F10/B10)/($F$6-$B$6))-1)*100,0)</f>
        <v>2.8379795343234759</v>
      </c>
      <c r="O10" s="328">
        <f t="shared" ref="O10:O34" si="4">IF(F10&gt;0,(EXP(LN(J10/F10)/($J$6-$F$6))-1)*100,0)</f>
        <v>-0.19416935050984296</v>
      </c>
      <c r="P10" s="328"/>
      <c r="Q10" s="328">
        <f t="shared" ref="Q10:Q34" si="5">IF(C10&gt;0,(EXP(LN(G10/C10)/($F$6-$B$6))-1)*100,0)</f>
        <v>-1.2001800283133135</v>
      </c>
      <c r="R10" s="328">
        <f t="shared" ref="R10:R34" si="6">IF(G10&gt;0,(EXP(LN(K10/G10)/($J$6-$F$6))-1)*100,0)</f>
        <v>1.5839648463078948</v>
      </c>
      <c r="S10" s="327"/>
      <c r="T10" s="328">
        <f t="shared" ref="T10:T34" si="7">IF(D10&gt;0,(EXP(LN(H10/D10)/($F$6-$B$6))-1)*100,0)</f>
        <v>0.43006451650253741</v>
      </c>
      <c r="U10" s="328">
        <f t="shared" ref="U10:U34" si="8">IF(H10&gt;0,(EXP(LN(L10/H10)/($J$6-$F$6))-1)*100,0)</f>
        <v>0.86746394959522632</v>
      </c>
    </row>
    <row r="11" spans="1:21" x14ac:dyDescent="0.2">
      <c r="A11" s="329" t="str">
        <f>name!D6</f>
        <v>21 Science, research, engineering and technology professionals</v>
      </c>
      <c r="B11" s="330">
        <v>2.2664744511934454</v>
      </c>
      <c r="C11" s="330">
        <v>10.888650722880094</v>
      </c>
      <c r="D11" s="330">
        <f t="shared" si="0"/>
        <v>13.15512517407354</v>
      </c>
      <c r="E11" s="331"/>
      <c r="F11" s="330">
        <v>2.7059358664848001</v>
      </c>
      <c r="G11" s="330">
        <v>10.713182950783205</v>
      </c>
      <c r="H11" s="330">
        <f t="shared" si="1"/>
        <v>13.419118817268005</v>
      </c>
      <c r="I11" s="331"/>
      <c r="J11" s="330">
        <v>4.6069043600513311</v>
      </c>
      <c r="K11" s="330">
        <v>13.49136447455191</v>
      </c>
      <c r="L11" s="330">
        <f t="shared" si="2"/>
        <v>18.098268834603239</v>
      </c>
      <c r="M11" s="236"/>
      <c r="N11" s="328">
        <f t="shared" si="3"/>
        <v>3.6080104714880878</v>
      </c>
      <c r="O11" s="328">
        <f t="shared" si="4"/>
        <v>3.6110591270076542</v>
      </c>
      <c r="P11" s="328"/>
      <c r="Q11" s="328">
        <f t="shared" si="5"/>
        <v>-0.32439258892376088</v>
      </c>
      <c r="R11" s="328">
        <f t="shared" si="6"/>
        <v>1.549040337080565</v>
      </c>
      <c r="S11" s="327"/>
      <c r="T11" s="328">
        <f t="shared" si="7"/>
        <v>0.39817135851329954</v>
      </c>
      <c r="U11" s="328">
        <f t="shared" si="8"/>
        <v>2.0142565996877249</v>
      </c>
    </row>
    <row r="12" spans="1:21" x14ac:dyDescent="0.2">
      <c r="A12" s="329" t="str">
        <f>name!D7</f>
        <v>22 Health professionals</v>
      </c>
      <c r="B12" s="330">
        <v>15.299235779202728</v>
      </c>
      <c r="C12" s="330">
        <v>4.8966586737309239</v>
      </c>
      <c r="D12" s="330">
        <f t="shared" si="0"/>
        <v>20.195894452933651</v>
      </c>
      <c r="E12" s="331"/>
      <c r="F12" s="330">
        <v>15.9445644861131</v>
      </c>
      <c r="G12" s="330">
        <v>5.6673461482444356</v>
      </c>
      <c r="H12" s="330">
        <f t="shared" si="1"/>
        <v>21.611910634357535</v>
      </c>
      <c r="I12" s="331"/>
      <c r="J12" s="330">
        <v>17.816501074447189</v>
      </c>
      <c r="K12" s="330">
        <v>6.4266537675916435</v>
      </c>
      <c r="L12" s="330">
        <f t="shared" si="2"/>
        <v>24.243154842038834</v>
      </c>
      <c r="M12" s="236"/>
      <c r="N12" s="328">
        <f t="shared" si="3"/>
        <v>0.8297254688497846</v>
      </c>
      <c r="O12" s="328">
        <f t="shared" si="4"/>
        <v>0.74279223588720189</v>
      </c>
      <c r="P12" s="328"/>
      <c r="Q12" s="328">
        <f t="shared" si="5"/>
        <v>2.9665072986316376</v>
      </c>
      <c r="R12" s="328">
        <f t="shared" si="6"/>
        <v>0.8417431467816483</v>
      </c>
      <c r="S12" s="327"/>
      <c r="T12" s="328">
        <f t="shared" si="7"/>
        <v>1.3645307311307198</v>
      </c>
      <c r="U12" s="328">
        <f t="shared" si="8"/>
        <v>0.7688722384922686</v>
      </c>
    </row>
    <row r="13" spans="1:21" x14ac:dyDescent="0.2">
      <c r="A13" s="329" t="str">
        <f>name!D8</f>
        <v>23 Teaching and other educational professionals</v>
      </c>
      <c r="B13" s="330">
        <v>7.6855804379660331</v>
      </c>
      <c r="C13" s="330">
        <v>5.6973877311996555</v>
      </c>
      <c r="D13" s="330">
        <f t="shared" si="0"/>
        <v>13.382968169165689</v>
      </c>
      <c r="E13" s="331"/>
      <c r="F13" s="330">
        <v>8.4919854180479817</v>
      </c>
      <c r="G13" s="330">
        <v>4.1562616111015149</v>
      </c>
      <c r="H13" s="330">
        <f t="shared" si="1"/>
        <v>12.648247029149497</v>
      </c>
      <c r="I13" s="331"/>
      <c r="J13" s="330">
        <v>9.3307106994822746</v>
      </c>
      <c r="K13" s="330">
        <v>4.7058693446232924</v>
      </c>
      <c r="L13" s="330">
        <f t="shared" si="2"/>
        <v>14.036580044105566</v>
      </c>
      <c r="M13" s="236"/>
      <c r="N13" s="328">
        <f t="shared" si="3"/>
        <v>2.0155824529445754</v>
      </c>
      <c r="O13" s="328">
        <f t="shared" si="4"/>
        <v>0.62989795773820134</v>
      </c>
      <c r="P13" s="328"/>
      <c r="Q13" s="328">
        <f t="shared" si="5"/>
        <v>-6.1130091143642211</v>
      </c>
      <c r="R13" s="328">
        <f t="shared" si="6"/>
        <v>0.83140047809051598</v>
      </c>
      <c r="S13" s="327"/>
      <c r="T13" s="328">
        <f t="shared" si="7"/>
        <v>-1.1229322264025843</v>
      </c>
      <c r="U13" s="328">
        <f t="shared" si="8"/>
        <v>0.6967370068337253</v>
      </c>
    </row>
    <row r="14" spans="1:21" x14ac:dyDescent="0.2">
      <c r="A14" s="329" t="str">
        <f>name!D9</f>
        <v>24 Business, media and public service professionals</v>
      </c>
      <c r="B14" s="330">
        <v>6.061365060967594</v>
      </c>
      <c r="C14" s="330">
        <v>7.3571427112761896</v>
      </c>
      <c r="D14" s="330">
        <f t="shared" si="0"/>
        <v>13.418507772243784</v>
      </c>
      <c r="E14" s="331"/>
      <c r="F14" s="330">
        <v>7.9158301535133013</v>
      </c>
      <c r="G14" s="330">
        <v>7.7094142774335666</v>
      </c>
      <c r="H14" s="330">
        <f t="shared" si="1"/>
        <v>15.625244430946868</v>
      </c>
      <c r="I14" s="331"/>
      <c r="J14" s="330">
        <v>9.5053237454442403</v>
      </c>
      <c r="K14" s="330">
        <v>8.3866034570217973</v>
      </c>
      <c r="L14" s="330">
        <f t="shared" si="2"/>
        <v>17.891927202466036</v>
      </c>
      <c r="M14" s="236"/>
      <c r="N14" s="328">
        <f t="shared" si="3"/>
        <v>5.4836636292705743</v>
      </c>
      <c r="O14" s="328">
        <f t="shared" si="4"/>
        <v>1.227387760842702</v>
      </c>
      <c r="P14" s="328"/>
      <c r="Q14" s="328">
        <f t="shared" si="5"/>
        <v>0.93980018092829631</v>
      </c>
      <c r="R14" s="328">
        <f t="shared" si="6"/>
        <v>0.56286745109874747</v>
      </c>
      <c r="S14" s="327"/>
      <c r="T14" s="328">
        <f t="shared" si="7"/>
        <v>3.0918942433161289</v>
      </c>
      <c r="U14" s="328">
        <f t="shared" si="8"/>
        <v>0.90716857533503781</v>
      </c>
    </row>
    <row r="15" spans="1:21" x14ac:dyDescent="0.2">
      <c r="A15" s="329" t="str">
        <f>name!D10</f>
        <v>31 Science, engineering and technology associate professionals</v>
      </c>
      <c r="B15" s="330">
        <v>1.0964596793989558</v>
      </c>
      <c r="C15" s="330">
        <v>4.5242895370452274</v>
      </c>
      <c r="D15" s="330">
        <f t="shared" si="0"/>
        <v>5.6207492164441835</v>
      </c>
      <c r="E15" s="331"/>
      <c r="F15" s="330">
        <v>1.2491444539071577</v>
      </c>
      <c r="G15" s="330">
        <v>4.8347956922208191</v>
      </c>
      <c r="H15" s="330">
        <f t="shared" si="1"/>
        <v>6.0839401461279765</v>
      </c>
      <c r="I15" s="331"/>
      <c r="J15" s="330">
        <v>1.6016117657676583</v>
      </c>
      <c r="K15" s="330">
        <v>4.2900731756979811</v>
      </c>
      <c r="L15" s="330">
        <f t="shared" si="2"/>
        <v>5.8916849414656394</v>
      </c>
      <c r="M15" s="236"/>
      <c r="N15" s="328">
        <f t="shared" si="3"/>
        <v>2.6417385803920723</v>
      </c>
      <c r="O15" s="328">
        <f t="shared" si="4"/>
        <v>1.670815201594622</v>
      </c>
      <c r="P15" s="328"/>
      <c r="Q15" s="328">
        <f t="shared" si="5"/>
        <v>1.3364175985168369</v>
      </c>
      <c r="R15" s="328">
        <f t="shared" si="6"/>
        <v>-0.79373371163280471</v>
      </c>
      <c r="S15" s="327"/>
      <c r="T15" s="328">
        <f t="shared" si="7"/>
        <v>1.596359190583474</v>
      </c>
      <c r="U15" s="328">
        <f t="shared" si="8"/>
        <v>-0.21384111022167973</v>
      </c>
    </row>
    <row r="16" spans="1:21" x14ac:dyDescent="0.2">
      <c r="A16" s="329" t="str">
        <f>name!D11</f>
        <v>32 Health and social care associate professionals</v>
      </c>
      <c r="B16" s="330">
        <v>5.387675953073285</v>
      </c>
      <c r="C16" s="330">
        <v>1.6133625300628252</v>
      </c>
      <c r="D16" s="330">
        <f t="shared" si="0"/>
        <v>7.0010384831361101</v>
      </c>
      <c r="E16" s="331"/>
      <c r="F16" s="330">
        <v>5.852775259396231</v>
      </c>
      <c r="G16" s="330">
        <v>1.7322460071933665</v>
      </c>
      <c r="H16" s="330">
        <f t="shared" si="1"/>
        <v>7.5850212665895977</v>
      </c>
      <c r="I16" s="331"/>
      <c r="J16" s="330">
        <v>11.84318727377927</v>
      </c>
      <c r="K16" s="330">
        <v>2.7322153291795104</v>
      </c>
      <c r="L16" s="330">
        <f t="shared" si="2"/>
        <v>14.57540260295878</v>
      </c>
      <c r="M16" s="236"/>
      <c r="N16" s="328">
        <f t="shared" si="3"/>
        <v>1.6698250498931477</v>
      </c>
      <c r="O16" s="328">
        <f t="shared" si="4"/>
        <v>4.8110608130513377</v>
      </c>
      <c r="P16" s="328"/>
      <c r="Q16" s="328">
        <f t="shared" si="5"/>
        <v>1.4321241793980644</v>
      </c>
      <c r="R16" s="328">
        <f t="shared" si="6"/>
        <v>3.084576321258492</v>
      </c>
      <c r="S16" s="327"/>
      <c r="T16" s="328">
        <f t="shared" si="7"/>
        <v>1.6152447605348952</v>
      </c>
      <c r="U16" s="328">
        <f t="shared" si="8"/>
        <v>4.4505947254851908</v>
      </c>
    </row>
    <row r="17" spans="1:21" x14ac:dyDescent="0.2">
      <c r="A17" s="329" t="str">
        <f>name!D12</f>
        <v>33 Protective service occupations</v>
      </c>
      <c r="B17" s="330">
        <v>0.78138667108347093</v>
      </c>
      <c r="C17" s="330">
        <v>2.4402181156230665</v>
      </c>
      <c r="D17" s="330">
        <f t="shared" si="0"/>
        <v>3.2216047867065374</v>
      </c>
      <c r="E17" s="331"/>
      <c r="F17" s="330">
        <v>1.0158550369502688</v>
      </c>
      <c r="G17" s="330">
        <v>2.7204261715799611</v>
      </c>
      <c r="H17" s="330">
        <f t="shared" si="1"/>
        <v>3.7362812085302299</v>
      </c>
      <c r="I17" s="331"/>
      <c r="J17" s="330">
        <v>1.127711617987792</v>
      </c>
      <c r="K17" s="330">
        <v>2.0446352209029941</v>
      </c>
      <c r="L17" s="330">
        <f t="shared" si="2"/>
        <v>3.1723468388907863</v>
      </c>
      <c r="M17" s="236"/>
      <c r="N17" s="328">
        <f t="shared" si="3"/>
        <v>5.3884817260345663</v>
      </c>
      <c r="O17" s="328">
        <f t="shared" si="4"/>
        <v>0.69882918617858447</v>
      </c>
      <c r="P17" s="328"/>
      <c r="Q17" s="328">
        <f t="shared" si="5"/>
        <v>2.1978264927152047</v>
      </c>
      <c r="R17" s="328">
        <f t="shared" si="6"/>
        <v>-1.8857866349272223</v>
      </c>
      <c r="S17" s="327"/>
      <c r="T17" s="328">
        <f t="shared" si="7"/>
        <v>3.0085938525371114</v>
      </c>
      <c r="U17" s="328">
        <f t="shared" si="8"/>
        <v>-1.084866716267141</v>
      </c>
    </row>
    <row r="18" spans="1:21" x14ac:dyDescent="0.2">
      <c r="A18" s="329" t="str">
        <f>name!D13</f>
        <v>34 Culture, media and sports occupations</v>
      </c>
      <c r="B18" s="330">
        <v>2.1157668488121897</v>
      </c>
      <c r="C18" s="330">
        <v>1.6291480806254814</v>
      </c>
      <c r="D18" s="330">
        <f t="shared" si="0"/>
        <v>3.7449149294376713</v>
      </c>
      <c r="E18" s="331"/>
      <c r="F18" s="330">
        <v>1.9415874506668549</v>
      </c>
      <c r="G18" s="330">
        <v>1.5332119486488691</v>
      </c>
      <c r="H18" s="330">
        <f t="shared" si="1"/>
        <v>3.474799399315724</v>
      </c>
      <c r="I18" s="331"/>
      <c r="J18" s="330">
        <v>1.9231454853575285</v>
      </c>
      <c r="K18" s="330">
        <v>1.3966844440598416</v>
      </c>
      <c r="L18" s="330">
        <f t="shared" si="2"/>
        <v>3.3198299294173701</v>
      </c>
      <c r="M18" s="236"/>
      <c r="N18" s="328">
        <f t="shared" si="3"/>
        <v>-1.7035508634792307</v>
      </c>
      <c r="O18" s="328">
        <f t="shared" si="4"/>
        <v>-6.360504910406517E-2</v>
      </c>
      <c r="P18" s="327"/>
      <c r="Q18" s="328">
        <f t="shared" si="5"/>
        <v>-1.2065101981963089</v>
      </c>
      <c r="R18" s="328">
        <f t="shared" si="6"/>
        <v>-0.61982891341408886</v>
      </c>
      <c r="S18" s="327"/>
      <c r="T18" s="328">
        <f t="shared" si="7"/>
        <v>-1.4860900566222912</v>
      </c>
      <c r="U18" s="328">
        <f t="shared" si="8"/>
        <v>-0.30369255171266429</v>
      </c>
    </row>
    <row r="19" spans="1:21" x14ac:dyDescent="0.2">
      <c r="A19" s="329" t="str">
        <f>name!D14</f>
        <v>35 Business and public service associate professionals</v>
      </c>
      <c r="B19" s="330">
        <v>6.3682394021402029</v>
      </c>
      <c r="C19" s="330">
        <v>6.2618354723778795</v>
      </c>
      <c r="D19" s="330">
        <f t="shared" si="0"/>
        <v>12.630074874518083</v>
      </c>
      <c r="E19" s="331"/>
      <c r="F19" s="330">
        <v>6.8976022276942857</v>
      </c>
      <c r="G19" s="330">
        <v>6.5148718240297727</v>
      </c>
      <c r="H19" s="330">
        <f t="shared" si="1"/>
        <v>13.412474051724057</v>
      </c>
      <c r="I19" s="331"/>
      <c r="J19" s="330">
        <v>7.5720128825845077</v>
      </c>
      <c r="K19" s="330">
        <v>6.395207338305303</v>
      </c>
      <c r="L19" s="330">
        <f t="shared" si="2"/>
        <v>13.967220220889811</v>
      </c>
      <c r="M19" s="236"/>
      <c r="N19" s="328">
        <f t="shared" si="3"/>
        <v>1.6098365713421048</v>
      </c>
      <c r="O19" s="328">
        <f t="shared" si="4"/>
        <v>0.62383839474935421</v>
      </c>
      <c r="P19" s="327"/>
      <c r="Q19" s="328">
        <f t="shared" si="5"/>
        <v>0.79543062936817677</v>
      </c>
      <c r="R19" s="328">
        <f t="shared" si="6"/>
        <v>-0.12351485726188605</v>
      </c>
      <c r="S19" s="327"/>
      <c r="T19" s="328">
        <f t="shared" si="7"/>
        <v>1.2093402669040909</v>
      </c>
      <c r="U19" s="328">
        <f t="shared" si="8"/>
        <v>0.27055198714220907</v>
      </c>
    </row>
    <row r="20" spans="1:21" x14ac:dyDescent="0.2">
      <c r="A20" s="329" t="str">
        <f>name!D15</f>
        <v>41 Administrative occupations</v>
      </c>
      <c r="B20" s="330">
        <v>19.751385967006311</v>
      </c>
      <c r="C20" s="330">
        <v>8.8546424889542461</v>
      </c>
      <c r="D20" s="330">
        <f t="shared" si="0"/>
        <v>28.606028455960555</v>
      </c>
      <c r="E20" s="331"/>
      <c r="F20" s="330">
        <v>18.222105451038825</v>
      </c>
      <c r="G20" s="330">
        <v>9.2867200463326665</v>
      </c>
      <c r="H20" s="330">
        <f t="shared" si="1"/>
        <v>27.50882549737149</v>
      </c>
      <c r="I20" s="331"/>
      <c r="J20" s="330">
        <v>16.589281002253948</v>
      </c>
      <c r="K20" s="330">
        <v>11.001218417626013</v>
      </c>
      <c r="L20" s="330">
        <f t="shared" si="2"/>
        <v>27.590499419879961</v>
      </c>
      <c r="M20" s="236"/>
      <c r="N20" s="328">
        <f t="shared" si="3"/>
        <v>-1.5988450229737716</v>
      </c>
      <c r="O20" s="328">
        <f t="shared" si="4"/>
        <v>-0.62390344416183297</v>
      </c>
      <c r="P20" s="327"/>
      <c r="Q20" s="328">
        <f t="shared" si="5"/>
        <v>0.95742488915671053</v>
      </c>
      <c r="R20" s="328">
        <f t="shared" si="6"/>
        <v>1.1358732976968655</v>
      </c>
      <c r="S20" s="327"/>
      <c r="T20" s="328">
        <f t="shared" si="7"/>
        <v>-0.77916069144744471</v>
      </c>
      <c r="U20" s="328">
        <f t="shared" si="8"/>
        <v>1.9766014442601509E-2</v>
      </c>
    </row>
    <row r="21" spans="1:21" x14ac:dyDescent="0.2">
      <c r="A21" s="329" t="str">
        <f>name!D16</f>
        <v>42 Secretarial and related occupations</v>
      </c>
      <c r="B21" s="330">
        <v>6.0468840752543391</v>
      </c>
      <c r="C21" s="330">
        <v>0.42479583129706966</v>
      </c>
      <c r="D21" s="330">
        <f t="shared" si="0"/>
        <v>6.471679906551409</v>
      </c>
      <c r="E21" s="331"/>
      <c r="F21" s="330">
        <v>5.1606186133595404</v>
      </c>
      <c r="G21" s="330">
        <v>0.29194303251868509</v>
      </c>
      <c r="H21" s="330">
        <f t="shared" si="1"/>
        <v>5.4525616458782258</v>
      </c>
      <c r="I21" s="331"/>
      <c r="J21" s="330">
        <v>3.785788395167776</v>
      </c>
      <c r="K21" s="330">
        <v>0.34684457770492549</v>
      </c>
      <c r="L21" s="330">
        <f t="shared" si="2"/>
        <v>4.1326329728727016</v>
      </c>
      <c r="M21" s="236"/>
      <c r="N21" s="328">
        <f t="shared" si="3"/>
        <v>-3.120023602916</v>
      </c>
      <c r="O21" s="328">
        <f t="shared" si="4"/>
        <v>-2.044166412913917</v>
      </c>
      <c r="P21" s="327"/>
      <c r="Q21" s="328">
        <f t="shared" si="5"/>
        <v>-7.2265785016274116</v>
      </c>
      <c r="R21" s="328">
        <f t="shared" si="6"/>
        <v>1.1554111520808874</v>
      </c>
      <c r="S21" s="327"/>
      <c r="T21" s="328">
        <f t="shared" si="7"/>
        <v>-3.3689472188850766</v>
      </c>
      <c r="U21" s="328">
        <f t="shared" si="8"/>
        <v>-1.8308380620624232</v>
      </c>
    </row>
    <row r="22" spans="1:21" x14ac:dyDescent="0.2">
      <c r="A22" s="329" t="str">
        <f>name!D17</f>
        <v>51 Skilled agricultural and related trades</v>
      </c>
      <c r="B22" s="330">
        <v>0.22458394418396693</v>
      </c>
      <c r="C22" s="330">
        <v>2.4892569630359431</v>
      </c>
      <c r="D22" s="330">
        <f t="shared" si="0"/>
        <v>2.7138409072199101</v>
      </c>
      <c r="E22" s="331"/>
      <c r="F22" s="330">
        <v>0.40604734144561139</v>
      </c>
      <c r="G22" s="330">
        <v>1.7058428533819288</v>
      </c>
      <c r="H22" s="330">
        <f t="shared" si="1"/>
        <v>2.1118901948275401</v>
      </c>
      <c r="I22" s="331"/>
      <c r="J22" s="330">
        <v>0.51082333950050618</v>
      </c>
      <c r="K22" s="330">
        <v>1.8053620583466823</v>
      </c>
      <c r="L22" s="330">
        <f t="shared" si="2"/>
        <v>2.3161853978471885</v>
      </c>
      <c r="M22" s="236"/>
      <c r="N22" s="328">
        <f t="shared" si="3"/>
        <v>12.574387658329922</v>
      </c>
      <c r="O22" s="328">
        <f t="shared" si="4"/>
        <v>1.5421303643794904</v>
      </c>
      <c r="P22" s="327"/>
      <c r="Q22" s="328">
        <f t="shared" si="5"/>
        <v>-7.2799071314819219</v>
      </c>
      <c r="R22" s="328">
        <f t="shared" si="6"/>
        <v>0.37872754891281613</v>
      </c>
      <c r="S22" s="327"/>
      <c r="T22" s="328">
        <f t="shared" si="7"/>
        <v>-4.8919253781935286</v>
      </c>
      <c r="U22" s="328">
        <f t="shared" si="8"/>
        <v>0.61748686481379877</v>
      </c>
    </row>
    <row r="23" spans="1:21" x14ac:dyDescent="0.2">
      <c r="A23" s="329" t="str">
        <f>name!D18</f>
        <v>52 Skilled metal, electrical and electronic trades</v>
      </c>
      <c r="B23" s="330">
        <v>0.10962180159295287</v>
      </c>
      <c r="C23" s="330">
        <v>12.334092157316769</v>
      </c>
      <c r="D23" s="330">
        <f t="shared" si="0"/>
        <v>12.443713958909722</v>
      </c>
      <c r="E23" s="331"/>
      <c r="F23" s="330">
        <v>0.1322417870088147</v>
      </c>
      <c r="G23" s="330">
        <v>9.8714268448730369</v>
      </c>
      <c r="H23" s="330">
        <f t="shared" si="1"/>
        <v>10.003668631881851</v>
      </c>
      <c r="I23" s="331"/>
      <c r="J23" s="330">
        <v>0.32656350649651672</v>
      </c>
      <c r="K23" s="330">
        <v>8.1633985645389213</v>
      </c>
      <c r="L23" s="330">
        <f t="shared" si="2"/>
        <v>8.4899620710354373</v>
      </c>
      <c r="M23" s="236"/>
      <c r="N23" s="328">
        <f t="shared" si="3"/>
        <v>3.8231867075971149</v>
      </c>
      <c r="O23" s="328">
        <f t="shared" si="4"/>
        <v>6.2119207523255504</v>
      </c>
      <c r="P23" s="327"/>
      <c r="Q23" s="328">
        <f t="shared" si="5"/>
        <v>-4.3567008326628294</v>
      </c>
      <c r="R23" s="328">
        <f t="shared" si="6"/>
        <v>-1.2585717908321081</v>
      </c>
      <c r="S23" s="327"/>
      <c r="T23" s="328">
        <f t="shared" si="7"/>
        <v>-4.2713673679159907</v>
      </c>
      <c r="U23" s="328">
        <f t="shared" si="8"/>
        <v>-1.0878223242301033</v>
      </c>
    </row>
    <row r="24" spans="1:21" x14ac:dyDescent="0.2">
      <c r="A24" s="329" t="str">
        <f>name!D19</f>
        <v>53 Skilled construction and building trades</v>
      </c>
      <c r="B24" s="330">
        <v>0.39588768949183162</v>
      </c>
      <c r="C24" s="330">
        <v>10.268236033904914</v>
      </c>
      <c r="D24" s="330">
        <f t="shared" si="0"/>
        <v>10.664123723396745</v>
      </c>
      <c r="E24" s="331"/>
      <c r="F24" s="330">
        <v>0.25573079415720512</v>
      </c>
      <c r="G24" s="330">
        <v>8.6553274312206607</v>
      </c>
      <c r="H24" s="330">
        <f t="shared" si="1"/>
        <v>8.9110582253778663</v>
      </c>
      <c r="I24" s="331"/>
      <c r="J24" s="330">
        <v>0.17690343766985303</v>
      </c>
      <c r="K24" s="330">
        <v>7.1030558744818579</v>
      </c>
      <c r="L24" s="330">
        <f t="shared" si="2"/>
        <v>7.2799593121517105</v>
      </c>
      <c r="M24" s="236"/>
      <c r="N24" s="328">
        <f t="shared" si="3"/>
        <v>-8.3690464516089857</v>
      </c>
      <c r="O24" s="328">
        <f t="shared" si="4"/>
        <v>-2.4268745812597303</v>
      </c>
      <c r="P24" s="327"/>
      <c r="Q24" s="328">
        <f t="shared" si="5"/>
        <v>-3.3598641569570264</v>
      </c>
      <c r="R24" s="328">
        <f t="shared" si="6"/>
        <v>-1.3090229378204032</v>
      </c>
      <c r="S24" s="327"/>
      <c r="T24" s="328">
        <f t="shared" si="7"/>
        <v>-3.5281023786054577</v>
      </c>
      <c r="U24" s="328">
        <f t="shared" si="8"/>
        <v>-1.3387429108022597</v>
      </c>
    </row>
    <row r="25" spans="1:21" x14ac:dyDescent="0.2">
      <c r="A25" s="329" t="str">
        <f>name!D20</f>
        <v>54 Textiles, printing and other skilled trades</v>
      </c>
      <c r="B25" s="330">
        <v>2.6384660641717161</v>
      </c>
      <c r="C25" s="330">
        <v>3.4800356448337406</v>
      </c>
      <c r="D25" s="330">
        <f t="shared" si="0"/>
        <v>6.1185017090054572</v>
      </c>
      <c r="E25" s="331"/>
      <c r="F25" s="330">
        <v>2.3416848110343378</v>
      </c>
      <c r="G25" s="330">
        <v>2.5386221697202758</v>
      </c>
      <c r="H25" s="330">
        <f t="shared" si="1"/>
        <v>4.8803069807546136</v>
      </c>
      <c r="I25" s="331"/>
      <c r="J25" s="330">
        <v>2.2844049176132155</v>
      </c>
      <c r="K25" s="330">
        <v>2.6154296799267187</v>
      </c>
      <c r="L25" s="330">
        <f t="shared" si="2"/>
        <v>4.8998345975399342</v>
      </c>
      <c r="M25" s="236"/>
      <c r="N25" s="328">
        <f t="shared" si="3"/>
        <v>-2.3582880564254949</v>
      </c>
      <c r="O25" s="328">
        <f t="shared" si="4"/>
        <v>-0.16496454703978092</v>
      </c>
      <c r="P25" s="327"/>
      <c r="Q25" s="328">
        <f t="shared" si="5"/>
        <v>-6.1135592447949421</v>
      </c>
      <c r="R25" s="328">
        <f t="shared" si="6"/>
        <v>0.1989103418980287</v>
      </c>
      <c r="S25" s="327"/>
      <c r="T25" s="328">
        <f t="shared" si="7"/>
        <v>-4.4214558594954152</v>
      </c>
      <c r="U25" s="328">
        <f t="shared" si="8"/>
        <v>2.6625711772587657E-2</v>
      </c>
    </row>
    <row r="26" spans="1:21" x14ac:dyDescent="0.2">
      <c r="A26" s="329" t="str">
        <f>name!D21</f>
        <v>61 Caring personal service occupations</v>
      </c>
      <c r="B26" s="330">
        <v>20.923456561720101</v>
      </c>
      <c r="C26" s="330">
        <v>2.9308558095936608</v>
      </c>
      <c r="D26" s="330">
        <f t="shared" si="0"/>
        <v>23.85431237131376</v>
      </c>
      <c r="E26" s="331"/>
      <c r="F26" s="330">
        <v>19.324210326429235</v>
      </c>
      <c r="G26" s="330">
        <v>2.8170824163752006</v>
      </c>
      <c r="H26" s="330">
        <f t="shared" si="1"/>
        <v>22.141292742804435</v>
      </c>
      <c r="I26" s="331"/>
      <c r="J26" s="330">
        <v>19.922785694628313</v>
      </c>
      <c r="K26" s="330">
        <v>3.7688306119879229</v>
      </c>
      <c r="L26" s="330">
        <f t="shared" si="2"/>
        <v>23.691616306616236</v>
      </c>
      <c r="M26" s="236"/>
      <c r="N26" s="328">
        <f t="shared" si="3"/>
        <v>-1.5776648509518432</v>
      </c>
      <c r="O26" s="328">
        <f t="shared" si="4"/>
        <v>0.20357597272697703</v>
      </c>
      <c r="P26" s="327"/>
      <c r="Q26" s="328">
        <f t="shared" si="5"/>
        <v>-0.78872749816957244</v>
      </c>
      <c r="R26" s="328">
        <f t="shared" si="6"/>
        <v>1.9593686846261393</v>
      </c>
      <c r="S26" s="327"/>
      <c r="T26" s="328">
        <f t="shared" si="7"/>
        <v>-1.4793622677754636</v>
      </c>
      <c r="U26" s="328">
        <f t="shared" si="8"/>
        <v>0.45219886845064838</v>
      </c>
    </row>
    <row r="27" spans="1:21" x14ac:dyDescent="0.2">
      <c r="A27" s="329" t="str">
        <f>name!D22</f>
        <v>62 Leisure, travel and related personal service occupations</v>
      </c>
      <c r="B27" s="330">
        <v>4.7042057967660655</v>
      </c>
      <c r="C27" s="330">
        <v>1.9391004771107978</v>
      </c>
      <c r="D27" s="330">
        <f t="shared" si="0"/>
        <v>6.6433062738768633</v>
      </c>
      <c r="E27" s="331"/>
      <c r="F27" s="330">
        <v>4.2593416271038471</v>
      </c>
      <c r="G27" s="330">
        <v>2.0446403462405058</v>
      </c>
      <c r="H27" s="330">
        <f t="shared" si="1"/>
        <v>6.303981973344353</v>
      </c>
      <c r="I27" s="331"/>
      <c r="J27" s="330">
        <v>3.7020274117854508</v>
      </c>
      <c r="K27" s="330">
        <v>1.9800152145901566</v>
      </c>
      <c r="L27" s="330">
        <f t="shared" si="2"/>
        <v>5.6820426263756074</v>
      </c>
      <c r="M27" s="236"/>
      <c r="N27" s="328">
        <f t="shared" si="3"/>
        <v>-1.9672394298656859</v>
      </c>
      <c r="O27" s="328">
        <f t="shared" si="4"/>
        <v>-0.93053667361546744</v>
      </c>
      <c r="P27" s="327"/>
      <c r="Q27" s="328">
        <f t="shared" si="5"/>
        <v>1.0655916202837012</v>
      </c>
      <c r="R27" s="328">
        <f t="shared" si="6"/>
        <v>-0.21388677159703828</v>
      </c>
      <c r="S27" s="327"/>
      <c r="T27" s="328">
        <f t="shared" si="7"/>
        <v>-1.0430873031748611</v>
      </c>
      <c r="U27" s="328">
        <f t="shared" si="8"/>
        <v>-0.69007932545227524</v>
      </c>
    </row>
    <row r="28" spans="1:21" x14ac:dyDescent="0.2">
      <c r="A28" s="329" t="str">
        <f>name!D23</f>
        <v>63 Community and civil enforcement occupations</v>
      </c>
      <c r="B28" s="330">
        <v>7.9615532368147598E-2</v>
      </c>
      <c r="C28" s="330">
        <v>0.23602469644114621</v>
      </c>
      <c r="D28" s="330">
        <f t="shared" si="0"/>
        <v>0.31564022880929382</v>
      </c>
      <c r="E28" s="331"/>
      <c r="F28" s="330">
        <v>8.034262711207267E-2</v>
      </c>
      <c r="G28" s="330">
        <v>0.27435254904996159</v>
      </c>
      <c r="H28" s="330">
        <f t="shared" si="1"/>
        <v>0.35469517616203428</v>
      </c>
      <c r="I28" s="331"/>
      <c r="J28" s="330">
        <v>0.10419540027462444</v>
      </c>
      <c r="K28" s="330">
        <v>0.17700701559347631</v>
      </c>
      <c r="L28" s="330">
        <f>SUM(J28:K28)</f>
        <v>0.28120241586810074</v>
      </c>
      <c r="M28" s="236"/>
      <c r="N28" s="328">
        <f t="shared" si="3"/>
        <v>0.18198788240262331</v>
      </c>
      <c r="O28" s="328">
        <f t="shared" si="4"/>
        <v>1.7482233368188993</v>
      </c>
      <c r="P28" s="327"/>
      <c r="Q28" s="328">
        <f t="shared" si="5"/>
        <v>3.055294895849392</v>
      </c>
      <c r="R28" s="328">
        <f t="shared" si="6"/>
        <v>-2.879234086855087</v>
      </c>
      <c r="S28" s="327"/>
      <c r="T28" s="328">
        <f t="shared" si="7"/>
        <v>2.3605442872854265</v>
      </c>
      <c r="U28" s="328">
        <f t="shared" si="8"/>
        <v>-1.5359751083717343</v>
      </c>
    </row>
    <row r="29" spans="1:21" x14ac:dyDescent="0.2">
      <c r="A29" s="329" t="str">
        <f>name!D24</f>
        <v>71 Sales occupations</v>
      </c>
      <c r="B29" s="330">
        <v>20.165755781192686</v>
      </c>
      <c r="C29" s="330">
        <v>8.868973048739635</v>
      </c>
      <c r="D29" s="330">
        <f t="shared" si="0"/>
        <v>29.03472882993232</v>
      </c>
      <c r="E29" s="331"/>
      <c r="F29" s="330">
        <v>17.455758166122337</v>
      </c>
      <c r="G29" s="330">
        <v>8.1956576813001902</v>
      </c>
      <c r="H29" s="330">
        <f t="shared" si="1"/>
        <v>25.651415847422527</v>
      </c>
      <c r="I29" s="331"/>
      <c r="J29" s="330">
        <v>16.949504471058486</v>
      </c>
      <c r="K29" s="330">
        <v>8.2945298485207655</v>
      </c>
      <c r="L29" s="330">
        <f t="shared" si="2"/>
        <v>25.244034319579249</v>
      </c>
      <c r="M29" s="236"/>
      <c r="N29" s="328">
        <f t="shared" si="3"/>
        <v>-2.8450701257736855</v>
      </c>
      <c r="O29" s="328">
        <f t="shared" si="4"/>
        <v>-0.19601415038923431</v>
      </c>
      <c r="P29" s="327"/>
      <c r="Q29" s="328">
        <f t="shared" si="5"/>
        <v>-1.5666886979018968</v>
      </c>
      <c r="R29" s="328">
        <f t="shared" si="6"/>
        <v>7.9977165947364703E-2</v>
      </c>
      <c r="S29" s="327"/>
      <c r="T29" s="328">
        <f t="shared" si="7"/>
        <v>-2.4474304199854191</v>
      </c>
      <c r="U29" s="328">
        <f t="shared" si="8"/>
        <v>-0.10666910527327156</v>
      </c>
    </row>
    <row r="30" spans="1:21" x14ac:dyDescent="0.2">
      <c r="A30" s="329" t="str">
        <f>name!D25</f>
        <v>72 Customer service occupations</v>
      </c>
      <c r="B30" s="330">
        <v>3.051724352613856</v>
      </c>
      <c r="C30" s="330">
        <v>1.9947179453886335</v>
      </c>
      <c r="D30" s="330">
        <f t="shared" si="0"/>
        <v>5.0464422980024892</v>
      </c>
      <c r="E30" s="331"/>
      <c r="F30" s="330">
        <v>3.2465174660240077</v>
      </c>
      <c r="G30" s="330">
        <v>2.217049842822314</v>
      </c>
      <c r="H30" s="330">
        <f t="shared" si="1"/>
        <v>5.4635673088463221</v>
      </c>
      <c r="I30" s="331"/>
      <c r="J30" s="330">
        <v>3.5773027379977922</v>
      </c>
      <c r="K30" s="330">
        <v>3.1861244238235975</v>
      </c>
      <c r="L30" s="330">
        <f t="shared" si="2"/>
        <v>6.7634271618213901</v>
      </c>
      <c r="M30" s="236"/>
      <c r="N30" s="328">
        <f t="shared" si="3"/>
        <v>1.2452105941888947</v>
      </c>
      <c r="O30" s="328">
        <f t="shared" si="4"/>
        <v>0.64893799331908752</v>
      </c>
      <c r="P30" s="327"/>
      <c r="Q30" s="328">
        <f t="shared" si="5"/>
        <v>2.1359875444256549</v>
      </c>
      <c r="R30" s="328">
        <f t="shared" si="6"/>
        <v>2.4469779136299774</v>
      </c>
      <c r="S30" s="327"/>
      <c r="T30" s="328">
        <f t="shared" si="7"/>
        <v>1.6010502310726649</v>
      </c>
      <c r="U30" s="328">
        <f t="shared" si="8"/>
        <v>1.4330227774179471</v>
      </c>
    </row>
    <row r="31" spans="1:21" x14ac:dyDescent="0.2">
      <c r="A31" s="329" t="str">
        <f>name!D26</f>
        <v>81 Process, plant and machine operatives</v>
      </c>
      <c r="B31" s="330">
        <v>1.8117586251808129</v>
      </c>
      <c r="C31" s="330">
        <v>8.7518840406889957</v>
      </c>
      <c r="D31" s="330">
        <f t="shared" si="0"/>
        <v>10.563642665869809</v>
      </c>
      <c r="E31" s="331"/>
      <c r="F31" s="330">
        <v>1.5473262246263373</v>
      </c>
      <c r="G31" s="330">
        <v>6.940773878957831</v>
      </c>
      <c r="H31" s="330">
        <f t="shared" si="1"/>
        <v>8.4881001035841681</v>
      </c>
      <c r="I31" s="331"/>
      <c r="J31" s="330">
        <v>1.4750800235716988</v>
      </c>
      <c r="K31" s="330">
        <v>6.0655321017909243</v>
      </c>
      <c r="L31" s="330">
        <f t="shared" si="2"/>
        <v>7.5406121253626228</v>
      </c>
      <c r="M31" s="236"/>
      <c r="N31" s="328">
        <f t="shared" si="3"/>
        <v>-3.1061283285323205</v>
      </c>
      <c r="O31" s="328">
        <f t="shared" si="4"/>
        <v>-0.31826700948484055</v>
      </c>
      <c r="P31" s="327"/>
      <c r="Q31" s="328">
        <f t="shared" si="5"/>
        <v>-4.5312429730944404</v>
      </c>
      <c r="R31" s="328">
        <f t="shared" si="6"/>
        <v>-0.89458130645354572</v>
      </c>
      <c r="S31" s="327"/>
      <c r="T31" s="328">
        <f t="shared" si="7"/>
        <v>-4.2807343359931309</v>
      </c>
      <c r="U31" s="328">
        <f t="shared" si="8"/>
        <v>-0.78597382722953579</v>
      </c>
    </row>
    <row r="32" spans="1:21" x14ac:dyDescent="0.2">
      <c r="A32" s="329" t="str">
        <f>name!D27</f>
        <v>82 Transport and mobile machine drivers and operatives</v>
      </c>
      <c r="B32" s="330">
        <v>0.36962451151246767</v>
      </c>
      <c r="C32" s="330">
        <v>10.485581715981226</v>
      </c>
      <c r="D32" s="330">
        <f t="shared" si="0"/>
        <v>10.855206227493694</v>
      </c>
      <c r="E32" s="331"/>
      <c r="F32" s="330">
        <v>0.29364046521917975</v>
      </c>
      <c r="G32" s="330">
        <v>11.195408968013561</v>
      </c>
      <c r="H32" s="330">
        <f t="shared" si="1"/>
        <v>11.489049433232742</v>
      </c>
      <c r="I32" s="331"/>
      <c r="J32" s="330">
        <v>0.39598220274734641</v>
      </c>
      <c r="K32" s="330">
        <v>9.8030028915968384</v>
      </c>
      <c r="L32" s="330">
        <f t="shared" si="2"/>
        <v>10.198985094344184</v>
      </c>
      <c r="M32" s="236"/>
      <c r="N32" s="328">
        <f t="shared" si="3"/>
        <v>-4.4983163684680356</v>
      </c>
      <c r="O32" s="328">
        <f t="shared" si="4"/>
        <v>2.0134223605177137</v>
      </c>
      <c r="P32" s="327"/>
      <c r="Q32" s="328">
        <f t="shared" si="5"/>
        <v>1.3186715286557238</v>
      </c>
      <c r="R32" s="328">
        <f t="shared" si="6"/>
        <v>-0.88152507789434065</v>
      </c>
      <c r="S32" s="327"/>
      <c r="T32" s="328">
        <f t="shared" si="7"/>
        <v>1.1414566017392991</v>
      </c>
      <c r="U32" s="328">
        <f t="shared" si="8"/>
        <v>-0.79089678053533286</v>
      </c>
    </row>
    <row r="33" spans="1:21" x14ac:dyDescent="0.2">
      <c r="A33" s="329" t="str">
        <f>name!D28</f>
        <v>91 Elementary trades and related occupations</v>
      </c>
      <c r="B33" s="330">
        <v>1.0627908795626539</v>
      </c>
      <c r="C33" s="330">
        <v>3.9772535048383393</v>
      </c>
      <c r="D33" s="330">
        <f t="shared" si="0"/>
        <v>5.0400443844009928</v>
      </c>
      <c r="E33" s="331"/>
      <c r="F33" s="330">
        <v>0.68371087504407868</v>
      </c>
      <c r="G33" s="330">
        <v>3.1850068835956344</v>
      </c>
      <c r="H33" s="330">
        <f t="shared" si="1"/>
        <v>3.868717758639713</v>
      </c>
      <c r="I33" s="331"/>
      <c r="J33" s="330">
        <v>3.0018250048213719</v>
      </c>
      <c r="K33" s="330">
        <v>4.5054691137739535</v>
      </c>
      <c r="L33" s="330">
        <f t="shared" si="2"/>
        <v>7.5072941185953255</v>
      </c>
      <c r="M33" s="236"/>
      <c r="N33" s="328">
        <f t="shared" si="3"/>
        <v>-8.444395632497848</v>
      </c>
      <c r="O33" s="328">
        <f t="shared" si="4"/>
        <v>10.365717798612817</v>
      </c>
      <c r="P33" s="327"/>
      <c r="Q33" s="328">
        <f t="shared" si="5"/>
        <v>-4.3454968094356676</v>
      </c>
      <c r="R33" s="328">
        <f t="shared" si="6"/>
        <v>2.3391901958796479</v>
      </c>
      <c r="S33" s="327"/>
      <c r="T33" s="328">
        <f t="shared" si="7"/>
        <v>-5.1523582606543332</v>
      </c>
      <c r="U33" s="328">
        <f t="shared" si="8"/>
        <v>4.5188025803118315</v>
      </c>
    </row>
    <row r="34" spans="1:21" x14ac:dyDescent="0.2">
      <c r="A34" s="329" t="str">
        <f>name!D29</f>
        <v>92 Elementary administration and service occupations</v>
      </c>
      <c r="B34" s="330">
        <v>16.306687968415524</v>
      </c>
      <c r="C34" s="330">
        <v>14.79736767057733</v>
      </c>
      <c r="D34" s="330">
        <f t="shared" ref="D34" si="9">SUM(B34:C34)</f>
        <v>31.104055638992854</v>
      </c>
      <c r="E34" s="331"/>
      <c r="F34" s="330">
        <v>13.299697999347851</v>
      </c>
      <c r="G34" s="330">
        <v>14.535069685274546</v>
      </c>
      <c r="H34" s="330">
        <f t="shared" ref="H34" si="10">SUM(F34:G34)</f>
        <v>27.834767684622399</v>
      </c>
      <c r="I34" s="331"/>
      <c r="J34" s="330">
        <v>10.701210123981765</v>
      </c>
      <c r="K34" s="330">
        <v>12.709582014620768</v>
      </c>
      <c r="L34" s="330">
        <f t="shared" ref="L34" si="11">SUM(J34:K34)</f>
        <v>23.410792138602531</v>
      </c>
      <c r="M34" s="236"/>
      <c r="N34" s="328">
        <f t="shared" si="3"/>
        <v>-3.994701185920857</v>
      </c>
      <c r="O34" s="328">
        <f t="shared" si="4"/>
        <v>-1.4387791910793091</v>
      </c>
      <c r="P34" s="327"/>
      <c r="Q34" s="328">
        <f t="shared" si="5"/>
        <v>-0.35706054827578937</v>
      </c>
      <c r="R34" s="328">
        <f t="shared" si="6"/>
        <v>-0.89073015022805846</v>
      </c>
      <c r="S34" s="327"/>
      <c r="T34" s="328">
        <f t="shared" si="7"/>
        <v>-2.1965631870715874</v>
      </c>
      <c r="U34" s="328">
        <f t="shared" si="8"/>
        <v>-1.1472928655388959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152.47247401138731</v>
      </c>
      <c r="C36" s="333">
        <f t="shared" ref="C36:D36" si="12">SUM(C9:C34)</f>
        <v>151.28352598861264</v>
      </c>
      <c r="D36" s="333">
        <f t="shared" si="12"/>
        <v>303.75599999999997</v>
      </c>
      <c r="E36" s="333"/>
      <c r="F36" s="333">
        <f>SUM(F9:F34)</f>
        <v>148.11784586935477</v>
      </c>
      <c r="G36" s="333">
        <f t="shared" ref="G36:H36" si="13">SUM(G9:G34)</f>
        <v>143.99915413064531</v>
      </c>
      <c r="H36" s="333">
        <f t="shared" si="13"/>
        <v>292.11700000000008</v>
      </c>
      <c r="I36" s="333"/>
      <c r="J36" s="333">
        <f>SUM(J9:J34)</f>
        <v>158.91742344955986</v>
      </c>
      <c r="K36" s="333">
        <f t="shared" ref="K36:L36" si="14">SUM(K9:K34)</f>
        <v>146.10257655044012</v>
      </c>
      <c r="L36" s="333">
        <f t="shared" si="14"/>
        <v>305.02</v>
      </c>
      <c r="M36" s="258"/>
      <c r="N36" s="334">
        <f t="shared" si="3"/>
        <v>-0.57784141063257355</v>
      </c>
      <c r="O36" s="334">
        <f>IF(F36&gt;0,(EXP(LN(J36/F36)/($J$6-$F$6))-1)*100,0)</f>
        <v>0.47027905816499072</v>
      </c>
      <c r="P36" s="335"/>
      <c r="Q36" s="334">
        <f t="shared" ref="Q36" si="15">IF(C36&gt;0,(EXP(LN(G36/C36)/($F$6-$B$6))-1)*100,0)</f>
        <v>-0.98211159951941962</v>
      </c>
      <c r="R36" s="334">
        <f t="shared" ref="R36" si="16">IF(G36&gt;0,(EXP(LN(K36/G36)/($J$6-$F$6))-1)*100,0)</f>
        <v>9.672360488257592E-2</v>
      </c>
      <c r="S36" s="335"/>
      <c r="T36" s="334">
        <f t="shared" ref="T36" si="17">IF(D36&gt;0,(EXP(LN(H36/D36)/($F$6-$B$6))-1)*100,0)</f>
        <v>-0.77836176551453473</v>
      </c>
      <c r="U36" s="334">
        <f t="shared" ref="U36" si="18">IF(H36&gt;0,(EXP(LN(L36/H36)/($J$6-$F$6))-1)*100,0)</f>
        <v>0.28856850151626201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Tees Valley</v>
      </c>
      <c r="Q1" s="19" t="str">
        <f>CONCATENATE("Occupation Table 5.1  Males: Employment Change by Status (SOC 2020), ",B$5,"-",L$5,", ",Info!B5)</f>
        <v>Occupation Table 5.1  Males: Employment Change by Status (SOC 2020), 2015-2035, Tees Valley</v>
      </c>
      <c r="AG1" s="19" t="str">
        <f>CONCATENATE("Occupation Table 5.2  Females: Employment Change by Status (SOC 2020), ",R$5,"-",AB$5,", ",Info!B5)</f>
        <v>Occupation Table 5.2  Females: Employment Change by Status (SOC 2020), 2015-2035, Tees Valley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14.747134017986202</v>
      </c>
      <c r="C8" s="11">
        <v>2.0309816105956284</v>
      </c>
      <c r="D8" s="11">
        <v>5.1317389330230458</v>
      </c>
      <c r="E8" s="11">
        <f>SUM(B8:D8)</f>
        <v>21.909854561604874</v>
      </c>
      <c r="F8" s="11"/>
      <c r="G8" s="11">
        <v>16.424276224003002</v>
      </c>
      <c r="H8" s="11">
        <v>2.9362315029910846</v>
      </c>
      <c r="I8" s="11">
        <v>4.695556084246161</v>
      </c>
      <c r="J8" s="11">
        <f>SUM(G8:I8)</f>
        <v>24.056063811240247</v>
      </c>
      <c r="K8" s="11"/>
      <c r="L8" s="11">
        <v>16.383707905378532</v>
      </c>
      <c r="M8" s="11">
        <v>3.5420772853222413</v>
      </c>
      <c r="N8" s="11">
        <v>4.8687192739710028</v>
      </c>
      <c r="O8" s="11">
        <f>SUM(L8:N8)</f>
        <v>24.794504464671775</v>
      </c>
      <c r="Q8" s="10" t="str">
        <f>name!E4</f>
        <v>Managers, directors and senior officials</v>
      </c>
      <c r="R8" s="11">
        <v>10.261138175449606</v>
      </c>
      <c r="S8" s="11">
        <v>0.65785614264153636</v>
      </c>
      <c r="T8" s="11">
        <v>3.2230200669977305</v>
      </c>
      <c r="U8" s="11">
        <f>SUM(R8:T8)</f>
        <v>14.142014385088872</v>
      </c>
      <c r="V8" s="11"/>
      <c r="W8" s="11">
        <v>11.203956157271257</v>
      </c>
      <c r="X8" s="11">
        <v>1.0027501759315014</v>
      </c>
      <c r="Y8" s="11">
        <v>2.4557665365300174</v>
      </c>
      <c r="Z8" s="11">
        <f>SUM(W8:Y8)</f>
        <v>14.662472869732776</v>
      </c>
      <c r="AA8" s="11"/>
      <c r="AB8" s="11">
        <v>10.821455278354327</v>
      </c>
      <c r="AC8" s="11">
        <v>1.0936966208022785</v>
      </c>
      <c r="AD8" s="11">
        <v>2.7927156904257191</v>
      </c>
      <c r="AE8" s="11">
        <f>SUM(AB8:AD8)</f>
        <v>14.707867589582325</v>
      </c>
      <c r="AG8" s="10" t="str">
        <f>name!E4</f>
        <v>Managers, directors and senior officials</v>
      </c>
      <c r="AH8" s="11">
        <v>4.4859958425365898</v>
      </c>
      <c r="AI8" s="11">
        <v>1.3731254679540916</v>
      </c>
      <c r="AJ8" s="11">
        <v>1.9087188660253147</v>
      </c>
      <c r="AK8" s="11">
        <f>SUM(AH8:AJ8)</f>
        <v>7.7678401765159961</v>
      </c>
      <c r="AL8" s="11"/>
      <c r="AM8" s="11">
        <v>5.2203200667317473</v>
      </c>
      <c r="AN8" s="11">
        <v>1.9334813270595832</v>
      </c>
      <c r="AO8" s="11">
        <v>2.2397895477161418</v>
      </c>
      <c r="AP8" s="11">
        <f>SUM(AM8:AO8)</f>
        <v>9.3935909415074725</v>
      </c>
      <c r="AQ8" s="11"/>
      <c r="AR8" s="11">
        <v>5.562252627024205</v>
      </c>
      <c r="AS8" s="11">
        <v>2.4483806645199646</v>
      </c>
      <c r="AT8" s="11">
        <v>2.0760035835452819</v>
      </c>
      <c r="AU8" s="11">
        <f>SUM(AR8:AT8)</f>
        <v>10.086636875089452</v>
      </c>
    </row>
    <row r="9" spans="1:47" x14ac:dyDescent="0.2">
      <c r="A9" t="str">
        <f>name!E5</f>
        <v>Professional occupations</v>
      </c>
      <c r="B9" s="11">
        <v>43.120695922894313</v>
      </c>
      <c r="C9" s="11">
        <v>11.369794580729573</v>
      </c>
      <c r="D9" s="11">
        <v>5.6620050647927602</v>
      </c>
      <c r="E9" s="11">
        <f t="shared" ref="E9:E18" si="0">SUM(B9:D9)</f>
        <v>60.152495568416647</v>
      </c>
      <c r="F9" s="11"/>
      <c r="G9" s="11">
        <v>45.342613335955448</v>
      </c>
      <c r="H9" s="11">
        <v>13.504362349765374</v>
      </c>
      <c r="I9" s="11">
        <v>4.4575452260010735</v>
      </c>
      <c r="J9" s="11">
        <f t="shared" ref="J9:J16" si="1">SUM(G9:I9)</f>
        <v>63.304520911721895</v>
      </c>
      <c r="K9" s="11"/>
      <c r="L9" s="11">
        <v>53.803451363582873</v>
      </c>
      <c r="M9" s="11">
        <v>16.401342665011995</v>
      </c>
      <c r="N9" s="11">
        <v>4.0651368946188251</v>
      </c>
      <c r="O9" s="11">
        <f t="shared" ref="O9:O16" si="2">SUM(L9:N9)</f>
        <v>74.269930923213707</v>
      </c>
      <c r="Q9" s="10" t="str">
        <f>name!E5</f>
        <v>Professional occupations</v>
      </c>
      <c r="R9" s="11">
        <v>23.642405476989019</v>
      </c>
      <c r="S9" s="11">
        <v>1.6335237437665191</v>
      </c>
      <c r="T9" s="11">
        <v>3.5639106183313238</v>
      </c>
      <c r="U9" s="11">
        <f t="shared" ref="U9:U16" si="3">SUM(R9:T9)</f>
        <v>28.839839839086864</v>
      </c>
      <c r="V9" s="11"/>
      <c r="W9" s="11">
        <v>23.821116590806731</v>
      </c>
      <c r="X9" s="11">
        <v>2.231543172519896</v>
      </c>
      <c r="Y9" s="11">
        <v>2.1935452242360882</v>
      </c>
      <c r="Z9" s="11">
        <f t="shared" ref="Z9:Z16" si="4">SUM(W9:Y9)</f>
        <v>28.246204987562717</v>
      </c>
      <c r="AA9" s="11"/>
      <c r="AB9" s="11">
        <v>28.15496696007796</v>
      </c>
      <c r="AC9" s="11">
        <v>2.98763079572845</v>
      </c>
      <c r="AD9" s="11">
        <v>1.8678932879822432</v>
      </c>
      <c r="AE9" s="11">
        <f t="shared" ref="AE9:AE16" si="5">SUM(AB9:AD9)</f>
        <v>33.010491043788655</v>
      </c>
      <c r="AG9" s="10" t="str">
        <f>name!E5</f>
        <v>Professional occupations</v>
      </c>
      <c r="AH9" s="11">
        <v>19.478290445905312</v>
      </c>
      <c r="AI9" s="11">
        <v>9.7362708369630546</v>
      </c>
      <c r="AJ9" s="11">
        <v>2.0980944464614359</v>
      </c>
      <c r="AK9" s="11">
        <f t="shared" ref="AK9:AK18" si="6">SUM(AH9:AJ9)</f>
        <v>31.312655729329801</v>
      </c>
      <c r="AL9" s="11"/>
      <c r="AM9" s="11">
        <v>21.521496745148724</v>
      </c>
      <c r="AN9" s="11">
        <v>11.272819177245479</v>
      </c>
      <c r="AO9" s="11">
        <v>2.2640000017649853</v>
      </c>
      <c r="AP9" s="11">
        <f t="shared" ref="AP9:AP18" si="7">SUM(AM9:AO9)</f>
        <v>35.058315924159189</v>
      </c>
      <c r="AQ9" s="11"/>
      <c r="AR9" s="11">
        <v>25.648484403504909</v>
      </c>
      <c r="AS9" s="11">
        <v>13.413711869283544</v>
      </c>
      <c r="AT9" s="11">
        <v>2.1972436066365821</v>
      </c>
      <c r="AU9" s="11">
        <f t="shared" ref="AU9:AU18" si="8">SUM(AR9:AT9)</f>
        <v>41.259439879425038</v>
      </c>
    </row>
    <row r="10" spans="1:47" x14ac:dyDescent="0.2">
      <c r="A10" t="str">
        <f>name!E6</f>
        <v>Associate professional occupations</v>
      </c>
      <c r="B10" s="11">
        <v>21.610243774759613</v>
      </c>
      <c r="C10" s="11">
        <v>6.3590782569841071</v>
      </c>
      <c r="D10" s="11">
        <v>4.2490602584988633</v>
      </c>
      <c r="E10" s="11">
        <f t="shared" si="0"/>
        <v>32.218382290242587</v>
      </c>
      <c r="F10" s="11"/>
      <c r="G10" s="11">
        <v>23.499558403608781</v>
      </c>
      <c r="H10" s="11">
        <v>7.3793598305517749</v>
      </c>
      <c r="I10" s="11">
        <v>3.413597838127044</v>
      </c>
      <c r="J10" s="11">
        <f t="shared" si="1"/>
        <v>34.292516072287597</v>
      </c>
      <c r="K10" s="11"/>
      <c r="L10" s="11">
        <v>27.559466273413225</v>
      </c>
      <c r="M10" s="11">
        <v>9.9401331303695404</v>
      </c>
      <c r="N10" s="11">
        <v>3.4268851298396332</v>
      </c>
      <c r="O10" s="11">
        <f t="shared" si="2"/>
        <v>40.9264845336224</v>
      </c>
      <c r="Q10" s="10" t="str">
        <f>name!E6</f>
        <v>Associate professional occupations</v>
      </c>
      <c r="R10" s="11">
        <v>13.226092864676659</v>
      </c>
      <c r="S10" s="11">
        <v>1.1249617795423568</v>
      </c>
      <c r="T10" s="11">
        <v>2.1177990915154581</v>
      </c>
      <c r="U10" s="11">
        <f t="shared" si="3"/>
        <v>16.468853735734474</v>
      </c>
      <c r="V10" s="11"/>
      <c r="W10" s="11">
        <v>14.124946348898158</v>
      </c>
      <c r="X10" s="11">
        <v>1.5382715093895982</v>
      </c>
      <c r="Y10" s="11">
        <v>1.6723337853850284</v>
      </c>
      <c r="Z10" s="11">
        <f t="shared" si="4"/>
        <v>17.335551643672787</v>
      </c>
      <c r="AA10" s="11"/>
      <c r="AB10" s="11">
        <v>13.47618221713191</v>
      </c>
      <c r="AC10" s="11">
        <v>1.640425701899856</v>
      </c>
      <c r="AD10" s="11">
        <v>1.7422075891138633</v>
      </c>
      <c r="AE10" s="11">
        <f t="shared" si="5"/>
        <v>16.858815508145629</v>
      </c>
      <c r="AG10" s="10" t="str">
        <f>name!E6</f>
        <v>Associate professional occupations</v>
      </c>
      <c r="AH10" s="11">
        <v>8.384150910082953</v>
      </c>
      <c r="AI10" s="11">
        <v>5.2341164774417495</v>
      </c>
      <c r="AJ10" s="11">
        <v>2.1312611669834061</v>
      </c>
      <c r="AK10" s="11">
        <f t="shared" si="6"/>
        <v>15.74952855450811</v>
      </c>
      <c r="AL10" s="11"/>
      <c r="AM10" s="11">
        <v>9.374612054710612</v>
      </c>
      <c r="AN10" s="11">
        <v>5.8410883211621769</v>
      </c>
      <c r="AO10" s="11">
        <v>1.7412640527420171</v>
      </c>
      <c r="AP10" s="11">
        <f t="shared" si="7"/>
        <v>16.956964428614807</v>
      </c>
      <c r="AQ10" s="11"/>
      <c r="AR10" s="11">
        <v>14.083284056281311</v>
      </c>
      <c r="AS10" s="11">
        <v>8.2997074284696843</v>
      </c>
      <c r="AT10" s="11">
        <v>1.6846775407257695</v>
      </c>
      <c r="AU10" s="11">
        <f t="shared" si="8"/>
        <v>24.067669025476764</v>
      </c>
    </row>
    <row r="11" spans="1:47" x14ac:dyDescent="0.2">
      <c r="A11" t="str">
        <f>name!E7</f>
        <v>Administrative and secretarial occupations</v>
      </c>
      <c r="B11" s="11">
        <v>20.129700999123894</v>
      </c>
      <c r="C11" s="11">
        <v>13.343681134946801</v>
      </c>
      <c r="D11" s="11">
        <v>1.6043262284412714</v>
      </c>
      <c r="E11" s="11">
        <f t="shared" si="0"/>
        <v>35.07770836251197</v>
      </c>
      <c r="F11" s="11"/>
      <c r="G11" s="11">
        <v>19.063549266223866</v>
      </c>
      <c r="H11" s="11">
        <v>12.728664599947358</v>
      </c>
      <c r="I11" s="11">
        <v>1.1691732770784784</v>
      </c>
      <c r="J11" s="11">
        <f t="shared" si="1"/>
        <v>32.961387143249702</v>
      </c>
      <c r="K11" s="11"/>
      <c r="L11" s="11">
        <v>19.032664444797462</v>
      </c>
      <c r="M11" s="11">
        <v>11.194652231940804</v>
      </c>
      <c r="N11" s="11">
        <v>1.4958157160144003</v>
      </c>
      <c r="O11" s="11">
        <f t="shared" si="2"/>
        <v>31.723132392752667</v>
      </c>
      <c r="Q11" s="10" t="str">
        <f>name!E7</f>
        <v>Administrative and secretarial occupations</v>
      </c>
      <c r="R11" s="11">
        <v>7.2519131159189767</v>
      </c>
      <c r="S11" s="11">
        <v>1.4887996634807956</v>
      </c>
      <c r="T11" s="11">
        <v>0.53872554085155588</v>
      </c>
      <c r="U11" s="11">
        <f t="shared" si="3"/>
        <v>9.2794383202513266</v>
      </c>
      <c r="V11" s="11"/>
      <c r="W11" s="11">
        <v>7.494236232386605</v>
      </c>
      <c r="X11" s="11">
        <v>1.761700440282044</v>
      </c>
      <c r="Y11" s="11">
        <v>0.3227264061826971</v>
      </c>
      <c r="Z11" s="11">
        <f t="shared" si="4"/>
        <v>9.5786630788513474</v>
      </c>
      <c r="AA11" s="11"/>
      <c r="AB11" s="11">
        <v>9.0889995986720198</v>
      </c>
      <c r="AC11" s="11">
        <v>1.7940054730068198</v>
      </c>
      <c r="AD11" s="11">
        <v>0.46505792365210946</v>
      </c>
      <c r="AE11" s="11">
        <f t="shared" si="5"/>
        <v>11.348062995330949</v>
      </c>
      <c r="AG11" s="10" t="str">
        <f>name!E7</f>
        <v>Administrative and secretarial occupations</v>
      </c>
      <c r="AH11" s="11">
        <v>12.877787883204903</v>
      </c>
      <c r="AI11" s="11">
        <v>11.854881471466008</v>
      </c>
      <c r="AJ11" s="11">
        <v>1.0656006875897146</v>
      </c>
      <c r="AK11" s="11">
        <f t="shared" si="6"/>
        <v>25.798270042260626</v>
      </c>
      <c r="AL11" s="11"/>
      <c r="AM11" s="11">
        <v>11.569313033837263</v>
      </c>
      <c r="AN11" s="11">
        <v>10.966964159665318</v>
      </c>
      <c r="AO11" s="11">
        <v>0.84644687089578108</v>
      </c>
      <c r="AP11" s="11">
        <f t="shared" si="7"/>
        <v>23.382724064398364</v>
      </c>
      <c r="AQ11" s="11"/>
      <c r="AR11" s="11">
        <v>9.9436648461254489</v>
      </c>
      <c r="AS11" s="11">
        <v>9.4006467589339842</v>
      </c>
      <c r="AT11" s="11">
        <v>1.0307577923622913</v>
      </c>
      <c r="AU11" s="11">
        <f t="shared" si="8"/>
        <v>20.375069397421722</v>
      </c>
    </row>
    <row r="12" spans="1:47" x14ac:dyDescent="0.2">
      <c r="A12" t="str">
        <f>name!E8</f>
        <v>Skilled trades occupations</v>
      </c>
      <c r="B12" s="11">
        <v>21.492141422788198</v>
      </c>
      <c r="C12" s="11">
        <v>2.6574964531966572</v>
      </c>
      <c r="D12" s="11">
        <v>7.7905424225470004</v>
      </c>
      <c r="E12" s="11">
        <f t="shared" si="0"/>
        <v>31.940180298531857</v>
      </c>
      <c r="F12" s="11"/>
      <c r="G12" s="11">
        <v>17.066338006295311</v>
      </c>
      <c r="H12" s="11">
        <v>2.1096249968689387</v>
      </c>
      <c r="I12" s="11">
        <v>6.7309610296776166</v>
      </c>
      <c r="J12" s="11">
        <f t="shared" si="1"/>
        <v>25.906924032841864</v>
      </c>
      <c r="K12" s="11"/>
      <c r="L12" s="11">
        <v>13.581839549628668</v>
      </c>
      <c r="M12" s="11">
        <v>2.4529318587607958</v>
      </c>
      <c r="N12" s="11">
        <v>6.9511699701848046</v>
      </c>
      <c r="O12" s="11">
        <f t="shared" si="2"/>
        <v>22.985941378574267</v>
      </c>
      <c r="Q12" s="10" t="str">
        <f>name!E8</f>
        <v>Skilled trades occupations</v>
      </c>
      <c r="R12" s="11">
        <v>20.268641999063426</v>
      </c>
      <c r="S12" s="11">
        <v>1.6184289368537601</v>
      </c>
      <c r="T12" s="11">
        <v>6.6845498631741949</v>
      </c>
      <c r="U12" s="11">
        <f t="shared" si="3"/>
        <v>28.571620799091381</v>
      </c>
      <c r="V12" s="11"/>
      <c r="W12" s="11">
        <v>15.777186013212436</v>
      </c>
      <c r="X12" s="11">
        <v>1.2483006246966866</v>
      </c>
      <c r="Y12" s="11">
        <v>5.745732661286767</v>
      </c>
      <c r="Z12" s="11">
        <f t="shared" si="4"/>
        <v>22.771219299195888</v>
      </c>
      <c r="AA12" s="11"/>
      <c r="AB12" s="11">
        <v>12.376670727867596</v>
      </c>
      <c r="AC12" s="11">
        <v>1.5066217904910328</v>
      </c>
      <c r="AD12" s="11">
        <v>5.8039536589355505</v>
      </c>
      <c r="AE12" s="11">
        <f t="shared" si="5"/>
        <v>19.687246177294181</v>
      </c>
      <c r="AG12" s="10" t="str">
        <f>name!E8</f>
        <v>Skilled trades occupations</v>
      </c>
      <c r="AH12" s="11">
        <v>1.2234994237247665</v>
      </c>
      <c r="AI12" s="11">
        <v>1.0390675163428962</v>
      </c>
      <c r="AJ12" s="11">
        <v>1.1059925593728048</v>
      </c>
      <c r="AK12" s="11">
        <f t="shared" si="6"/>
        <v>3.3685594994404671</v>
      </c>
      <c r="AL12" s="11"/>
      <c r="AM12" s="11">
        <v>1.2891519930828697</v>
      </c>
      <c r="AN12" s="11">
        <v>0.86132437217225055</v>
      </c>
      <c r="AO12" s="11">
        <v>0.98522836839084882</v>
      </c>
      <c r="AP12" s="11">
        <f t="shared" si="7"/>
        <v>3.1357047336459689</v>
      </c>
      <c r="AQ12" s="11"/>
      <c r="AR12" s="11">
        <v>1.2051688217610759</v>
      </c>
      <c r="AS12" s="11">
        <v>0.9463100682697636</v>
      </c>
      <c r="AT12" s="11">
        <v>1.1472163112492531</v>
      </c>
      <c r="AU12" s="11">
        <f t="shared" si="8"/>
        <v>3.2986952012800925</v>
      </c>
    </row>
    <row r="13" spans="1:47" x14ac:dyDescent="0.2">
      <c r="A13" t="str">
        <f>name!E9</f>
        <v>Caring, leisure and other service occupations</v>
      </c>
      <c r="B13" s="11">
        <v>15.282858052867427</v>
      </c>
      <c r="C13" s="11">
        <v>13.031561383171141</v>
      </c>
      <c r="D13" s="11">
        <v>2.498839437961343</v>
      </c>
      <c r="E13" s="11">
        <f t="shared" si="0"/>
        <v>30.813258873999914</v>
      </c>
      <c r="F13" s="11"/>
      <c r="G13" s="11">
        <v>13.910460943097311</v>
      </c>
      <c r="H13" s="11">
        <v>12.48020925086357</v>
      </c>
      <c r="I13" s="11">
        <v>2.4092996983499608</v>
      </c>
      <c r="J13" s="11">
        <f t="shared" si="1"/>
        <v>28.799969892310841</v>
      </c>
      <c r="K13" s="11"/>
      <c r="L13" s="11">
        <v>14.859583350204135</v>
      </c>
      <c r="M13" s="11">
        <v>12.109170097731964</v>
      </c>
      <c r="N13" s="11">
        <v>2.6861079009238247</v>
      </c>
      <c r="O13" s="11">
        <f t="shared" si="2"/>
        <v>29.654861348859924</v>
      </c>
      <c r="Q13" s="10" t="str">
        <f>name!E9</f>
        <v>Caring, leisure and other service occupations</v>
      </c>
      <c r="R13" s="11">
        <v>3.2248585392095692</v>
      </c>
      <c r="S13" s="11">
        <v>1.4366505581581719</v>
      </c>
      <c r="T13" s="11">
        <v>0.44447188577786212</v>
      </c>
      <c r="U13" s="11">
        <f t="shared" si="3"/>
        <v>5.1059809831456029</v>
      </c>
      <c r="V13" s="11"/>
      <c r="W13" s="11">
        <v>3.1724963439942879</v>
      </c>
      <c r="X13" s="11">
        <v>1.6692844570639485</v>
      </c>
      <c r="Y13" s="11">
        <v>0.29429451060742723</v>
      </c>
      <c r="Z13" s="11">
        <f t="shared" si="4"/>
        <v>5.1360753116656639</v>
      </c>
      <c r="AA13" s="11"/>
      <c r="AB13" s="11">
        <v>3.3195516011958248</v>
      </c>
      <c r="AC13" s="11">
        <v>2.1854684840159662</v>
      </c>
      <c r="AD13" s="11">
        <v>0.42083275695976602</v>
      </c>
      <c r="AE13" s="11">
        <f t="shared" si="5"/>
        <v>5.9258528421715573</v>
      </c>
      <c r="AG13" s="10" t="str">
        <f>name!E9</f>
        <v>Caring, leisure and other service occupations</v>
      </c>
      <c r="AH13" s="11">
        <v>12.057999513657856</v>
      </c>
      <c r="AI13" s="11">
        <v>11.594910825012972</v>
      </c>
      <c r="AJ13" s="11">
        <v>2.0543675521834812</v>
      </c>
      <c r="AK13" s="11">
        <f t="shared" si="6"/>
        <v>25.707277890854311</v>
      </c>
      <c r="AL13" s="11"/>
      <c r="AM13" s="11">
        <v>10.737964599103019</v>
      </c>
      <c r="AN13" s="11">
        <v>10.810924793799622</v>
      </c>
      <c r="AO13" s="11">
        <v>2.1150051877425335</v>
      </c>
      <c r="AP13" s="11">
        <f t="shared" si="7"/>
        <v>23.663894580645174</v>
      </c>
      <c r="AQ13" s="11"/>
      <c r="AR13" s="11">
        <v>11.54003174900831</v>
      </c>
      <c r="AS13" s="11">
        <v>9.9237016137159966</v>
      </c>
      <c r="AT13" s="11">
        <v>2.2652751439640588</v>
      </c>
      <c r="AU13" s="11">
        <f t="shared" si="8"/>
        <v>23.729008506688363</v>
      </c>
    </row>
    <row r="14" spans="1:47" x14ac:dyDescent="0.2">
      <c r="A14" t="str">
        <f>name!E10</f>
        <v>Sales and customer service occupations</v>
      </c>
      <c r="B14" s="11">
        <v>12.36686299113321</v>
      </c>
      <c r="C14" s="11">
        <v>19.475630111249469</v>
      </c>
      <c r="D14" s="11">
        <v>2.2386780255521792</v>
      </c>
      <c r="E14" s="11">
        <f t="shared" si="0"/>
        <v>34.081171127934859</v>
      </c>
      <c r="F14" s="11"/>
      <c r="G14" s="11">
        <v>11.600892383004593</v>
      </c>
      <c r="H14" s="11">
        <v>18.271244246856618</v>
      </c>
      <c r="I14" s="11">
        <v>1.2428465264076376</v>
      </c>
      <c r="J14" s="11">
        <f t="shared" si="1"/>
        <v>31.114983156268849</v>
      </c>
      <c r="K14" s="11"/>
      <c r="L14" s="11">
        <v>12.070702521509688</v>
      </c>
      <c r="M14" s="11">
        <v>18.978873145779922</v>
      </c>
      <c r="N14" s="11">
        <v>0.95788581411104967</v>
      </c>
      <c r="O14" s="11">
        <f t="shared" si="2"/>
        <v>32.007461481400661</v>
      </c>
      <c r="Q14" s="10" t="str">
        <f>name!E10</f>
        <v>Sales and customer service occupations</v>
      </c>
      <c r="R14" s="11">
        <v>4.355884469439693</v>
      </c>
      <c r="S14" s="11">
        <v>5.2504919684945088</v>
      </c>
      <c r="T14" s="11">
        <v>1.2573145561940802</v>
      </c>
      <c r="U14" s="11">
        <f t="shared" si="3"/>
        <v>10.863690994128282</v>
      </c>
      <c r="V14" s="11"/>
      <c r="W14" s="11">
        <v>4.6715566466680114</v>
      </c>
      <c r="X14" s="11">
        <v>5.072264855691607</v>
      </c>
      <c r="Y14" s="11">
        <v>0.66888602176288026</v>
      </c>
      <c r="Z14" s="11">
        <f t="shared" si="4"/>
        <v>10.412707524122499</v>
      </c>
      <c r="AA14" s="11"/>
      <c r="AB14" s="11">
        <v>5.2212104930042846</v>
      </c>
      <c r="AC14" s="11">
        <v>5.6668661125952342</v>
      </c>
      <c r="AD14" s="11">
        <v>0.59257766674484036</v>
      </c>
      <c r="AE14" s="11">
        <f t="shared" si="5"/>
        <v>11.48065427234436</v>
      </c>
      <c r="AG14" s="10" t="str">
        <f>name!E10</f>
        <v>Sales and customer service occupations</v>
      </c>
      <c r="AH14" s="11">
        <v>8.010978521693529</v>
      </c>
      <c r="AI14" s="11">
        <v>14.225138142754957</v>
      </c>
      <c r="AJ14" s="11">
        <v>0.98136346935809937</v>
      </c>
      <c r="AK14" s="11">
        <f t="shared" si="6"/>
        <v>23.217480133806589</v>
      </c>
      <c r="AL14" s="11"/>
      <c r="AM14" s="11">
        <v>6.929335736336582</v>
      </c>
      <c r="AN14" s="11">
        <v>13.198979391165015</v>
      </c>
      <c r="AO14" s="11">
        <v>0.57396050464475856</v>
      </c>
      <c r="AP14" s="11">
        <f t="shared" si="7"/>
        <v>20.702275632146357</v>
      </c>
      <c r="AQ14" s="11"/>
      <c r="AR14" s="11">
        <v>6.8494920285053995</v>
      </c>
      <c r="AS14" s="11">
        <v>13.312007033184683</v>
      </c>
      <c r="AT14" s="11">
        <v>0.36530814736620965</v>
      </c>
      <c r="AU14" s="11">
        <f t="shared" si="8"/>
        <v>20.526807209056294</v>
      </c>
    </row>
    <row r="15" spans="1:47" x14ac:dyDescent="0.2">
      <c r="A15" t="str">
        <f>name!E11</f>
        <v>Process, plant and machine operatives</v>
      </c>
      <c r="B15" s="11">
        <v>16.542102601708663</v>
      </c>
      <c r="C15" s="11">
        <v>2.373234675615925</v>
      </c>
      <c r="D15" s="11">
        <v>2.5035116160388933</v>
      </c>
      <c r="E15" s="11">
        <f t="shared" si="0"/>
        <v>21.418848893363482</v>
      </c>
      <c r="F15" s="11"/>
      <c r="G15" s="11">
        <v>14.392303638714839</v>
      </c>
      <c r="H15" s="11">
        <v>2.5133083697610865</v>
      </c>
      <c r="I15" s="11">
        <v>3.071537528341004</v>
      </c>
      <c r="J15" s="11">
        <f t="shared" si="1"/>
        <v>19.977149536816931</v>
      </c>
      <c r="K15" s="11"/>
      <c r="L15" s="11">
        <v>11.419858753252255</v>
      </c>
      <c r="M15" s="11">
        <v>2.8400989971569444</v>
      </c>
      <c r="N15" s="11">
        <v>3.4796394692976156</v>
      </c>
      <c r="O15" s="11">
        <f t="shared" si="2"/>
        <v>17.739597219706816</v>
      </c>
      <c r="Q15" s="10" t="str">
        <f>name!E11</f>
        <v>Process, plant and machine operatives</v>
      </c>
      <c r="R15" s="11">
        <v>15.083547639895976</v>
      </c>
      <c r="S15" s="11">
        <v>1.871303931047154</v>
      </c>
      <c r="T15" s="11">
        <v>2.2826141857270721</v>
      </c>
      <c r="U15" s="11">
        <f t="shared" si="3"/>
        <v>19.237465756670204</v>
      </c>
      <c r="V15" s="11"/>
      <c r="W15" s="11">
        <v>13.165033096346939</v>
      </c>
      <c r="X15" s="11">
        <v>2.1056149408063192</v>
      </c>
      <c r="Y15" s="11">
        <v>2.8655348098181532</v>
      </c>
      <c r="Z15" s="11">
        <f t="shared" si="4"/>
        <v>18.136182846971412</v>
      </c>
      <c r="AA15" s="11"/>
      <c r="AB15" s="11">
        <v>10.317985813384849</v>
      </c>
      <c r="AC15" s="11">
        <v>2.3681350610583087</v>
      </c>
      <c r="AD15" s="11">
        <v>3.1824141189446071</v>
      </c>
      <c r="AE15" s="11">
        <f t="shared" si="5"/>
        <v>15.868534993387765</v>
      </c>
      <c r="AG15" s="10" t="str">
        <f>name!E11</f>
        <v>Process, plant and machine operatives</v>
      </c>
      <c r="AH15" s="11">
        <v>1.4585549618126874</v>
      </c>
      <c r="AI15" s="11">
        <v>0.50193074456877285</v>
      </c>
      <c r="AJ15" s="11">
        <v>0.22089743031181958</v>
      </c>
      <c r="AK15" s="11">
        <f t="shared" si="6"/>
        <v>2.1813831366932797</v>
      </c>
      <c r="AL15" s="11"/>
      <c r="AM15" s="11">
        <v>1.2272705423679025</v>
      </c>
      <c r="AN15" s="11">
        <v>0.40769342895476657</v>
      </c>
      <c r="AO15" s="11">
        <v>0.20600271852284846</v>
      </c>
      <c r="AP15" s="11">
        <f t="shared" si="7"/>
        <v>1.8409666898455175</v>
      </c>
      <c r="AQ15" s="11"/>
      <c r="AR15" s="11">
        <v>1.1018729398674005</v>
      </c>
      <c r="AS15" s="11">
        <v>0.47196393609863735</v>
      </c>
      <c r="AT15" s="11">
        <v>0.29722535035300757</v>
      </c>
      <c r="AU15" s="11">
        <f t="shared" si="8"/>
        <v>1.8710622263190455</v>
      </c>
    </row>
    <row r="16" spans="1:47" x14ac:dyDescent="0.2">
      <c r="A16" t="str">
        <f>name!E12</f>
        <v>Elementary occupations</v>
      </c>
      <c r="B16" s="11">
        <v>15.752929534813553</v>
      </c>
      <c r="C16" s="11">
        <v>17.859179509166896</v>
      </c>
      <c r="D16" s="11">
        <v>2.5319909794134334</v>
      </c>
      <c r="E16" s="11">
        <f t="shared" si="0"/>
        <v>36.144100023393889</v>
      </c>
      <c r="F16" s="11"/>
      <c r="G16" s="11">
        <v>14.570605886068593</v>
      </c>
      <c r="H16" s="11">
        <v>15.357138700691104</v>
      </c>
      <c r="I16" s="11">
        <v>1.7757408565024166</v>
      </c>
      <c r="J16" s="11">
        <f t="shared" si="1"/>
        <v>31.703485443262114</v>
      </c>
      <c r="K16" s="11"/>
      <c r="L16" s="11">
        <v>15.821072290097357</v>
      </c>
      <c r="M16" s="11">
        <v>12.607160127078487</v>
      </c>
      <c r="N16" s="11">
        <v>2.4898538400220049</v>
      </c>
      <c r="O16" s="11">
        <f t="shared" si="2"/>
        <v>30.918086257197846</v>
      </c>
      <c r="Q16" s="10" t="str">
        <f>name!E12</f>
        <v>Elementary occupations</v>
      </c>
      <c r="R16" s="11">
        <v>11.283632398301597</v>
      </c>
      <c r="S16" s="11">
        <v>6.4652468440332971</v>
      </c>
      <c r="T16" s="11">
        <v>1.025741933080788</v>
      </c>
      <c r="U16" s="11">
        <f t="shared" si="3"/>
        <v>18.774621175415682</v>
      </c>
      <c r="V16" s="11"/>
      <c r="W16" s="11">
        <v>10.494439656202291</v>
      </c>
      <c r="X16" s="11">
        <v>6.240323640051006</v>
      </c>
      <c r="Y16" s="11">
        <v>0.98531327261688262</v>
      </c>
      <c r="Z16" s="11">
        <f t="shared" si="4"/>
        <v>17.72007656887018</v>
      </c>
      <c r="AA16" s="11"/>
      <c r="AB16" s="11">
        <v>10.548566420796215</v>
      </c>
      <c r="AC16" s="11">
        <v>5.4217521096751558</v>
      </c>
      <c r="AD16" s="11">
        <v>1.2447325979233437</v>
      </c>
      <c r="AE16" s="11">
        <f t="shared" si="5"/>
        <v>17.215051128394713</v>
      </c>
      <c r="AG16" s="10" t="str">
        <f>name!E12</f>
        <v>Elementary occupations</v>
      </c>
      <c r="AH16" s="11">
        <v>4.4692971365119476</v>
      </c>
      <c r="AI16" s="11">
        <v>11.393932665133592</v>
      </c>
      <c r="AJ16" s="11">
        <v>1.5062490463326463</v>
      </c>
      <c r="AK16" s="11">
        <f t="shared" si="6"/>
        <v>17.369478847978186</v>
      </c>
      <c r="AL16" s="11"/>
      <c r="AM16" s="11">
        <v>4.0761662298662964</v>
      </c>
      <c r="AN16" s="11">
        <v>9.1168150606400893</v>
      </c>
      <c r="AO16" s="11">
        <v>0.79042758388553447</v>
      </c>
      <c r="AP16" s="11">
        <f t="shared" si="7"/>
        <v>13.98340887439192</v>
      </c>
      <c r="AQ16" s="11"/>
      <c r="AR16" s="11">
        <v>5.2725058693011473</v>
      </c>
      <c r="AS16" s="11">
        <v>7.185408017403339</v>
      </c>
      <c r="AT16" s="11">
        <v>1.2451212420986622</v>
      </c>
      <c r="AU16" s="11">
        <f t="shared" si="8"/>
        <v>13.703035128803148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181.04466931807505</v>
      </c>
      <c r="C18" s="34">
        <f t="shared" ref="C18:D18" si="9">SUM(C8:C16)</f>
        <v>88.500637715656197</v>
      </c>
      <c r="D18" s="34">
        <f t="shared" si="9"/>
        <v>34.210692966268788</v>
      </c>
      <c r="E18" s="34">
        <f t="shared" si="0"/>
        <v>303.75600000000003</v>
      </c>
      <c r="F18" s="34"/>
      <c r="G18" s="34">
        <f>SUM(G8:G16)</f>
        <v>175.87059808697177</v>
      </c>
      <c r="H18" s="34">
        <f t="shared" ref="H18:I18" si="10">SUM(H8:H16)</f>
        <v>87.280143848296916</v>
      </c>
      <c r="I18" s="34">
        <f t="shared" si="10"/>
        <v>28.966258064731392</v>
      </c>
      <c r="J18" s="34">
        <f t="shared" ref="J18" si="11">SUM(G18:I18)</f>
        <v>292.11700000000008</v>
      </c>
      <c r="K18" s="34"/>
      <c r="L18" s="34">
        <f>SUM(L8:L16)</f>
        <v>184.53234645186419</v>
      </c>
      <c r="M18" s="34">
        <f t="shared" ref="M18:N18" si="12">SUM(M8:M16)</f>
        <v>90.066439539152697</v>
      </c>
      <c r="N18" s="34">
        <f t="shared" si="12"/>
        <v>30.42121400898316</v>
      </c>
      <c r="O18" s="34">
        <f>SUM(L18:N18)</f>
        <v>305.02000000000004</v>
      </c>
      <c r="Q18" s="231" t="str">
        <f>name!E3</f>
        <v>All occupations</v>
      </c>
      <c r="R18" s="34">
        <f>SUM(R8:R16)</f>
        <v>108.59811467894451</v>
      </c>
      <c r="S18" s="34">
        <f t="shared" ref="S18:T18" si="13">SUM(S8:S16)</f>
        <v>21.547263568018099</v>
      </c>
      <c r="T18" s="34">
        <f t="shared" si="13"/>
        <v>21.138147741650062</v>
      </c>
      <c r="U18" s="34">
        <f t="shared" ref="U18" si="14">SUM(R18:T18)</f>
        <v>151.28352598861269</v>
      </c>
      <c r="V18" s="34"/>
      <c r="W18" s="34">
        <f>SUM(W8:W16)</f>
        <v>103.92496708578669</v>
      </c>
      <c r="X18" s="34">
        <f t="shared" ref="X18:Y18" si="15">SUM(X8:X16)</f>
        <v>22.870053816432605</v>
      </c>
      <c r="Y18" s="34">
        <f t="shared" si="15"/>
        <v>17.204133228425938</v>
      </c>
      <c r="Z18" s="34">
        <f t="shared" ref="Z18" si="16">SUM(W18:Y18)</f>
        <v>143.99915413064522</v>
      </c>
      <c r="AA18" s="34"/>
      <c r="AB18" s="34">
        <f>SUM(AB8:AB16)</f>
        <v>103.32558911048498</v>
      </c>
      <c r="AC18" s="34">
        <f t="shared" ref="AC18:AD18" si="17">SUM(AC8:AC16)</f>
        <v>24.664602149273101</v>
      </c>
      <c r="AD18" s="34">
        <f t="shared" si="17"/>
        <v>18.112385290682042</v>
      </c>
      <c r="AE18" s="34">
        <f t="shared" ref="AE18" si="18">SUM(AB18:AD18)</f>
        <v>146.10257655044012</v>
      </c>
      <c r="AG18" s="231" t="str">
        <f>name!E3</f>
        <v>All occupations</v>
      </c>
      <c r="AH18" s="34">
        <f>SUM(AH8:AH16)</f>
        <v>72.446554639130539</v>
      </c>
      <c r="AI18" s="34">
        <f t="shared" ref="AI18:AJ18" si="19">SUM(AI8:AI16)</f>
        <v>66.953374147638101</v>
      </c>
      <c r="AJ18" s="34">
        <f t="shared" si="19"/>
        <v>13.072545224618722</v>
      </c>
      <c r="AK18" s="34">
        <f t="shared" si="6"/>
        <v>152.47247401138736</v>
      </c>
      <c r="AL18" s="34"/>
      <c r="AM18" s="34">
        <f>SUM(AM8:AM16)</f>
        <v>71.945631001185021</v>
      </c>
      <c r="AN18" s="34">
        <f t="shared" ref="AN18:AO18" si="20">SUM(AN8:AN16)</f>
        <v>64.410090031864286</v>
      </c>
      <c r="AO18" s="34">
        <f t="shared" si="20"/>
        <v>11.762124836305452</v>
      </c>
      <c r="AP18" s="34">
        <f t="shared" si="7"/>
        <v>148.11784586935474</v>
      </c>
      <c r="AQ18" s="34"/>
      <c r="AR18" s="34">
        <f>SUM(AR8:AR16)</f>
        <v>81.206757341379202</v>
      </c>
      <c r="AS18" s="34">
        <f t="shared" ref="AS18:AT18" si="21">SUM(AS8:AS16)</f>
        <v>65.401837389879603</v>
      </c>
      <c r="AT18" s="34">
        <f t="shared" si="21"/>
        <v>12.308828718301116</v>
      </c>
      <c r="AU18" s="34">
        <f t="shared" si="8"/>
        <v>158.91742344955992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8.1455775933822991</v>
      </c>
      <c r="C26" s="18">
        <f t="shared" ref="C26:O26" si="22">C8/C$18*100</f>
        <v>2.2948779387567484</v>
      </c>
      <c r="D26" s="18">
        <f t="shared" si="22"/>
        <v>15.000394578627393</v>
      </c>
      <c r="E26" s="18">
        <f t="shared" si="22"/>
        <v>7.2129783647417245</v>
      </c>
      <c r="F26" s="18"/>
      <c r="G26" s="18">
        <f t="shared" si="22"/>
        <v>9.3388413996754842</v>
      </c>
      <c r="H26" s="18">
        <f t="shared" si="22"/>
        <v>3.3641460400140923</v>
      </c>
      <c r="I26" s="18">
        <f t="shared" si="22"/>
        <v>16.210433787315299</v>
      </c>
      <c r="J26" s="18">
        <f t="shared" si="22"/>
        <v>8.2350783457451087</v>
      </c>
      <c r="K26" s="18"/>
      <c r="L26" s="18">
        <f t="shared" si="22"/>
        <v>8.878501910586321</v>
      </c>
      <c r="M26" s="18">
        <f t="shared" si="22"/>
        <v>3.9327382135300999</v>
      </c>
      <c r="N26" s="18">
        <f t="shared" si="22"/>
        <v>16.004355620171193</v>
      </c>
      <c r="O26" s="18">
        <f t="shared" si="22"/>
        <v>8.1288126892242385</v>
      </c>
      <c r="Q26" t="str">
        <f>$A$8</f>
        <v>Managers, directors and senior officials</v>
      </c>
      <c r="R26" s="18">
        <f>R8/R$18*100</f>
        <v>9.4487258879081448</v>
      </c>
      <c r="S26" s="18">
        <f t="shared" ref="S26:U26" si="23">S8/S$18*100</f>
        <v>3.0530844000904631</v>
      </c>
      <c r="T26" s="18">
        <f t="shared" si="23"/>
        <v>15.247410068230218</v>
      </c>
      <c r="U26" s="18">
        <f t="shared" si="23"/>
        <v>9.3480200786392036</v>
      </c>
      <c r="V26" s="18"/>
      <c r="W26" s="18">
        <f t="shared" ref="W26:Z26" si="24">W8/W$18*100</f>
        <v>10.780812803166686</v>
      </c>
      <c r="X26" s="18">
        <f t="shared" si="24"/>
        <v>4.3845553839974123</v>
      </c>
      <c r="Y26" s="18">
        <f t="shared" si="24"/>
        <v>14.274282254873608</v>
      </c>
      <c r="Z26" s="18">
        <f t="shared" si="24"/>
        <v>10.182332638169559</v>
      </c>
      <c r="AA26" s="18"/>
      <c r="AB26" s="18">
        <f t="shared" ref="AB26:AE26" si="25">AB8/AB$18*100</f>
        <v>10.473160977367431</v>
      </c>
      <c r="AC26" s="18">
        <f t="shared" si="25"/>
        <v>4.4342763535494978</v>
      </c>
      <c r="AD26" s="18">
        <f t="shared" si="25"/>
        <v>15.418817817785921</v>
      </c>
      <c r="AE26" s="18">
        <f t="shared" si="25"/>
        <v>10.066809180811822</v>
      </c>
      <c r="AG26" t="str">
        <f>$A$8</f>
        <v>Managers, directors and senior officials</v>
      </c>
      <c r="AH26" s="18">
        <f>AH8/AH$18*100</f>
        <v>6.1921451818960209</v>
      </c>
      <c r="AI26" s="18">
        <f t="shared" ref="AI26:AK26" si="26">AI8/AI$18*100</f>
        <v>2.0508682130436453</v>
      </c>
      <c r="AJ26" s="18">
        <f t="shared" si="26"/>
        <v>14.60097351532387</v>
      </c>
      <c r="AK26" s="18">
        <f t="shared" si="26"/>
        <v>5.0945852534247313</v>
      </c>
      <c r="AL26" s="18"/>
      <c r="AM26" s="18">
        <f t="shared" ref="AM26:AP26" si="27">AM8/AM$18*100</f>
        <v>7.2559236663665692</v>
      </c>
      <c r="AN26" s="18">
        <f t="shared" si="27"/>
        <v>3.0018298780564843</v>
      </c>
      <c r="AO26" s="18">
        <f t="shared" si="27"/>
        <v>19.042388844596484</v>
      </c>
      <c r="AP26" s="18">
        <f t="shared" si="27"/>
        <v>6.3419710747028804</v>
      </c>
      <c r="AQ26" s="18"/>
      <c r="AR26" s="18">
        <f t="shared" ref="AR26:AU26" si="28">AR8/AR$18*100</f>
        <v>6.8494948069918058</v>
      </c>
      <c r="AS26" s="18">
        <f t="shared" si="28"/>
        <v>3.7435961468856709</v>
      </c>
      <c r="AT26" s="18">
        <f t="shared" si="28"/>
        <v>16.865971824424047</v>
      </c>
      <c r="AU26" s="18">
        <f t="shared" si="28"/>
        <v>6.3470931356314946</v>
      </c>
    </row>
    <row r="27" spans="1:47" x14ac:dyDescent="0.2">
      <c r="A27" t="str">
        <f>$A$9</f>
        <v>Professional occupations</v>
      </c>
      <c r="B27" s="18">
        <f t="shared" ref="B27:B34" si="29">B9/B$18*100</f>
        <v>23.817710891634217</v>
      </c>
      <c r="C27" s="18">
        <f t="shared" ref="C27:O27" si="30">C9/C$18*100</f>
        <v>12.847132940736088</v>
      </c>
      <c r="D27" s="18">
        <f t="shared" si="30"/>
        <v>16.550395720938507</v>
      </c>
      <c r="E27" s="18">
        <f t="shared" si="30"/>
        <v>19.802899553726228</v>
      </c>
      <c r="F27" s="18"/>
      <c r="G27" s="18">
        <f t="shared" si="30"/>
        <v>25.781804252199425</v>
      </c>
      <c r="H27" s="18">
        <f t="shared" si="30"/>
        <v>15.472433653681339</v>
      </c>
      <c r="I27" s="18">
        <f t="shared" si="30"/>
        <v>15.388750649254456</v>
      </c>
      <c r="J27" s="18">
        <f t="shared" si="30"/>
        <v>21.670947227214395</v>
      </c>
      <c r="K27" s="18"/>
      <c r="L27" s="18">
        <f t="shared" si="30"/>
        <v>29.156650526642313</v>
      </c>
      <c r="M27" s="18">
        <f t="shared" si="30"/>
        <v>18.210270938801997</v>
      </c>
      <c r="N27" s="18">
        <f t="shared" si="30"/>
        <v>13.362835859931232</v>
      </c>
      <c r="O27" s="18">
        <f t="shared" si="30"/>
        <v>24.349200355128744</v>
      </c>
      <c r="Q27" t="str">
        <f>$A$9</f>
        <v>Professional occupations</v>
      </c>
      <c r="R27" s="18">
        <f t="shared" ref="R27:U27" si="31">R9/R$18*100</f>
        <v>21.770548730873056</v>
      </c>
      <c r="S27" s="18">
        <f t="shared" si="31"/>
        <v>7.5811192386911959</v>
      </c>
      <c r="T27" s="18">
        <f t="shared" si="31"/>
        <v>16.860089454806328</v>
      </c>
      <c r="U27" s="18">
        <f t="shared" si="31"/>
        <v>19.063437112946239</v>
      </c>
      <c r="V27" s="18"/>
      <c r="W27" s="18">
        <f t="shared" ref="W27:Z27" si="32">W9/W$18*100</f>
        <v>22.921456949938865</v>
      </c>
      <c r="X27" s="18">
        <f t="shared" si="32"/>
        <v>9.7574898180453182</v>
      </c>
      <c r="Y27" s="18">
        <f t="shared" si="32"/>
        <v>12.750106007152695</v>
      </c>
      <c r="Z27" s="18">
        <f t="shared" si="32"/>
        <v>19.615535353725729</v>
      </c>
      <c r="AA27" s="18"/>
      <c r="AB27" s="18">
        <f t="shared" ref="AB27:AE27" si="33">AB9/AB$18*100</f>
        <v>27.248784354834061</v>
      </c>
      <c r="AC27" s="18">
        <f t="shared" si="33"/>
        <v>12.113030559532053</v>
      </c>
      <c r="AD27" s="18">
        <f t="shared" si="33"/>
        <v>10.312795680992858</v>
      </c>
      <c r="AE27" s="18">
        <f t="shared" si="33"/>
        <v>22.594051263970822</v>
      </c>
      <c r="AG27" t="str">
        <f>$A$9</f>
        <v>Professional occupations</v>
      </c>
      <c r="AH27" s="18">
        <f t="shared" ref="AH27:AK27" si="34">AH9/AH$18*100</f>
        <v>26.886427578137038</v>
      </c>
      <c r="AI27" s="18">
        <f>AI9/AI$18*100</f>
        <v>14.541867323211699</v>
      </c>
      <c r="AJ27" s="18">
        <f t="shared" si="34"/>
        <v>16.049624693668861</v>
      </c>
      <c r="AK27" s="18">
        <f t="shared" si="34"/>
        <v>20.536595823185255</v>
      </c>
      <c r="AL27" s="18"/>
      <c r="AM27" s="18">
        <f t="shared" ref="AM27:AP27" si="35">AM9/AM$18*100</f>
        <v>29.913556175209919</v>
      </c>
      <c r="AN27" s="18">
        <f t="shared" si="35"/>
        <v>17.501635491688813</v>
      </c>
      <c r="AO27" s="18">
        <f t="shared" si="35"/>
        <v>19.248222861713142</v>
      </c>
      <c r="AP27" s="18">
        <f t="shared" si="35"/>
        <v>23.669204556945747</v>
      </c>
      <c r="AQ27" s="18"/>
      <c r="AR27" s="18">
        <f t="shared" ref="AR27:AU27" si="36">AR9/AR$18*100</f>
        <v>31.584175065238853</v>
      </c>
      <c r="AS27" s="18">
        <f t="shared" si="36"/>
        <v>20.509686584675688</v>
      </c>
      <c r="AT27" s="18">
        <f t="shared" si="36"/>
        <v>17.850956065134437</v>
      </c>
      <c r="AU27" s="18">
        <f t="shared" si="36"/>
        <v>25.962817030267736</v>
      </c>
    </row>
    <row r="28" spans="1:47" x14ac:dyDescent="0.2">
      <c r="A28" t="str">
        <f>$A$10</f>
        <v>Associate professional occupations</v>
      </c>
      <c r="B28" s="18">
        <f t="shared" si="29"/>
        <v>11.936415391934492</v>
      </c>
      <c r="C28" s="18">
        <f t="shared" ref="C28:O28" si="37">C10/C$18*100</f>
        <v>7.1853473840665387</v>
      </c>
      <c r="D28" s="18">
        <f t="shared" si="37"/>
        <v>12.420269483253001</v>
      </c>
      <c r="E28" s="18">
        <f t="shared" si="37"/>
        <v>10.606665313686836</v>
      </c>
      <c r="F28" s="18"/>
      <c r="G28" s="18">
        <f t="shared" si="37"/>
        <v>13.361845959031621</v>
      </c>
      <c r="H28" s="18">
        <f t="shared" si="37"/>
        <v>8.4547979702897411</v>
      </c>
      <c r="I28" s="18">
        <f t="shared" si="37"/>
        <v>11.784738748438334</v>
      </c>
      <c r="J28" s="18">
        <f t="shared" si="37"/>
        <v>11.73930858946504</v>
      </c>
      <c r="K28" s="18"/>
      <c r="L28" s="18">
        <f t="shared" si="37"/>
        <v>14.934761738697228</v>
      </c>
      <c r="M28" s="18">
        <f t="shared" si="37"/>
        <v>11.036445074581277</v>
      </c>
      <c r="N28" s="18">
        <f t="shared" si="37"/>
        <v>11.264787555249107</v>
      </c>
      <c r="O28" s="18">
        <f t="shared" si="37"/>
        <v>13.417639673995932</v>
      </c>
      <c r="Q28" t="str">
        <f>$A$10</f>
        <v>Associate professional occupations</v>
      </c>
      <c r="R28" s="18">
        <f t="shared" ref="R28:U28" si="38">R10/R$18*100</f>
        <v>12.178934140595162</v>
      </c>
      <c r="S28" s="18">
        <f t="shared" si="38"/>
        <v>5.2209032297358666</v>
      </c>
      <c r="T28" s="18">
        <f t="shared" si="38"/>
        <v>10.018848942675337</v>
      </c>
      <c r="U28" s="18">
        <f t="shared" si="38"/>
        <v>10.886085334218153</v>
      </c>
      <c r="V28" s="18"/>
      <c r="W28" s="18">
        <f t="shared" ref="W28:Z28" si="39">W10/W$18*100</f>
        <v>13.591485034812155</v>
      </c>
      <c r="X28" s="18">
        <f t="shared" si="39"/>
        <v>6.7261385641529117</v>
      </c>
      <c r="Y28" s="18">
        <f t="shared" si="39"/>
        <v>9.7205349620396753</v>
      </c>
      <c r="Z28" s="18">
        <f t="shared" si="39"/>
        <v>12.038648246464605</v>
      </c>
      <c r="AA28" s="18"/>
      <c r="AB28" s="18">
        <f t="shared" ref="AB28:AE28" si="40">AB10/AB$18*100</f>
        <v>13.042444115873336</v>
      </c>
      <c r="AC28" s="18">
        <f t="shared" si="40"/>
        <v>6.6509311278236112</v>
      </c>
      <c r="AD28" s="18">
        <f t="shared" si="40"/>
        <v>9.6188743843150561</v>
      </c>
      <c r="AE28" s="18">
        <f t="shared" si="40"/>
        <v>11.539026830457935</v>
      </c>
      <c r="AG28" t="str">
        <f>$A$10</f>
        <v>Associate professional occupations</v>
      </c>
      <c r="AH28" s="18">
        <f t="shared" ref="AH28:AK28" si="41">AH10/AH$18*100</f>
        <v>11.57287734640513</v>
      </c>
      <c r="AI28" s="18">
        <f t="shared" si="41"/>
        <v>7.8175544460239763</v>
      </c>
      <c r="AJ28" s="18">
        <f t="shared" si="41"/>
        <v>16.303337493678988</v>
      </c>
      <c r="AK28" s="18">
        <f t="shared" si="41"/>
        <v>10.329424151228675</v>
      </c>
      <c r="AL28" s="18"/>
      <c r="AM28" s="18">
        <f t="shared" ref="AM28:AP28" si="42">AM10/AM$18*100</f>
        <v>13.030133900078244</v>
      </c>
      <c r="AN28" s="18">
        <f t="shared" si="42"/>
        <v>9.0685920766024921</v>
      </c>
      <c r="AO28" s="18">
        <f t="shared" si="42"/>
        <v>14.803992280096884</v>
      </c>
      <c r="AP28" s="18">
        <f t="shared" si="42"/>
        <v>11.448292627460608</v>
      </c>
      <c r="AQ28" s="18"/>
      <c r="AR28" s="18">
        <f t="shared" ref="AR28:AU28" si="43">AR10/AR$18*100</f>
        <v>17.342502665237099</v>
      </c>
      <c r="AS28" s="18">
        <f t="shared" si="43"/>
        <v>12.690327611123042</v>
      </c>
      <c r="AT28" s="18">
        <f t="shared" si="43"/>
        <v>13.686741275560548</v>
      </c>
      <c r="AU28" s="18">
        <f t="shared" si="43"/>
        <v>15.144764181956294</v>
      </c>
    </row>
    <row r="29" spans="1:47" x14ac:dyDescent="0.2">
      <c r="A29" t="str">
        <f>$A$11</f>
        <v>Administrative and secretarial occupations</v>
      </c>
      <c r="B29" s="18">
        <f t="shared" si="29"/>
        <v>11.118637778701057</v>
      </c>
      <c r="C29" s="18">
        <f t="shared" ref="C29:O29" si="44">C11/C$18*100</f>
        <v>15.077497156369347</v>
      </c>
      <c r="D29" s="18">
        <f t="shared" si="44"/>
        <v>4.6895461311558702</v>
      </c>
      <c r="E29" s="18">
        <f t="shared" si="44"/>
        <v>11.547988636442398</v>
      </c>
      <c r="F29" s="18"/>
      <c r="G29" s="18">
        <f t="shared" si="44"/>
        <v>10.839531720246118</v>
      </c>
      <c r="H29" s="18">
        <f t="shared" si="44"/>
        <v>14.583688842299875</v>
      </c>
      <c r="I29" s="18">
        <f t="shared" si="44"/>
        <v>4.0363283185066807</v>
      </c>
      <c r="J29" s="18">
        <f t="shared" si="44"/>
        <v>11.283625103383129</v>
      </c>
      <c r="K29" s="18"/>
      <c r="L29" s="18">
        <f t="shared" si="44"/>
        <v>10.313999041768099</v>
      </c>
      <c r="M29" s="18">
        <f t="shared" si="44"/>
        <v>12.42932693822585</v>
      </c>
      <c r="N29" s="18">
        <f t="shared" si="44"/>
        <v>4.9170151972656218</v>
      </c>
      <c r="O29" s="18">
        <f t="shared" si="44"/>
        <v>10.400345024179614</v>
      </c>
      <c r="Q29" t="str">
        <f>$A$11</f>
        <v>Administrative and secretarial occupations</v>
      </c>
      <c r="R29" s="18">
        <f t="shared" ref="R29:U29" si="45">R11/R$18*100</f>
        <v>6.6777523139865433</v>
      </c>
      <c r="S29" s="18">
        <f t="shared" si="45"/>
        <v>6.9094604926565832</v>
      </c>
      <c r="T29" s="18">
        <f t="shared" si="45"/>
        <v>2.5485938854995558</v>
      </c>
      <c r="U29" s="18">
        <f t="shared" si="45"/>
        <v>6.1338062155887361</v>
      </c>
      <c r="V29" s="18"/>
      <c r="W29" s="18">
        <f t="shared" ref="W29:Z29" si="46">W11/W$18*100</f>
        <v>7.2111990434409812</v>
      </c>
      <c r="X29" s="18">
        <f t="shared" si="46"/>
        <v>7.7030883023818069</v>
      </c>
      <c r="Y29" s="18">
        <f t="shared" si="46"/>
        <v>1.8758655370644579</v>
      </c>
      <c r="Z29" s="18">
        <f t="shared" si="46"/>
        <v>6.6518884341230047</v>
      </c>
      <c r="AA29" s="18"/>
      <c r="AB29" s="18">
        <f t="shared" ref="AB29:AE29" si="47">AB11/AB$18*100</f>
        <v>8.7964653063368914</v>
      </c>
      <c r="AC29" s="18">
        <f t="shared" si="47"/>
        <v>7.273603937129355</v>
      </c>
      <c r="AD29" s="18">
        <f t="shared" si="47"/>
        <v>2.5676238451672049</v>
      </c>
      <c r="AE29" s="18">
        <f t="shared" si="47"/>
        <v>7.7671888225825843</v>
      </c>
      <c r="AG29" t="str">
        <f>$A$11</f>
        <v>Administrative and secretarial occupations</v>
      </c>
      <c r="AH29" s="18">
        <f t="shared" ref="AH29:AK29" si="48">AH11/AH$18*100</f>
        <v>17.775569793969506</v>
      </c>
      <c r="AI29" s="18">
        <f t="shared" si="48"/>
        <v>17.706174815514075</v>
      </c>
      <c r="AJ29" s="18">
        <f t="shared" si="48"/>
        <v>8.1514400545575025</v>
      </c>
      <c r="AK29" s="18">
        <f t="shared" si="48"/>
        <v>16.919952410776709</v>
      </c>
      <c r="AL29" s="18"/>
      <c r="AM29" s="18">
        <f t="shared" ref="AM29:AP29" si="49">AM11/AM$18*100</f>
        <v>16.080633212664026</v>
      </c>
      <c r="AN29" s="18">
        <f t="shared" si="49"/>
        <v>17.026779739385329</v>
      </c>
      <c r="AO29" s="18">
        <f t="shared" si="49"/>
        <v>7.1963772079947992</v>
      </c>
      <c r="AP29" s="18">
        <f t="shared" si="49"/>
        <v>15.786567734061407</v>
      </c>
      <c r="AQ29" s="18"/>
      <c r="AR29" s="18">
        <f t="shared" ref="AR29:AU29" si="50">AR11/AR$18*100</f>
        <v>12.244873667746635</v>
      </c>
      <c r="AS29" s="18">
        <f t="shared" si="50"/>
        <v>14.373673789765204</v>
      </c>
      <c r="AT29" s="18">
        <f t="shared" si="50"/>
        <v>8.3741338510116012</v>
      </c>
      <c r="AU29" s="18">
        <f t="shared" si="50"/>
        <v>12.821167720409669</v>
      </c>
    </row>
    <row r="30" spans="1:47" x14ac:dyDescent="0.2">
      <c r="A30" t="str">
        <f>$A$12</f>
        <v>Skilled trades occupations</v>
      </c>
      <c r="B30" s="18">
        <f t="shared" si="29"/>
        <v>11.871181572890684</v>
      </c>
      <c r="C30" s="18">
        <f t="shared" ref="C30:O30" si="51">C12/C$18*100</f>
        <v>3.0027992134191517</v>
      </c>
      <c r="D30" s="18">
        <f t="shared" si="51"/>
        <v>22.772243842673269</v>
      </c>
      <c r="E30" s="18">
        <f t="shared" si="51"/>
        <v>10.51507798974567</v>
      </c>
      <c r="F30" s="18"/>
      <c r="G30" s="18">
        <f t="shared" si="51"/>
        <v>9.7039176485063425</v>
      </c>
      <c r="H30" s="18">
        <f t="shared" si="51"/>
        <v>2.4170732355067073</v>
      </c>
      <c r="I30" s="18">
        <f t="shared" si="51"/>
        <v>23.237247333210327</v>
      </c>
      <c r="J30" s="18">
        <f t="shared" si="51"/>
        <v>8.8686807110992714</v>
      </c>
      <c r="K30" s="18"/>
      <c r="L30" s="18">
        <f t="shared" si="51"/>
        <v>7.3601402739283603</v>
      </c>
      <c r="M30" s="18">
        <f t="shared" si="51"/>
        <v>2.7234693314311422</v>
      </c>
      <c r="N30" s="18">
        <f t="shared" si="51"/>
        <v>22.849745470815776</v>
      </c>
      <c r="O30" s="18">
        <f t="shared" si="51"/>
        <v>7.5358800664134362</v>
      </c>
      <c r="Q30" t="str">
        <f>$A$12</f>
        <v>Skilled trades occupations</v>
      </c>
      <c r="R30" s="18">
        <f t="shared" ref="R30:U30" si="52">R12/R$18*100</f>
        <v>18.663898594358564</v>
      </c>
      <c r="S30" s="18">
        <f t="shared" si="52"/>
        <v>7.5110648354250493</v>
      </c>
      <c r="T30" s="18">
        <f t="shared" si="52"/>
        <v>31.623158021566521</v>
      </c>
      <c r="U30" s="18">
        <f t="shared" si="52"/>
        <v>18.886141509712036</v>
      </c>
      <c r="V30" s="18"/>
      <c r="W30" s="18">
        <f t="shared" ref="W30:Z30" si="53">W12/W$18*100</f>
        <v>15.181324041400831</v>
      </c>
      <c r="X30" s="18">
        <f t="shared" si="53"/>
        <v>5.458232126239059</v>
      </c>
      <c r="Y30" s="18">
        <f t="shared" si="53"/>
        <v>33.397396921998045</v>
      </c>
      <c r="Z30" s="18">
        <f t="shared" si="53"/>
        <v>15.813439625163619</v>
      </c>
      <c r="AA30" s="18"/>
      <c r="AB30" s="18">
        <f t="shared" ref="AB30:AE30" si="54">AB12/AB$18*100</f>
        <v>11.978320989424363</v>
      </c>
      <c r="AC30" s="18">
        <f t="shared" si="54"/>
        <v>6.1084374334229228</v>
      </c>
      <c r="AD30" s="18">
        <f t="shared" si="54"/>
        <v>32.044115481142107</v>
      </c>
      <c r="AE30" s="18">
        <f t="shared" si="54"/>
        <v>13.474947972938315</v>
      </c>
      <c r="AG30" t="str">
        <f>$A$12</f>
        <v>Skilled trades occupations</v>
      </c>
      <c r="AH30" s="18">
        <f t="shared" ref="AH30:AK30" si="55">AH12/AH$18*100</f>
        <v>1.6888303796077531</v>
      </c>
      <c r="AI30" s="18">
        <f t="shared" si="55"/>
        <v>1.5519270381380041</v>
      </c>
      <c r="AJ30" s="18">
        <f t="shared" si="55"/>
        <v>8.4604225142779157</v>
      </c>
      <c r="AK30" s="18">
        <f t="shared" si="55"/>
        <v>2.2092902481459618</v>
      </c>
      <c r="AL30" s="18"/>
      <c r="AM30" s="18">
        <f t="shared" ref="AM30:AP30" si="56">AM12/AM$18*100</f>
        <v>1.7918419439001596</v>
      </c>
      <c r="AN30" s="18">
        <f t="shared" si="56"/>
        <v>1.3372506881237787</v>
      </c>
      <c r="AO30" s="18">
        <f t="shared" si="56"/>
        <v>8.3762787940305046</v>
      </c>
      <c r="AP30" s="18">
        <f t="shared" si="56"/>
        <v>2.117033714095311</v>
      </c>
      <c r="AQ30" s="18"/>
      <c r="AR30" s="18">
        <f t="shared" ref="AR30:AU30" si="57">AR12/AR$18*100</f>
        <v>1.4840745539127416</v>
      </c>
      <c r="AS30" s="18">
        <f t="shared" si="57"/>
        <v>1.4469166403208686</v>
      </c>
      <c r="AT30" s="18">
        <f t="shared" si="57"/>
        <v>9.3202719568559704</v>
      </c>
      <c r="AU30" s="18">
        <f t="shared" si="57"/>
        <v>2.0757290985950902</v>
      </c>
    </row>
    <row r="31" spans="1:47" x14ac:dyDescent="0.2">
      <c r="A31" t="str">
        <f>$A$13</f>
        <v>Caring, leisure and other service occupations</v>
      </c>
      <c r="B31" s="18">
        <f t="shared" si="29"/>
        <v>8.441484695700801</v>
      </c>
      <c r="C31" s="18">
        <f t="shared" ref="C31:O31" si="58">C13/C$18*100</f>
        <v>14.724822012063077</v>
      </c>
      <c r="D31" s="18">
        <f t="shared" si="58"/>
        <v>7.3042643141580319</v>
      </c>
      <c r="E31" s="18">
        <f t="shared" si="58"/>
        <v>10.144082379936499</v>
      </c>
      <c r="F31" s="18"/>
      <c r="G31" s="18">
        <f t="shared" si="58"/>
        <v>7.9094863464433605</v>
      </c>
      <c r="H31" s="18">
        <f t="shared" si="58"/>
        <v>14.299024612694991</v>
      </c>
      <c r="I31" s="18">
        <f t="shared" si="58"/>
        <v>8.3176076556587244</v>
      </c>
      <c r="J31" s="18">
        <f t="shared" si="58"/>
        <v>9.8590530137961281</v>
      </c>
      <c r="K31" s="18"/>
      <c r="L31" s="18">
        <f t="shared" si="58"/>
        <v>8.0525629440691588</v>
      </c>
      <c r="M31" s="18">
        <f t="shared" si="58"/>
        <v>13.444708328309124</v>
      </c>
      <c r="N31" s="18">
        <f t="shared" si="58"/>
        <v>8.829719616484196</v>
      </c>
      <c r="O31" s="18">
        <f t="shared" si="58"/>
        <v>9.7222678345223006</v>
      </c>
      <c r="Q31" t="str">
        <f>$A$13</f>
        <v>Caring, leisure and other service occupations</v>
      </c>
      <c r="R31" s="18">
        <f t="shared" ref="R31:U31" si="59">R13/R$18*100</f>
        <v>2.9695345529187342</v>
      </c>
      <c r="S31" s="18">
        <f t="shared" si="59"/>
        <v>6.6674385525712196</v>
      </c>
      <c r="T31" s="18">
        <f t="shared" si="59"/>
        <v>2.1027002517447926</v>
      </c>
      <c r="U31" s="18">
        <f t="shared" si="59"/>
        <v>3.3751070711624851</v>
      </c>
      <c r="V31" s="18"/>
      <c r="W31" s="18">
        <f t="shared" ref="W31:Z31" si="60">W13/W$18*100</f>
        <v>3.0526796716476179</v>
      </c>
      <c r="X31" s="18">
        <f t="shared" si="60"/>
        <v>7.2989966287903236</v>
      </c>
      <c r="Y31" s="18">
        <f t="shared" si="60"/>
        <v>1.7106035317209247</v>
      </c>
      <c r="Z31" s="18">
        <f t="shared" si="60"/>
        <v>3.5667399177955508</v>
      </c>
      <c r="AA31" s="18"/>
      <c r="AB31" s="18">
        <f t="shared" ref="AB31:AE31" si="61">AB13/AB$18*100</f>
        <v>3.2127100651187797</v>
      </c>
      <c r="AC31" s="18">
        <f t="shared" si="61"/>
        <v>8.8607489826482961</v>
      </c>
      <c r="AD31" s="18">
        <f t="shared" si="61"/>
        <v>2.3234529864835882</v>
      </c>
      <c r="AE31" s="18">
        <f t="shared" si="61"/>
        <v>4.0559536882128358</v>
      </c>
      <c r="AG31" t="str">
        <f>$A$13</f>
        <v>Caring, leisure and other service occupations</v>
      </c>
      <c r="AH31" s="18">
        <f t="shared" ref="AH31:AK31" si="62">AH13/AH$18*100</f>
        <v>16.643993042486208</v>
      </c>
      <c r="AI31" s="18">
        <f t="shared" si="62"/>
        <v>17.31788871378636</v>
      </c>
      <c r="AJ31" s="18">
        <f t="shared" si="62"/>
        <v>15.715130580038975</v>
      </c>
      <c r="AK31" s="18">
        <f t="shared" si="62"/>
        <v>16.860274654515262</v>
      </c>
      <c r="AL31" s="18"/>
      <c r="AM31" s="18">
        <f t="shared" ref="AM31:AP31" si="63">AM13/AM$18*100</f>
        <v>14.925110044453088</v>
      </c>
      <c r="AN31" s="18">
        <f t="shared" si="63"/>
        <v>16.7845205439883</v>
      </c>
      <c r="AO31" s="18">
        <f t="shared" si="63"/>
        <v>17.981489035163719</v>
      </c>
      <c r="AP31" s="18">
        <f t="shared" si="63"/>
        <v>15.976396660209048</v>
      </c>
      <c r="AQ31" s="18"/>
      <c r="AR31" s="18">
        <f t="shared" ref="AR31:AU31" si="64">AR13/AR$18*100</f>
        <v>14.210679168601706</v>
      </c>
      <c r="AS31" s="18">
        <f t="shared" si="64"/>
        <v>15.173429386330373</v>
      </c>
      <c r="AT31" s="18">
        <f t="shared" si="64"/>
        <v>18.403661272790185</v>
      </c>
      <c r="AU31" s="18">
        <f t="shared" si="64"/>
        <v>14.931659469183318</v>
      </c>
    </row>
    <row r="32" spans="1:47" x14ac:dyDescent="0.2">
      <c r="A32" t="str">
        <f>$A$14</f>
        <v>Sales and customer service occupations</v>
      </c>
      <c r="B32" s="18">
        <f t="shared" si="29"/>
        <v>6.83083519537713</v>
      </c>
      <c r="C32" s="18">
        <f t="shared" ref="C32:O32" si="65">C14/C$18*100</f>
        <v>22.006203134742083</v>
      </c>
      <c r="D32" s="18">
        <f t="shared" si="65"/>
        <v>6.5437961977545474</v>
      </c>
      <c r="E32" s="18">
        <f t="shared" si="65"/>
        <v>11.219917014951097</v>
      </c>
      <c r="F32" s="18"/>
      <c r="G32" s="18">
        <f t="shared" si="65"/>
        <v>6.596265953031959</v>
      </c>
      <c r="H32" s="18">
        <f t="shared" si="65"/>
        <v>20.934021692968535</v>
      </c>
      <c r="I32" s="18">
        <f t="shared" si="65"/>
        <v>4.2906699361382037</v>
      </c>
      <c r="J32" s="18">
        <f t="shared" si="65"/>
        <v>10.651548234532342</v>
      </c>
      <c r="K32" s="18"/>
      <c r="L32" s="18">
        <f t="shared" si="65"/>
        <v>6.5412393835561868</v>
      </c>
      <c r="M32" s="18">
        <f t="shared" si="65"/>
        <v>21.072081058038975</v>
      </c>
      <c r="N32" s="18">
        <f t="shared" si="65"/>
        <v>3.1487428931277797</v>
      </c>
      <c r="O32" s="18">
        <f t="shared" si="65"/>
        <v>10.493561563635387</v>
      </c>
      <c r="Q32" t="str">
        <f>$A$14</f>
        <v>Sales and customer service occupations</v>
      </c>
      <c r="R32" s="18">
        <f t="shared" ref="R32:U32" si="66">R14/R$18*100</f>
        <v>4.0110129741361256</v>
      </c>
      <c r="S32" s="18">
        <f t="shared" si="66"/>
        <v>24.367326050105234</v>
      </c>
      <c r="T32" s="18">
        <f t="shared" si="66"/>
        <v>5.9480829236362078</v>
      </c>
      <c r="U32" s="18">
        <f t="shared" si="66"/>
        <v>7.1810138765181915</v>
      </c>
      <c r="V32" s="18"/>
      <c r="W32" s="18">
        <f t="shared" ref="W32:Z32" si="67">W14/W$18*100</f>
        <v>4.4951244899714933</v>
      </c>
      <c r="X32" s="18">
        <f t="shared" si="67"/>
        <v>22.17863104479046</v>
      </c>
      <c r="Y32" s="18">
        <f t="shared" si="67"/>
        <v>3.887937932599228</v>
      </c>
      <c r="Z32" s="18">
        <f t="shared" si="67"/>
        <v>7.2310893678413048</v>
      </c>
      <c r="AA32" s="18"/>
      <c r="AB32" s="18">
        <f>AB14/AB$18*100</f>
        <v>5.0531630527857896</v>
      </c>
      <c r="AC32" s="18">
        <f t="shared" ref="AC32:AE32" si="68">AC14/AC$18*100</f>
        <v>22.975704527073606</v>
      </c>
      <c r="AD32" s="18">
        <f t="shared" si="68"/>
        <v>3.2716710540035456</v>
      </c>
      <c r="AE32" s="18">
        <f t="shared" si="68"/>
        <v>7.8579410051545562</v>
      </c>
      <c r="AG32" t="str">
        <f>$A$14</f>
        <v>Sales and customer service occupations</v>
      </c>
      <c r="AH32" s="18">
        <f t="shared" ref="AH32:AK32" si="69">AH14/AH$18*100</f>
        <v>11.057777090432621</v>
      </c>
      <c r="AI32" s="18">
        <f t="shared" si="69"/>
        <v>21.246334966460797</v>
      </c>
      <c r="AJ32" s="18">
        <f t="shared" si="69"/>
        <v>7.5070573671449825</v>
      </c>
      <c r="AK32" s="18">
        <f t="shared" si="69"/>
        <v>15.227325643101061</v>
      </c>
      <c r="AL32" s="18"/>
      <c r="AM32" s="18">
        <f t="shared" ref="AM32:AP32" si="70">AM14/AM$18*100</f>
        <v>9.6313502848038794</v>
      </c>
      <c r="AN32" s="18">
        <f t="shared" si="70"/>
        <v>20.492098962500059</v>
      </c>
      <c r="AO32" s="18">
        <f t="shared" si="70"/>
        <v>4.8797348492098029</v>
      </c>
      <c r="AP32" s="18">
        <f t="shared" si="70"/>
        <v>13.976894891116975</v>
      </c>
      <c r="AQ32" s="18"/>
      <c r="AR32" s="18">
        <f t="shared" ref="AR32:AU32" si="71">AR14/AR$18*100</f>
        <v>8.4346330930458357</v>
      </c>
      <c r="AS32" s="18">
        <f t="shared" si="71"/>
        <v>20.354178971804554</v>
      </c>
      <c r="AT32" s="18">
        <f t="shared" si="71"/>
        <v>2.9678546653513758</v>
      </c>
      <c r="AU32" s="18">
        <f t="shared" si="71"/>
        <v>12.916649894950922</v>
      </c>
    </row>
    <row r="33" spans="1:47" x14ac:dyDescent="0.2">
      <c r="A33" t="str">
        <f>$A$15</f>
        <v>Process, plant and machine operatives</v>
      </c>
      <c r="B33" s="18">
        <f t="shared" si="29"/>
        <v>9.1370282615977256</v>
      </c>
      <c r="C33" s="18">
        <f t="shared" ref="C33:O33" si="72">C15/C$18*100</f>
        <v>2.6816017792333806</v>
      </c>
      <c r="D33" s="18">
        <f t="shared" si="72"/>
        <v>7.317921383549046</v>
      </c>
      <c r="E33" s="18">
        <f t="shared" si="72"/>
        <v>7.0513336011020291</v>
      </c>
      <c r="F33" s="18"/>
      <c r="G33" s="18">
        <f t="shared" si="72"/>
        <v>8.1834620426988813</v>
      </c>
      <c r="H33" s="18">
        <f t="shared" si="72"/>
        <v>2.879587795053947</v>
      </c>
      <c r="I33" s="18">
        <f t="shared" si="72"/>
        <v>10.603846452921143</v>
      </c>
      <c r="J33" s="18">
        <f t="shared" si="72"/>
        <v>6.8387493835747062</v>
      </c>
      <c r="K33" s="18"/>
      <c r="L33" s="18">
        <f t="shared" si="72"/>
        <v>6.18854036857498</v>
      </c>
      <c r="M33" s="18">
        <f t="shared" si="72"/>
        <v>3.1533377045756623</v>
      </c>
      <c r="N33" s="18">
        <f t="shared" si="72"/>
        <v>11.438200553962455</v>
      </c>
      <c r="O33" s="18">
        <f t="shared" si="72"/>
        <v>5.8158800143291636</v>
      </c>
      <c r="Q33" t="str">
        <f>$A$15</f>
        <v>Process, plant and machine operatives</v>
      </c>
      <c r="R33" s="18">
        <f t="shared" ref="R33:U33" si="73">R15/R$18*100</f>
        <v>13.88932734650912</v>
      </c>
      <c r="S33" s="18">
        <f t="shared" si="73"/>
        <v>8.6846477054500291</v>
      </c>
      <c r="T33" s="18">
        <f t="shared" si="73"/>
        <v>10.798553466581501</v>
      </c>
      <c r="U33" s="18">
        <f t="shared" si="73"/>
        <v>12.716166965938006</v>
      </c>
      <c r="V33" s="18"/>
      <c r="W33" s="18">
        <f t="shared" ref="W33:Z33" si="74">W15/W$18*100</f>
        <v>12.667825129527952</v>
      </c>
      <c r="X33" s="18">
        <f t="shared" si="74"/>
        <v>9.2068648272851519</v>
      </c>
      <c r="Y33" s="18">
        <f t="shared" si="74"/>
        <v>16.656083580447429</v>
      </c>
      <c r="Z33" s="18">
        <f t="shared" si="74"/>
        <v>12.594645403623073</v>
      </c>
      <c r="AA33" s="18"/>
      <c r="AB33" s="18">
        <f t="shared" ref="AB33:AE33" si="75">AB15/AB$18*100</f>
        <v>9.9858959452454066</v>
      </c>
      <c r="AC33" s="18">
        <f t="shared" si="75"/>
        <v>9.6013511457678273</v>
      </c>
      <c r="AD33" s="18">
        <f t="shared" si="75"/>
        <v>17.570375562747152</v>
      </c>
      <c r="AE33" s="18">
        <f t="shared" si="75"/>
        <v>10.86122871208185</v>
      </c>
      <c r="AG33" t="str">
        <f>$A$15</f>
        <v>Process, plant and machine operatives</v>
      </c>
      <c r="AH33" s="18">
        <f t="shared" ref="AH33:AK33" si="76">AH15/AH$18*100</f>
        <v>2.0132840948448338</v>
      </c>
      <c r="AI33" s="18">
        <f t="shared" si="76"/>
        <v>0.74967206800059283</v>
      </c>
      <c r="AJ33" s="18">
        <f t="shared" si="76"/>
        <v>1.6897813433899393</v>
      </c>
      <c r="AK33" s="18">
        <f t="shared" si="76"/>
        <v>1.430673405699683</v>
      </c>
      <c r="AL33" s="18"/>
      <c r="AM33" s="18">
        <f t="shared" ref="AM33:AP33" si="77">AM15/AM$18*100</f>
        <v>1.705830535210245</v>
      </c>
      <c r="AN33" s="18">
        <f t="shared" si="77"/>
        <v>0.63296515926786734</v>
      </c>
      <c r="AO33" s="18">
        <f t="shared" si="77"/>
        <v>1.7514073468000622</v>
      </c>
      <c r="AP33" s="18">
        <f t="shared" si="77"/>
        <v>1.2429067402649889</v>
      </c>
      <c r="AQ33" s="18"/>
      <c r="AR33" s="18">
        <f t="shared" ref="AR33:AU33" si="78">AR15/AR$18*100</f>
        <v>1.3568734621865479</v>
      </c>
      <c r="AS33" s="18">
        <f t="shared" si="78"/>
        <v>0.72163712050644901</v>
      </c>
      <c r="AT33" s="18">
        <f t="shared" si="78"/>
        <v>2.414733011201013</v>
      </c>
      <c r="AU33" s="18">
        <f t="shared" si="78"/>
        <v>1.1773801674508755</v>
      </c>
    </row>
    <row r="34" spans="1:47" x14ac:dyDescent="0.2">
      <c r="A34" t="str">
        <f>$A$16</f>
        <v>Elementary occupations</v>
      </c>
      <c r="B34" s="18">
        <f t="shared" si="29"/>
        <v>8.7011286187816079</v>
      </c>
      <c r="C34" s="18">
        <f t="shared" ref="C34:O34" si="79">C16/C$18*100</f>
        <v>20.179718440613588</v>
      </c>
      <c r="D34" s="18">
        <f t="shared" si="79"/>
        <v>7.4011683478903425</v>
      </c>
      <c r="E34" s="18">
        <f t="shared" si="79"/>
        <v>11.899057145667538</v>
      </c>
      <c r="F34" s="18"/>
      <c r="G34" s="18">
        <f t="shared" si="79"/>
        <v>8.2848446781667953</v>
      </c>
      <c r="H34" s="18">
        <f t="shared" si="79"/>
        <v>17.595226157490764</v>
      </c>
      <c r="I34" s="18">
        <f t="shared" si="79"/>
        <v>6.130377118556833</v>
      </c>
      <c r="J34" s="18">
        <f t="shared" si="79"/>
        <v>10.853009391189868</v>
      </c>
      <c r="K34" s="18"/>
      <c r="L34" s="18">
        <f t="shared" si="79"/>
        <v>8.5736038121773586</v>
      </c>
      <c r="M34" s="18">
        <f t="shared" si="79"/>
        <v>13.997622412505869</v>
      </c>
      <c r="N34" s="18">
        <f t="shared" si="79"/>
        <v>8.1845972329926386</v>
      </c>
      <c r="O34" s="18">
        <f t="shared" si="79"/>
        <v>10.13641277857119</v>
      </c>
      <c r="Q34" t="str">
        <f>$A$16</f>
        <v>Elementary occupations</v>
      </c>
      <c r="R34" s="18">
        <f t="shared" ref="R34:U34" si="80">R16/R$18*100</f>
        <v>10.390265458714559</v>
      </c>
      <c r="S34" s="18">
        <f t="shared" si="80"/>
        <v>30.004955495274359</v>
      </c>
      <c r="T34" s="18">
        <f t="shared" si="80"/>
        <v>4.8525629852595484</v>
      </c>
      <c r="U34" s="18">
        <f t="shared" si="80"/>
        <v>12.410221835276944</v>
      </c>
      <c r="V34" s="18"/>
      <c r="W34" s="18">
        <f t="shared" ref="W34:Z34" si="81">W16/W$18*100</f>
        <v>10.098092836093439</v>
      </c>
      <c r="X34" s="18">
        <f t="shared" si="81"/>
        <v>27.286003304317564</v>
      </c>
      <c r="Y34" s="18">
        <f t="shared" si="81"/>
        <v>5.7271892721039581</v>
      </c>
      <c r="Z34" s="18">
        <f t="shared" si="81"/>
        <v>12.305681013093588</v>
      </c>
      <c r="AA34" s="18"/>
      <c r="AB34" s="18">
        <f t="shared" ref="AB34:AE34" si="82">AB16/AB$18*100</f>
        <v>10.209055193013942</v>
      </c>
      <c r="AC34" s="18">
        <f t="shared" si="82"/>
        <v>21.981915933052836</v>
      </c>
      <c r="AD34" s="18">
        <f t="shared" si="82"/>
        <v>6.872273187362568</v>
      </c>
      <c r="AE34" s="18">
        <f t="shared" si="82"/>
        <v>11.782852523789291</v>
      </c>
      <c r="AG34" t="str">
        <f>$A$16</f>
        <v>Elementary occupations</v>
      </c>
      <c r="AH34" s="18">
        <f t="shared" ref="AH34:AK34" si="83">AH16/AH$18*100</f>
        <v>6.169095492220892</v>
      </c>
      <c r="AI34" s="18">
        <f t="shared" si="83"/>
        <v>17.017712415820842</v>
      </c>
      <c r="AJ34" s="18">
        <f t="shared" si="83"/>
        <v>11.522232437918975</v>
      </c>
      <c r="AK34" s="18">
        <f t="shared" si="83"/>
        <v>11.391878409922667</v>
      </c>
      <c r="AL34" s="18"/>
      <c r="AM34" s="18">
        <f t="shared" ref="AM34:AP34" si="84">AM16/AM$18*100</f>
        <v>5.6656202373138651</v>
      </c>
      <c r="AN34" s="18">
        <f t="shared" si="84"/>
        <v>14.154327460386895</v>
      </c>
      <c r="AO34" s="18">
        <f t="shared" si="84"/>
        <v>6.7201087803945816</v>
      </c>
      <c r="AP34" s="18">
        <f t="shared" si="84"/>
        <v>9.440732001143056</v>
      </c>
      <c r="AQ34" s="18"/>
      <c r="AR34" s="18">
        <f t="shared" ref="AR34:AU34" si="85">AR16/AR$18*100</f>
        <v>6.4926935170387878</v>
      </c>
      <c r="AS34" s="18">
        <f t="shared" si="85"/>
        <v>10.986553748588143</v>
      </c>
      <c r="AT34" s="18">
        <f t="shared" si="85"/>
        <v>10.115676077670823</v>
      </c>
      <c r="AU34" s="18">
        <f t="shared" si="85"/>
        <v>8.6227393015545992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1.6771422060168</v>
      </c>
      <c r="C44" s="27">
        <f t="shared" ref="C44:E44" si="93">H8-C8</f>
        <v>0.90524989239545617</v>
      </c>
      <c r="D44" s="27">
        <f t="shared" si="93"/>
        <v>-0.43618284877688485</v>
      </c>
      <c r="E44" s="27">
        <f t="shared" si="93"/>
        <v>2.1462092496353726</v>
      </c>
      <c r="F44" s="27"/>
      <c r="G44" s="27">
        <f>L8-G8</f>
        <v>-4.0568318624469413E-2</v>
      </c>
      <c r="H44" s="27">
        <f t="shared" ref="H44:J44" si="94">M8-H8</f>
        <v>0.60584578233115671</v>
      </c>
      <c r="I44" s="27">
        <f t="shared" si="94"/>
        <v>0.17316318972484179</v>
      </c>
      <c r="J44" s="27">
        <f t="shared" si="94"/>
        <v>0.7384406534315282</v>
      </c>
      <c r="K44" s="27"/>
      <c r="L44" s="27">
        <f>L8-B8</f>
        <v>1.6365738873923306</v>
      </c>
      <c r="M44" s="27">
        <f t="shared" ref="M44:O44" si="95">M8-C8</f>
        <v>1.5110956747266129</v>
      </c>
      <c r="N44" s="27">
        <f t="shared" si="95"/>
        <v>-0.26301965905204305</v>
      </c>
      <c r="O44" s="27">
        <f t="shared" si="95"/>
        <v>2.8846499030669008</v>
      </c>
      <c r="Q44" t="str">
        <f>$A$8</f>
        <v>Managers, directors and senior officials</v>
      </c>
      <c r="R44" s="27">
        <f>W8-R8</f>
        <v>0.94281798182165133</v>
      </c>
      <c r="S44" s="27">
        <f t="shared" ref="S44:S52" si="96">X8-S8</f>
        <v>0.34489403328996504</v>
      </c>
      <c r="T44" s="27">
        <f t="shared" ref="T44:T52" si="97">Y8-T8</f>
        <v>-0.76725353046771305</v>
      </c>
      <c r="U44" s="27">
        <f t="shared" ref="U44:U52" si="98">Z8-U8</f>
        <v>0.52045848464390332</v>
      </c>
      <c r="V44" s="27"/>
      <c r="W44" s="27">
        <f>AB8-W8</f>
        <v>-0.38250087891693063</v>
      </c>
      <c r="X44" s="27">
        <f t="shared" ref="X44:X52" si="99">AC8-X8</f>
        <v>9.0946444870777077E-2</v>
      </c>
      <c r="Y44" s="27">
        <f t="shared" ref="Y44:Y52" si="100">AD8-Y8</f>
        <v>0.33694915389570168</v>
      </c>
      <c r="Z44" s="27">
        <f t="shared" ref="Z44:Z52" si="101">AE8-Z8</f>
        <v>4.5394719849548792E-2</v>
      </c>
      <c r="AA44" s="27"/>
      <c r="AB44" s="27">
        <f>AB8-R8</f>
        <v>0.5603171029047207</v>
      </c>
      <c r="AC44" s="27">
        <f t="shared" ref="AC44:AC52" si="102">AC8-S8</f>
        <v>0.43584047816074212</v>
      </c>
      <c r="AD44" s="27">
        <f t="shared" ref="AD44:AD52" si="103">AD8-T8</f>
        <v>-0.43030437657201137</v>
      </c>
      <c r="AE44" s="27">
        <f t="shared" ref="AE44:AE52" si="104">AE8-U8</f>
        <v>0.56585320449345211</v>
      </c>
      <c r="AG44" t="str">
        <f>$A$8</f>
        <v>Managers, directors and senior officials</v>
      </c>
      <c r="AH44" s="27">
        <f>AM8-AH8</f>
        <v>0.73432422419515753</v>
      </c>
      <c r="AI44" s="27">
        <f t="shared" ref="AI44:AI52" si="105">AN8-AI8</f>
        <v>0.56035585910549157</v>
      </c>
      <c r="AJ44" s="27">
        <f t="shared" ref="AJ44:AJ52" si="106">AO8-AJ8</f>
        <v>0.3310706816908271</v>
      </c>
      <c r="AK44" s="27">
        <f t="shared" ref="AK44:AK52" si="107">AP8-AK8</f>
        <v>1.6257507649914764</v>
      </c>
      <c r="AL44" s="27"/>
      <c r="AM44" s="27">
        <f>AR8-AM8</f>
        <v>0.34193256029245767</v>
      </c>
      <c r="AN44" s="27">
        <f t="shared" ref="AN44:AN52" si="108">AS8-AN8</f>
        <v>0.51489933746038141</v>
      </c>
      <c r="AO44" s="27">
        <f t="shared" ref="AO44:AO52" si="109">AT8-AO8</f>
        <v>-0.16378596417085989</v>
      </c>
      <c r="AP44" s="27">
        <f t="shared" ref="AP44:AP52" si="110">AU8-AP8</f>
        <v>0.69304593358197941</v>
      </c>
      <c r="AQ44" s="27"/>
      <c r="AR44" s="27">
        <f>AR8-AH8</f>
        <v>1.0762567844876152</v>
      </c>
      <c r="AS44" s="27">
        <f t="shared" ref="AS44:AS52" si="111">AS8-AI8</f>
        <v>1.075255196565873</v>
      </c>
      <c r="AT44" s="27">
        <f t="shared" ref="AT44:AT52" si="112">AT8-AJ8</f>
        <v>0.16728471751996721</v>
      </c>
      <c r="AU44" s="27">
        <f t="shared" ref="AU44:AU52" si="113">AU8-AK8</f>
        <v>2.3187966985734558</v>
      </c>
    </row>
    <row r="45" spans="1:47" x14ac:dyDescent="0.2">
      <c r="A45" t="str">
        <f>$A$9</f>
        <v>Professional occupations</v>
      </c>
      <c r="B45" s="27">
        <f t="shared" ref="B45:B54" si="114">G9-B9</f>
        <v>2.221917413061135</v>
      </c>
      <c r="C45" s="27">
        <f t="shared" ref="C45:C54" si="115">H9-C9</f>
        <v>2.1345677690358009</v>
      </c>
      <c r="D45" s="27">
        <f t="shared" ref="D45:D54" si="116">I9-D9</f>
        <v>-1.2044598387916867</v>
      </c>
      <c r="E45" s="27">
        <f t="shared" ref="E45:E54" si="117">J9-E9</f>
        <v>3.1520253433052474</v>
      </c>
      <c r="F45" s="27"/>
      <c r="G45" s="27">
        <f t="shared" ref="G45:G54" si="118">L9-G9</f>
        <v>8.4608380276274247</v>
      </c>
      <c r="H45" s="27">
        <f t="shared" ref="H45:H54" si="119">M9-H9</f>
        <v>2.8969803152466209</v>
      </c>
      <c r="I45" s="27">
        <f t="shared" ref="I45:I54" si="120">N9-I9</f>
        <v>-0.3924083313822484</v>
      </c>
      <c r="J45" s="27">
        <f t="shared" ref="J45:J54" si="121">O9-J9</f>
        <v>10.965410011491812</v>
      </c>
      <c r="K45" s="27"/>
      <c r="L45" s="27">
        <f t="shared" ref="L45:L54" si="122">L9-B9</f>
        <v>10.68275544068856</v>
      </c>
      <c r="M45" s="27">
        <f t="shared" ref="M45:M54" si="123">M9-C9</f>
        <v>5.0315480842824218</v>
      </c>
      <c r="N45" s="27">
        <f t="shared" ref="N45:N54" si="124">N9-D9</f>
        <v>-1.5968681701739351</v>
      </c>
      <c r="O45" s="27">
        <f t="shared" ref="O45:O54" si="125">O9-E9</f>
        <v>14.11743535479706</v>
      </c>
      <c r="Q45" t="str">
        <f>$A$9</f>
        <v>Professional occupations</v>
      </c>
      <c r="R45" s="27">
        <f t="shared" ref="R45:R52" si="126">W9-R9</f>
        <v>0.17871111381771243</v>
      </c>
      <c r="S45" s="27">
        <f t="shared" si="96"/>
        <v>0.59801942875337688</v>
      </c>
      <c r="T45" s="27">
        <f t="shared" si="97"/>
        <v>-1.3703653940952356</v>
      </c>
      <c r="U45" s="27">
        <f t="shared" si="98"/>
        <v>-0.59363485152414697</v>
      </c>
      <c r="V45" s="27"/>
      <c r="W45" s="27">
        <f t="shared" ref="W45:W52" si="127">AB9-W9</f>
        <v>4.3338503692712287</v>
      </c>
      <c r="X45" s="27">
        <f t="shared" si="99"/>
        <v>0.75608762320855405</v>
      </c>
      <c r="Y45" s="27">
        <f t="shared" si="100"/>
        <v>-0.32565193625384503</v>
      </c>
      <c r="Z45" s="27">
        <f t="shared" si="101"/>
        <v>4.7642860562259379</v>
      </c>
      <c r="AA45" s="27"/>
      <c r="AB45" s="27">
        <f t="shared" ref="AB45:AB52" si="128">AB9-R9</f>
        <v>4.5125614830889411</v>
      </c>
      <c r="AC45" s="27">
        <f t="shared" si="102"/>
        <v>1.3541070519619309</v>
      </c>
      <c r="AD45" s="27">
        <f t="shared" si="103"/>
        <v>-1.6960173303490806</v>
      </c>
      <c r="AE45" s="27">
        <f t="shared" si="104"/>
        <v>4.170651204701791</v>
      </c>
      <c r="AG45" t="str">
        <f>$A$9</f>
        <v>Professional occupations</v>
      </c>
      <c r="AH45" s="27">
        <f t="shared" ref="AH45:AH52" si="129">AM9-AH9</f>
        <v>2.0432062992434119</v>
      </c>
      <c r="AI45" s="27">
        <f t="shared" si="105"/>
        <v>1.5365483402824243</v>
      </c>
      <c r="AJ45" s="27">
        <f t="shared" si="106"/>
        <v>0.16590555530354933</v>
      </c>
      <c r="AK45" s="27">
        <f t="shared" si="107"/>
        <v>3.7456601948293873</v>
      </c>
      <c r="AL45" s="27"/>
      <c r="AM45" s="27">
        <f t="shared" ref="AM45:AM52" si="130">AR9-AM9</f>
        <v>4.1269876583561853</v>
      </c>
      <c r="AN45" s="27">
        <f t="shared" si="108"/>
        <v>2.1408926920380651</v>
      </c>
      <c r="AO45" s="27">
        <f t="shared" si="109"/>
        <v>-6.6756395128403145E-2</v>
      </c>
      <c r="AP45" s="27">
        <f t="shared" si="110"/>
        <v>6.2011239552658495</v>
      </c>
      <c r="AQ45" s="27"/>
      <c r="AR45" s="27">
        <f t="shared" ref="AR45:AR52" si="131">AR9-AH9</f>
        <v>6.1701939575995972</v>
      </c>
      <c r="AS45" s="27">
        <f t="shared" si="111"/>
        <v>3.6774410323204894</v>
      </c>
      <c r="AT45" s="27">
        <f t="shared" si="112"/>
        <v>9.9149160175146189E-2</v>
      </c>
      <c r="AU45" s="27">
        <f t="shared" si="113"/>
        <v>9.9467841500952368</v>
      </c>
    </row>
    <row r="46" spans="1:47" x14ac:dyDescent="0.2">
      <c r="A46" t="str">
        <f>$A$10</f>
        <v>Associate professional occupations</v>
      </c>
      <c r="B46" s="27">
        <f t="shared" si="114"/>
        <v>1.8893146288491671</v>
      </c>
      <c r="C46" s="27">
        <f t="shared" si="115"/>
        <v>1.0202815735676678</v>
      </c>
      <c r="D46" s="27">
        <f t="shared" si="116"/>
        <v>-0.83546242037181928</v>
      </c>
      <c r="E46" s="27">
        <f t="shared" si="117"/>
        <v>2.0741337820450099</v>
      </c>
      <c r="F46" s="27"/>
      <c r="G46" s="27">
        <f t="shared" si="118"/>
        <v>4.0599078698044444</v>
      </c>
      <c r="H46" s="27">
        <f t="shared" si="119"/>
        <v>2.5607732998177655</v>
      </c>
      <c r="I46" s="27">
        <f t="shared" si="120"/>
        <v>1.3287291712589244E-2</v>
      </c>
      <c r="J46" s="27">
        <f t="shared" si="121"/>
        <v>6.6339684613348027</v>
      </c>
      <c r="K46" s="27"/>
      <c r="L46" s="27">
        <f t="shared" si="122"/>
        <v>5.9492224986536115</v>
      </c>
      <c r="M46" s="27">
        <f t="shared" si="123"/>
        <v>3.5810548733854333</v>
      </c>
      <c r="N46" s="27">
        <f t="shared" si="124"/>
        <v>-0.82217512865923004</v>
      </c>
      <c r="O46" s="27">
        <f t="shared" si="125"/>
        <v>8.7081022433798125</v>
      </c>
      <c r="Q46" t="str">
        <f>$A$10</f>
        <v>Associate professional occupations</v>
      </c>
      <c r="R46" s="27">
        <f t="shared" si="126"/>
        <v>0.89885348422149924</v>
      </c>
      <c r="S46" s="27">
        <f t="shared" si="96"/>
        <v>0.41330972984724146</v>
      </c>
      <c r="T46" s="27">
        <f t="shared" si="97"/>
        <v>-0.44546530613042967</v>
      </c>
      <c r="U46" s="27">
        <f t="shared" si="98"/>
        <v>0.86669790793831325</v>
      </c>
      <c r="V46" s="27"/>
      <c r="W46" s="27">
        <f>AB10-W10</f>
        <v>-0.64876413176624759</v>
      </c>
      <c r="X46" s="27">
        <f t="shared" si="99"/>
        <v>0.10215419251025781</v>
      </c>
      <c r="Y46" s="27">
        <f t="shared" si="100"/>
        <v>6.9873803728834893E-2</v>
      </c>
      <c r="Z46" s="27">
        <f t="shared" si="101"/>
        <v>-0.47673613552715821</v>
      </c>
      <c r="AA46" s="27"/>
      <c r="AB46" s="27">
        <f t="shared" si="128"/>
        <v>0.25008935245525166</v>
      </c>
      <c r="AC46" s="27">
        <f t="shared" si="102"/>
        <v>0.51546392235749927</v>
      </c>
      <c r="AD46" s="27">
        <f t="shared" si="103"/>
        <v>-0.37559150240159478</v>
      </c>
      <c r="AE46" s="27">
        <f t="shared" si="104"/>
        <v>0.38996177241115504</v>
      </c>
      <c r="AG46" t="str">
        <f>$A$10</f>
        <v>Associate professional occupations</v>
      </c>
      <c r="AH46" s="27">
        <f t="shared" si="129"/>
        <v>0.990461144627659</v>
      </c>
      <c r="AI46" s="27">
        <f t="shared" si="105"/>
        <v>0.60697184372042745</v>
      </c>
      <c r="AJ46" s="27">
        <f t="shared" si="106"/>
        <v>-0.38999711424138894</v>
      </c>
      <c r="AK46" s="27">
        <f t="shared" si="107"/>
        <v>1.2074358741066966</v>
      </c>
      <c r="AL46" s="27"/>
      <c r="AM46" s="27">
        <f t="shared" si="130"/>
        <v>4.7086720015706991</v>
      </c>
      <c r="AN46" s="27">
        <f t="shared" si="108"/>
        <v>2.4586191073075074</v>
      </c>
      <c r="AO46" s="27">
        <f t="shared" si="109"/>
        <v>-5.6586512016247648E-2</v>
      </c>
      <c r="AP46" s="27">
        <f t="shared" si="110"/>
        <v>7.1107045968619573</v>
      </c>
      <c r="AQ46" s="27"/>
      <c r="AR46" s="27">
        <f t="shared" si="131"/>
        <v>5.6991331461983581</v>
      </c>
      <c r="AS46" s="27">
        <f t="shared" si="111"/>
        <v>3.0655909510279349</v>
      </c>
      <c r="AT46" s="27">
        <f t="shared" si="112"/>
        <v>-0.44658362625763659</v>
      </c>
      <c r="AU46" s="27">
        <f t="shared" si="113"/>
        <v>8.3181404709686539</v>
      </c>
    </row>
    <row r="47" spans="1:47" x14ac:dyDescent="0.2">
      <c r="A47" t="str">
        <f>$A$11</f>
        <v>Administrative and secretarial occupations</v>
      </c>
      <c r="B47" s="27">
        <f t="shared" si="114"/>
        <v>-1.0661517329000283</v>
      </c>
      <c r="C47" s="27">
        <f t="shared" si="115"/>
        <v>-0.61501653499944275</v>
      </c>
      <c r="D47" s="27">
        <f t="shared" si="116"/>
        <v>-0.43515295136279297</v>
      </c>
      <c r="E47" s="27">
        <f t="shared" si="117"/>
        <v>-2.116321219262268</v>
      </c>
      <c r="F47" s="27"/>
      <c r="G47" s="27">
        <f t="shared" si="118"/>
        <v>-3.0884821426404585E-2</v>
      </c>
      <c r="H47" s="27">
        <f t="shared" si="119"/>
        <v>-1.5340123680065538</v>
      </c>
      <c r="I47" s="27">
        <f t="shared" si="120"/>
        <v>0.32664243893592193</v>
      </c>
      <c r="J47" s="27">
        <f t="shared" si="121"/>
        <v>-1.2382547504970347</v>
      </c>
      <c r="K47" s="27"/>
      <c r="L47" s="27">
        <f t="shared" si="122"/>
        <v>-1.0970365543264329</v>
      </c>
      <c r="M47" s="27">
        <f t="shared" si="123"/>
        <v>-2.1490289030059966</v>
      </c>
      <c r="N47" s="27">
        <f t="shared" si="124"/>
        <v>-0.10851051242687104</v>
      </c>
      <c r="O47" s="27">
        <f t="shared" si="125"/>
        <v>-3.3545759697593027</v>
      </c>
      <c r="Q47" t="str">
        <f>$A$11</f>
        <v>Administrative and secretarial occupations</v>
      </c>
      <c r="R47" s="27">
        <f t="shared" si="126"/>
        <v>0.24232311646762827</v>
      </c>
      <c r="S47" s="27">
        <f t="shared" si="96"/>
        <v>0.27290077680124836</v>
      </c>
      <c r="T47" s="27">
        <f t="shared" si="97"/>
        <v>-0.21599913466885878</v>
      </c>
      <c r="U47" s="27">
        <f t="shared" si="98"/>
        <v>0.29922475860002073</v>
      </c>
      <c r="V47" s="27"/>
      <c r="W47" s="27">
        <f t="shared" si="127"/>
        <v>1.5947633662854148</v>
      </c>
      <c r="X47" s="27">
        <f t="shared" si="99"/>
        <v>3.2305032724775806E-2</v>
      </c>
      <c r="Y47" s="27">
        <f t="shared" si="100"/>
        <v>0.14233151746941236</v>
      </c>
      <c r="Z47" s="27">
        <f t="shared" si="101"/>
        <v>1.7693999164796015</v>
      </c>
      <c r="AA47" s="27"/>
      <c r="AB47" s="27">
        <f t="shared" si="128"/>
        <v>1.8370864827530431</v>
      </c>
      <c r="AC47" s="27">
        <f t="shared" si="102"/>
        <v>0.30520580952602416</v>
      </c>
      <c r="AD47" s="27">
        <f t="shared" si="103"/>
        <v>-7.3667617199446422E-2</v>
      </c>
      <c r="AE47" s="27">
        <f t="shared" si="104"/>
        <v>2.0686246750796222</v>
      </c>
      <c r="AG47" t="str">
        <f>$A$11</f>
        <v>Administrative and secretarial occupations</v>
      </c>
      <c r="AH47" s="27">
        <f t="shared" si="129"/>
        <v>-1.3084748493676397</v>
      </c>
      <c r="AI47" s="27">
        <f t="shared" si="105"/>
        <v>-0.88791731180069</v>
      </c>
      <c r="AJ47" s="27">
        <f t="shared" si="106"/>
        <v>-0.21915381669393352</v>
      </c>
      <c r="AK47" s="27">
        <f t="shared" si="107"/>
        <v>-2.4155459778622621</v>
      </c>
      <c r="AL47" s="27"/>
      <c r="AM47" s="27">
        <f t="shared" si="130"/>
        <v>-1.6256481877118141</v>
      </c>
      <c r="AN47" s="27">
        <f t="shared" si="108"/>
        <v>-1.5663174007313341</v>
      </c>
      <c r="AO47" s="27">
        <f t="shared" si="109"/>
        <v>0.18431092146651018</v>
      </c>
      <c r="AP47" s="27">
        <f>AU11-AP11</f>
        <v>-3.0076546669766415</v>
      </c>
      <c r="AQ47" s="27"/>
      <c r="AR47" s="27">
        <f t="shared" si="131"/>
        <v>-2.9341230370794538</v>
      </c>
      <c r="AS47" s="27">
        <f t="shared" si="111"/>
        <v>-2.4542347125320241</v>
      </c>
      <c r="AT47" s="27">
        <f t="shared" si="112"/>
        <v>-3.4842895227423343E-2</v>
      </c>
      <c r="AU47" s="27">
        <f t="shared" si="113"/>
        <v>-5.4232006448389036</v>
      </c>
    </row>
    <row r="48" spans="1:47" x14ac:dyDescent="0.2">
      <c r="A48" t="str">
        <f>$A$12</f>
        <v>Skilled trades occupations</v>
      </c>
      <c r="B48" s="27">
        <f t="shared" si="114"/>
        <v>-4.4258034164928866</v>
      </c>
      <c r="C48" s="27">
        <f t="shared" si="115"/>
        <v>-0.5478714563277185</v>
      </c>
      <c r="D48" s="27">
        <f t="shared" si="116"/>
        <v>-1.0595813928693838</v>
      </c>
      <c r="E48" s="27">
        <f t="shared" si="117"/>
        <v>-6.0332562656899924</v>
      </c>
      <c r="F48" s="27"/>
      <c r="G48" s="27">
        <f t="shared" si="118"/>
        <v>-3.4844984566666426</v>
      </c>
      <c r="H48" s="27">
        <f t="shared" si="119"/>
        <v>0.34330686189185711</v>
      </c>
      <c r="I48" s="27">
        <f t="shared" si="120"/>
        <v>0.22020894050718809</v>
      </c>
      <c r="J48" s="27">
        <f t="shared" si="121"/>
        <v>-2.920982654267597</v>
      </c>
      <c r="K48" s="27"/>
      <c r="L48" s="27">
        <f t="shared" si="122"/>
        <v>-7.9103018731595292</v>
      </c>
      <c r="M48" s="27">
        <f t="shared" si="123"/>
        <v>-0.20456459443586139</v>
      </c>
      <c r="N48" s="27">
        <f t="shared" si="124"/>
        <v>-0.83937245236219571</v>
      </c>
      <c r="O48" s="27">
        <f t="shared" si="125"/>
        <v>-8.9542389199575894</v>
      </c>
      <c r="Q48" t="str">
        <f>$A$12</f>
        <v>Skilled trades occupations</v>
      </c>
      <c r="R48" s="27">
        <f t="shared" si="126"/>
        <v>-4.4914559858509904</v>
      </c>
      <c r="S48" s="27">
        <f t="shared" si="96"/>
        <v>-0.37012831215707354</v>
      </c>
      <c r="T48" s="27">
        <f t="shared" si="97"/>
        <v>-0.9388172018874279</v>
      </c>
      <c r="U48" s="27">
        <f t="shared" si="98"/>
        <v>-5.8004014998954929</v>
      </c>
      <c r="V48" s="27"/>
      <c r="W48" s="27">
        <f t="shared" si="127"/>
        <v>-3.4005152853448397</v>
      </c>
      <c r="X48" s="27">
        <f t="shared" si="99"/>
        <v>0.25832116579434627</v>
      </c>
      <c r="Y48" s="27">
        <f t="shared" si="100"/>
        <v>5.8220997648783523E-2</v>
      </c>
      <c r="Z48" s="27">
        <f t="shared" si="101"/>
        <v>-3.0839731219017068</v>
      </c>
      <c r="AA48" s="27"/>
      <c r="AB48" s="27">
        <f t="shared" si="128"/>
        <v>-7.8919712711958301</v>
      </c>
      <c r="AC48" s="27">
        <f t="shared" si="102"/>
        <v>-0.11180714636272726</v>
      </c>
      <c r="AD48" s="27">
        <f t="shared" si="103"/>
        <v>-0.88059620423864438</v>
      </c>
      <c r="AE48" s="27">
        <f t="shared" si="104"/>
        <v>-8.8843746217971997</v>
      </c>
      <c r="AG48" t="str">
        <f>$A$12</f>
        <v>Skilled trades occupations</v>
      </c>
      <c r="AH48" s="27">
        <f t="shared" si="129"/>
        <v>6.5652569358103152E-2</v>
      </c>
      <c r="AI48" s="27">
        <f t="shared" si="105"/>
        <v>-0.17774314417064563</v>
      </c>
      <c r="AJ48" s="27">
        <f t="shared" si="106"/>
        <v>-0.12076419098195601</v>
      </c>
      <c r="AK48" s="27">
        <f t="shared" si="107"/>
        <v>-0.23285476579449815</v>
      </c>
      <c r="AL48" s="27"/>
      <c r="AM48" s="27">
        <f t="shared" si="130"/>
        <v>-8.3983171321793781E-2</v>
      </c>
      <c r="AN48" s="27">
        <f t="shared" si="108"/>
        <v>8.4985696097513053E-2</v>
      </c>
      <c r="AO48" s="27">
        <f t="shared" si="109"/>
        <v>0.16198794285840423</v>
      </c>
      <c r="AP48" s="27">
        <f t="shared" si="110"/>
        <v>0.16299046763412361</v>
      </c>
      <c r="AQ48" s="27"/>
      <c r="AR48" s="27">
        <f t="shared" si="131"/>
        <v>-1.8330601963690629E-2</v>
      </c>
      <c r="AS48" s="27">
        <f t="shared" si="111"/>
        <v>-9.2757448073132576E-2</v>
      </c>
      <c r="AT48" s="27">
        <f t="shared" si="112"/>
        <v>4.1223751876448222E-2</v>
      </c>
      <c r="AU48" s="27">
        <f t="shared" si="113"/>
        <v>-6.9864298160374538E-2</v>
      </c>
    </row>
    <row r="49" spans="1:47" x14ac:dyDescent="0.2">
      <c r="A49" t="str">
        <f>$A$13</f>
        <v>Caring, leisure and other service occupations</v>
      </c>
      <c r="B49" s="27">
        <f t="shared" si="114"/>
        <v>-1.372397109770116</v>
      </c>
      <c r="C49" s="27">
        <f t="shared" si="115"/>
        <v>-0.55135213230757074</v>
      </c>
      <c r="D49" s="27">
        <f t="shared" si="116"/>
        <v>-8.9539739611382174E-2</v>
      </c>
      <c r="E49" s="27">
        <f t="shared" si="117"/>
        <v>-2.0132889816890724</v>
      </c>
      <c r="F49" s="27"/>
      <c r="G49" s="27">
        <f t="shared" si="118"/>
        <v>0.94912240710682383</v>
      </c>
      <c r="H49" s="27">
        <f t="shared" si="119"/>
        <v>-0.37103915313160662</v>
      </c>
      <c r="I49" s="27">
        <f t="shared" si="120"/>
        <v>0.27680820257386385</v>
      </c>
      <c r="J49" s="27">
        <f t="shared" si="121"/>
        <v>0.85489145654908327</v>
      </c>
      <c r="K49" s="27"/>
      <c r="L49" s="27">
        <f t="shared" si="122"/>
        <v>-0.42327470266329215</v>
      </c>
      <c r="M49" s="27">
        <f t="shared" si="123"/>
        <v>-0.92239128543917737</v>
      </c>
      <c r="N49" s="27">
        <f t="shared" si="124"/>
        <v>0.18726846296248167</v>
      </c>
      <c r="O49" s="27">
        <f t="shared" si="125"/>
        <v>-1.1583975251399892</v>
      </c>
      <c r="Q49" t="str">
        <f>$A$13</f>
        <v>Caring, leisure and other service occupations</v>
      </c>
      <c r="R49" s="27">
        <f t="shared" si="126"/>
        <v>-5.2362195215281293E-2</v>
      </c>
      <c r="S49" s="27">
        <f t="shared" si="96"/>
        <v>0.23263389890577657</v>
      </c>
      <c r="T49" s="27">
        <f t="shared" si="97"/>
        <v>-0.15017737517043489</v>
      </c>
      <c r="U49" s="27">
        <f t="shared" si="98"/>
        <v>3.0094328520060998E-2</v>
      </c>
      <c r="V49" s="27"/>
      <c r="W49" s="27">
        <f t="shared" si="127"/>
        <v>0.14705525720153689</v>
      </c>
      <c r="X49" s="27">
        <f t="shared" si="99"/>
        <v>0.5161840269520177</v>
      </c>
      <c r="Y49" s="27">
        <f t="shared" si="100"/>
        <v>0.12653824635233879</v>
      </c>
      <c r="Z49" s="27">
        <f t="shared" si="101"/>
        <v>0.78977753050589339</v>
      </c>
      <c r="AA49" s="27"/>
      <c r="AB49" s="27">
        <f t="shared" si="128"/>
        <v>9.46930619862556E-2</v>
      </c>
      <c r="AC49" s="27">
        <f t="shared" si="102"/>
        <v>0.74881792585779428</v>
      </c>
      <c r="AD49" s="27">
        <f t="shared" si="103"/>
        <v>-2.36391288180961E-2</v>
      </c>
      <c r="AE49" s="27">
        <f t="shared" si="104"/>
        <v>0.81987185902595439</v>
      </c>
      <c r="AG49" t="str">
        <f>$A$13</f>
        <v>Caring, leisure and other service occupations</v>
      </c>
      <c r="AH49" s="27">
        <f t="shared" si="129"/>
        <v>-1.3200349145548369</v>
      </c>
      <c r="AI49" s="27">
        <f t="shared" si="105"/>
        <v>-0.78398603121335064</v>
      </c>
      <c r="AJ49" s="27">
        <f t="shared" si="106"/>
        <v>6.0637635559052327E-2</v>
      </c>
      <c r="AK49" s="27">
        <f t="shared" si="107"/>
        <v>-2.043383310209137</v>
      </c>
      <c r="AL49" s="27"/>
      <c r="AM49" s="27">
        <f t="shared" si="130"/>
        <v>0.80206714990529093</v>
      </c>
      <c r="AN49" s="27">
        <f t="shared" si="108"/>
        <v>-0.887223180083625</v>
      </c>
      <c r="AO49" s="27">
        <f t="shared" si="109"/>
        <v>0.15026995622152528</v>
      </c>
      <c r="AP49" s="27">
        <f t="shared" si="110"/>
        <v>6.5113926043188997E-2</v>
      </c>
      <c r="AQ49" s="27"/>
      <c r="AR49" s="27">
        <f t="shared" si="131"/>
        <v>-0.51796776464954597</v>
      </c>
      <c r="AS49" s="27">
        <f t="shared" si="111"/>
        <v>-1.6712092112969756</v>
      </c>
      <c r="AT49" s="27">
        <f t="shared" si="112"/>
        <v>0.21090759178057761</v>
      </c>
      <c r="AU49" s="27">
        <f t="shared" si="113"/>
        <v>-1.978269384165948</v>
      </c>
    </row>
    <row r="50" spans="1:47" x14ac:dyDescent="0.2">
      <c r="A50" t="str">
        <f>$A$14</f>
        <v>Sales and customer service occupations</v>
      </c>
      <c r="B50" s="27">
        <f t="shared" si="114"/>
        <v>-0.76597060812861706</v>
      </c>
      <c r="C50" s="27">
        <f t="shared" si="115"/>
        <v>-1.2043858643928509</v>
      </c>
      <c r="D50" s="27">
        <f t="shared" si="116"/>
        <v>-0.99583149914454161</v>
      </c>
      <c r="E50" s="27">
        <f t="shared" si="117"/>
        <v>-2.9661879716660096</v>
      </c>
      <c r="F50" s="27"/>
      <c r="G50" s="27">
        <f t="shared" si="118"/>
        <v>0.46981013850509434</v>
      </c>
      <c r="H50" s="27">
        <f t="shared" si="119"/>
        <v>0.7076288989233035</v>
      </c>
      <c r="I50" s="27">
        <f t="shared" si="120"/>
        <v>-0.28496071229658793</v>
      </c>
      <c r="J50" s="27">
        <f t="shared" si="121"/>
        <v>0.8924783251318118</v>
      </c>
      <c r="K50" s="27"/>
      <c r="L50" s="27">
        <f t="shared" si="122"/>
        <v>-0.29616046962352272</v>
      </c>
      <c r="M50" s="27">
        <f t="shared" si="123"/>
        <v>-0.4967569654695474</v>
      </c>
      <c r="N50" s="27">
        <f t="shared" si="124"/>
        <v>-1.2807922114411294</v>
      </c>
      <c r="O50" s="27">
        <f t="shared" si="125"/>
        <v>-2.0737096465341978</v>
      </c>
      <c r="Q50" t="str">
        <f>$A$14</f>
        <v>Sales and customer service occupations</v>
      </c>
      <c r="R50" s="27">
        <f t="shared" si="126"/>
        <v>0.31567217722831842</v>
      </c>
      <c r="S50" s="27">
        <f t="shared" si="96"/>
        <v>-0.17822711280290182</v>
      </c>
      <c r="T50" s="27">
        <f t="shared" si="97"/>
        <v>-0.58842853443119991</v>
      </c>
      <c r="U50" s="27">
        <f t="shared" si="98"/>
        <v>-0.45098347000578265</v>
      </c>
      <c r="V50" s="27"/>
      <c r="W50" s="27">
        <f t="shared" si="127"/>
        <v>0.54965384633627323</v>
      </c>
      <c r="X50" s="27">
        <f t="shared" si="99"/>
        <v>0.5946012569036272</v>
      </c>
      <c r="Y50" s="27">
        <f t="shared" si="100"/>
        <v>-7.6308355018039897E-2</v>
      </c>
      <c r="Z50" s="27">
        <f t="shared" si="101"/>
        <v>1.0679467482218605</v>
      </c>
      <c r="AA50" s="27"/>
      <c r="AB50" s="27">
        <f t="shared" si="128"/>
        <v>0.86532602356459165</v>
      </c>
      <c r="AC50" s="27">
        <f t="shared" si="102"/>
        <v>0.41637414410072537</v>
      </c>
      <c r="AD50" s="27">
        <f t="shared" si="103"/>
        <v>-0.66473688944923981</v>
      </c>
      <c r="AE50" s="27">
        <f t="shared" si="104"/>
        <v>0.61696327821607788</v>
      </c>
      <c r="AG50" t="str">
        <f>$A$14</f>
        <v>Sales and customer service occupations</v>
      </c>
      <c r="AH50" s="27">
        <f t="shared" si="129"/>
        <v>-1.081642785356947</v>
      </c>
      <c r="AI50" s="27">
        <f t="shared" si="105"/>
        <v>-1.0261587515899429</v>
      </c>
      <c r="AJ50" s="27">
        <f t="shared" si="106"/>
        <v>-0.40740296471334081</v>
      </c>
      <c r="AK50" s="27">
        <f t="shared" si="107"/>
        <v>-2.5152045016602322</v>
      </c>
      <c r="AL50" s="27"/>
      <c r="AM50" s="27">
        <f t="shared" si="130"/>
        <v>-7.9843707831182442E-2</v>
      </c>
      <c r="AN50" s="27">
        <f t="shared" si="108"/>
        <v>0.11302764201966831</v>
      </c>
      <c r="AO50" s="27">
        <f t="shared" si="109"/>
        <v>-0.20865235727854892</v>
      </c>
      <c r="AP50" s="27">
        <f t="shared" si="110"/>
        <v>-0.17546842309006294</v>
      </c>
      <c r="AQ50" s="27"/>
      <c r="AR50" s="27">
        <f t="shared" si="131"/>
        <v>-1.1614864931881295</v>
      </c>
      <c r="AS50" s="27">
        <f t="shared" si="111"/>
        <v>-0.91313110957027455</v>
      </c>
      <c r="AT50" s="27">
        <f t="shared" si="112"/>
        <v>-0.61605532199188973</v>
      </c>
      <c r="AU50" s="27">
        <f t="shared" si="113"/>
        <v>-2.6906729247502952</v>
      </c>
    </row>
    <row r="51" spans="1:47" x14ac:dyDescent="0.2">
      <c r="A51" t="str">
        <f>$A$15</f>
        <v>Process, plant and machine operatives</v>
      </c>
      <c r="B51" s="27">
        <f t="shared" si="114"/>
        <v>-2.1497989629938239</v>
      </c>
      <c r="C51" s="27">
        <f t="shared" si="115"/>
        <v>0.14007369414516146</v>
      </c>
      <c r="D51" s="27">
        <f t="shared" si="116"/>
        <v>0.56802591230211075</v>
      </c>
      <c r="E51" s="27">
        <f t="shared" si="117"/>
        <v>-1.4416993565465503</v>
      </c>
      <c r="F51" s="27"/>
      <c r="G51" s="27">
        <f t="shared" si="118"/>
        <v>-2.9724448854625845</v>
      </c>
      <c r="H51" s="27">
        <f t="shared" si="119"/>
        <v>0.32679062739585785</v>
      </c>
      <c r="I51" s="27">
        <f t="shared" si="120"/>
        <v>0.40810194095661156</v>
      </c>
      <c r="J51" s="27">
        <f t="shared" si="121"/>
        <v>-2.237552317110115</v>
      </c>
      <c r="K51" s="27"/>
      <c r="L51" s="27">
        <f t="shared" si="122"/>
        <v>-5.1222438484564083</v>
      </c>
      <c r="M51" s="27">
        <f t="shared" si="123"/>
        <v>0.46686432154101931</v>
      </c>
      <c r="N51" s="27">
        <f t="shared" si="124"/>
        <v>0.97612785325872231</v>
      </c>
      <c r="O51" s="27">
        <f t="shared" si="125"/>
        <v>-3.6792516736566654</v>
      </c>
      <c r="Q51" t="str">
        <f>$A$15</f>
        <v>Process, plant and machine operatives</v>
      </c>
      <c r="R51" s="27">
        <f t="shared" si="126"/>
        <v>-1.9185145435490369</v>
      </c>
      <c r="S51" s="27">
        <f t="shared" si="96"/>
        <v>0.23431100975916519</v>
      </c>
      <c r="T51" s="27">
        <f t="shared" si="97"/>
        <v>0.58292062409108114</v>
      </c>
      <c r="U51" s="27">
        <f t="shared" si="98"/>
        <v>-1.1012829096987922</v>
      </c>
      <c r="V51" s="27"/>
      <c r="W51" s="27">
        <f t="shared" si="127"/>
        <v>-2.8470472829620892</v>
      </c>
      <c r="X51" s="27">
        <f t="shared" si="99"/>
        <v>0.26252012025198956</v>
      </c>
      <c r="Y51" s="27">
        <f t="shared" si="100"/>
        <v>0.3168793091264539</v>
      </c>
      <c r="Z51" s="27">
        <f t="shared" si="101"/>
        <v>-2.2676478535836466</v>
      </c>
      <c r="AA51" s="27"/>
      <c r="AB51" s="27">
        <f t="shared" si="128"/>
        <v>-4.7655618265111261</v>
      </c>
      <c r="AC51" s="27">
        <f t="shared" si="102"/>
        <v>0.49683113001115475</v>
      </c>
      <c r="AD51" s="27">
        <f t="shared" si="103"/>
        <v>0.89979993321753504</v>
      </c>
      <c r="AE51" s="27">
        <f t="shared" si="104"/>
        <v>-3.3689307632824388</v>
      </c>
      <c r="AG51" t="str">
        <f>$A$15</f>
        <v>Process, plant and machine operatives</v>
      </c>
      <c r="AH51" s="27">
        <f t="shared" si="129"/>
        <v>-0.23128441944478495</v>
      </c>
      <c r="AI51" s="27">
        <f t="shared" si="105"/>
        <v>-9.4237315614006278E-2</v>
      </c>
      <c r="AJ51" s="27">
        <f t="shared" si="106"/>
        <v>-1.4894711788971116E-2</v>
      </c>
      <c r="AK51" s="27">
        <f t="shared" si="107"/>
        <v>-0.34041644684776218</v>
      </c>
      <c r="AL51" s="27"/>
      <c r="AM51" s="27">
        <f t="shared" si="130"/>
        <v>-0.12539760250050191</v>
      </c>
      <c r="AN51" s="27">
        <f t="shared" si="108"/>
        <v>6.4270507143870781E-2</v>
      </c>
      <c r="AO51" s="27">
        <f t="shared" si="109"/>
        <v>9.1222631830159107E-2</v>
      </c>
      <c r="AP51" s="27">
        <f t="shared" si="110"/>
        <v>3.0095536473528028E-2</v>
      </c>
      <c r="AQ51" s="27"/>
      <c r="AR51" s="27">
        <f t="shared" si="131"/>
        <v>-0.35668202194528686</v>
      </c>
      <c r="AS51" s="27">
        <f t="shared" si="111"/>
        <v>-2.9966808470135498E-2</v>
      </c>
      <c r="AT51" s="27">
        <f t="shared" si="112"/>
        <v>7.6327920041187991E-2</v>
      </c>
      <c r="AU51" s="27">
        <f t="shared" si="113"/>
        <v>-0.31032091037423415</v>
      </c>
    </row>
    <row r="52" spans="1:47" x14ac:dyDescent="0.2">
      <c r="A52" t="str">
        <f>$A$16</f>
        <v>Elementary occupations</v>
      </c>
      <c r="B52" s="27">
        <f t="shared" si="114"/>
        <v>-1.1823236487449602</v>
      </c>
      <c r="C52" s="27">
        <f t="shared" si="115"/>
        <v>-2.5020408084757921</v>
      </c>
      <c r="D52" s="27">
        <f t="shared" si="116"/>
        <v>-0.75625012291101679</v>
      </c>
      <c r="E52" s="27">
        <f t="shared" si="117"/>
        <v>-4.4406145801317756</v>
      </c>
      <c r="F52" s="27"/>
      <c r="G52" s="27">
        <f t="shared" si="118"/>
        <v>1.2504664040287636</v>
      </c>
      <c r="H52" s="27">
        <f t="shared" si="119"/>
        <v>-2.7499785736126174</v>
      </c>
      <c r="I52" s="27">
        <f t="shared" si="120"/>
        <v>0.7141129835195883</v>
      </c>
      <c r="J52" s="27">
        <f t="shared" si="121"/>
        <v>-0.78539918606426795</v>
      </c>
      <c r="K52" s="27"/>
      <c r="L52" s="27">
        <f t="shared" si="122"/>
        <v>6.8142755283803425E-2</v>
      </c>
      <c r="M52" s="27">
        <f t="shared" si="123"/>
        <v>-5.2520193820884096</v>
      </c>
      <c r="N52" s="27">
        <f t="shared" si="124"/>
        <v>-4.2137139391428491E-2</v>
      </c>
      <c r="O52" s="27">
        <f t="shared" si="125"/>
        <v>-5.2260137661960435</v>
      </c>
      <c r="Q52" t="str">
        <f>$A$16</f>
        <v>Elementary occupations</v>
      </c>
      <c r="R52" s="27">
        <f t="shared" si="126"/>
        <v>-0.78919274209930634</v>
      </c>
      <c r="S52" s="27">
        <f t="shared" si="96"/>
        <v>-0.22492320398229104</v>
      </c>
      <c r="T52" s="27">
        <f t="shared" si="97"/>
        <v>-4.0428660463905364E-2</v>
      </c>
      <c r="U52" s="27">
        <f t="shared" si="98"/>
        <v>-1.0545446065455018</v>
      </c>
      <c r="V52" s="27"/>
      <c r="W52" s="27">
        <f t="shared" si="127"/>
        <v>5.4126764593924293E-2</v>
      </c>
      <c r="X52" s="27">
        <f t="shared" si="99"/>
        <v>-0.81857153037585029</v>
      </c>
      <c r="Y52" s="27">
        <f t="shared" si="100"/>
        <v>0.25941932530646106</v>
      </c>
      <c r="Z52" s="27">
        <f t="shared" si="101"/>
        <v>-0.50502544047546749</v>
      </c>
      <c r="AA52" s="27"/>
      <c r="AB52" s="27">
        <f t="shared" si="128"/>
        <v>-0.73506597750538205</v>
      </c>
      <c r="AC52" s="27">
        <f t="shared" si="102"/>
        <v>-1.0434947343581413</v>
      </c>
      <c r="AD52" s="27">
        <f t="shared" si="103"/>
        <v>0.21899066484255569</v>
      </c>
      <c r="AE52" s="27">
        <f t="shared" si="104"/>
        <v>-1.5595700470209692</v>
      </c>
      <c r="AG52" t="str">
        <f>$A$16</f>
        <v>Elementary occupations</v>
      </c>
      <c r="AH52" s="27">
        <f t="shared" si="129"/>
        <v>-0.3931309066456512</v>
      </c>
      <c r="AI52" s="27">
        <f t="shared" si="105"/>
        <v>-2.2771176044935029</v>
      </c>
      <c r="AJ52" s="27">
        <f t="shared" si="106"/>
        <v>-0.71582146244711187</v>
      </c>
      <c r="AK52" s="27">
        <f t="shared" si="107"/>
        <v>-3.3860699735862667</v>
      </c>
      <c r="AL52" s="27"/>
      <c r="AM52" s="27">
        <f t="shared" si="130"/>
        <v>1.1963396394348509</v>
      </c>
      <c r="AN52" s="27">
        <f t="shared" si="108"/>
        <v>-1.9314070432367503</v>
      </c>
      <c r="AO52" s="27">
        <f t="shared" si="109"/>
        <v>0.45469365821312768</v>
      </c>
      <c r="AP52" s="27">
        <f t="shared" si="110"/>
        <v>-0.28037374558877204</v>
      </c>
      <c r="AQ52" s="27"/>
      <c r="AR52" s="27">
        <f t="shared" si="131"/>
        <v>0.80320873278919969</v>
      </c>
      <c r="AS52" s="27">
        <f t="shared" si="111"/>
        <v>-4.2085246477302531</v>
      </c>
      <c r="AT52" s="27">
        <f t="shared" si="112"/>
        <v>-0.26112780423398418</v>
      </c>
      <c r="AU52" s="27">
        <f t="shared" si="113"/>
        <v>-3.6664437191750388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-5.1740712311032837</v>
      </c>
      <c r="C54" s="29">
        <f t="shared" si="115"/>
        <v>-1.2204938673592807</v>
      </c>
      <c r="D54" s="29">
        <f t="shared" si="116"/>
        <v>-5.2444349015373959</v>
      </c>
      <c r="E54" s="29">
        <f t="shared" si="117"/>
        <v>-11.638999999999953</v>
      </c>
      <c r="F54" s="29"/>
      <c r="G54" s="29">
        <f t="shared" si="118"/>
        <v>8.6617483648924178</v>
      </c>
      <c r="H54" s="29">
        <f t="shared" si="119"/>
        <v>2.7862956908557805</v>
      </c>
      <c r="I54" s="29">
        <f t="shared" si="120"/>
        <v>1.4549559442517683</v>
      </c>
      <c r="J54" s="29">
        <f t="shared" si="121"/>
        <v>12.902999999999963</v>
      </c>
      <c r="K54" s="29"/>
      <c r="L54" s="29">
        <f t="shared" si="122"/>
        <v>3.4876771337891341</v>
      </c>
      <c r="M54" s="29">
        <f t="shared" si="123"/>
        <v>1.5658018234964999</v>
      </c>
      <c r="N54" s="29">
        <f t="shared" si="124"/>
        <v>-3.7894789572856276</v>
      </c>
      <c r="O54" s="29">
        <f t="shared" si="125"/>
        <v>1.26400000000001</v>
      </c>
      <c r="Q54" s="24" t="str">
        <f>$A$18</f>
        <v>All occupations</v>
      </c>
      <c r="R54" s="29">
        <f t="shared" ref="R54" si="132">W18-R18</f>
        <v>-4.6731475931578217</v>
      </c>
      <c r="S54" s="29">
        <f t="shared" ref="S54" si="133">X18-S18</f>
        <v>1.3227902484145062</v>
      </c>
      <c r="T54" s="29">
        <f t="shared" ref="T54" si="134">Y18-T18</f>
        <v>-3.934014513224124</v>
      </c>
      <c r="U54" s="29">
        <f t="shared" ref="U54" si="135">Z18-U18</f>
        <v>-7.2843718579674714</v>
      </c>
      <c r="V54" s="29"/>
      <c r="W54" s="29">
        <f t="shared" ref="W54" si="136">AB18-W18</f>
        <v>-0.59937797530170656</v>
      </c>
      <c r="X54" s="29">
        <f t="shared" ref="X54" si="137">AC18-X18</f>
        <v>1.7945483328404954</v>
      </c>
      <c r="Y54" s="29">
        <f t="shared" ref="Y54" si="138">AD18-Y18</f>
        <v>0.90825206225610344</v>
      </c>
      <c r="Z54" s="29">
        <f t="shared" ref="Z54" si="139">AE18-Z18</f>
        <v>2.1034224197948959</v>
      </c>
      <c r="AA54" s="29"/>
      <c r="AB54" s="29">
        <f t="shared" ref="AB54" si="140">AB18-R18</f>
        <v>-5.2725255684595282</v>
      </c>
      <c r="AC54" s="29">
        <f t="shared" ref="AC54" si="141">AC18-S18</f>
        <v>3.1173385812550016</v>
      </c>
      <c r="AD54" s="29">
        <f t="shared" ref="AD54" si="142">AD18-T18</f>
        <v>-3.0257624509680205</v>
      </c>
      <c r="AE54" s="29">
        <f t="shared" ref="AE54" si="143">AE18-U18</f>
        <v>-5.1809494381725756</v>
      </c>
      <c r="AG54" s="24" t="str">
        <f>$A$18</f>
        <v>All occupations</v>
      </c>
      <c r="AH54" s="29">
        <f t="shared" ref="AH54" si="144">AM18-AH18</f>
        <v>-0.50092363794551886</v>
      </c>
      <c r="AI54" s="29">
        <f t="shared" ref="AI54" si="145">AN18-AI18</f>
        <v>-2.5432841157738153</v>
      </c>
      <c r="AJ54" s="29">
        <f t="shared" ref="AJ54" si="146">AO18-AJ18</f>
        <v>-1.3104203883132701</v>
      </c>
      <c r="AK54" s="29">
        <f t="shared" ref="AK54" si="147">AP18-AK18</f>
        <v>-4.3546281420326238</v>
      </c>
      <c r="AL54" s="29"/>
      <c r="AM54" s="29">
        <f t="shared" ref="AM54" si="148">AR18-AM18</f>
        <v>9.2611263401941812</v>
      </c>
      <c r="AN54" s="29">
        <f t="shared" ref="AN54" si="149">AS18-AN18</f>
        <v>0.9917473580153171</v>
      </c>
      <c r="AO54" s="29">
        <f t="shared" ref="AO54" si="150">AT18-AO18</f>
        <v>0.54670388199566489</v>
      </c>
      <c r="AP54" s="29">
        <f t="shared" ref="AP54" si="151">AU18-AP18</f>
        <v>10.799577580205181</v>
      </c>
      <c r="AQ54" s="29"/>
      <c r="AR54" s="29">
        <f t="shared" ref="AR54" si="152">AR18-AH18</f>
        <v>8.7602027022486624</v>
      </c>
      <c r="AS54" s="29">
        <f t="shared" ref="AS54" si="153">AS18-AI18</f>
        <v>-1.5515367577584982</v>
      </c>
      <c r="AT54" s="29">
        <f t="shared" ref="AT54" si="154">AT18-AJ18</f>
        <v>-0.76371650631760524</v>
      </c>
      <c r="AU54" s="29">
        <f t="shared" ref="AU54" si="155">AU18-AK18</f>
        <v>6.4449494381725572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Tees Valley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-0.77836176551452363</v>
      </c>
      <c r="N7" s="91">
        <f>'Occ T2'!I180</f>
        <v>0.28856850151626201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-2.1965631870716096</v>
      </c>
      <c r="N9" s="91">
        <f>'Occ T2'!I178</f>
        <v>-1.1472928655388959</v>
      </c>
    </row>
    <row r="10" spans="1:14" x14ac:dyDescent="0.2">
      <c r="L10" s="91" t="str">
        <f>'Occ T3'!A48</f>
        <v>91 Elementary trades and related occupations</v>
      </c>
      <c r="M10" s="91">
        <f>'Occ T2'!H177</f>
        <v>-5.1523582606543545</v>
      </c>
      <c r="N10" s="91">
        <f>'Occ T2'!I177</f>
        <v>4.5188025803118315</v>
      </c>
    </row>
    <row r="11" spans="1:14" x14ac:dyDescent="0.2">
      <c r="L11" s="114" t="str">
        <f>"["&amp;'Occ T3'!A47&amp;"]"</f>
        <v>[Elementary occupations]</v>
      </c>
      <c r="M11" s="91">
        <f>'Occ T1'!H88</f>
        <v>-2.5876727561872648</v>
      </c>
      <c r="N11" s="91">
        <f>'Occ T1'!I88</f>
        <v>-0.16709555493681361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1.1414566017392325</v>
      </c>
      <c r="N13" s="91">
        <f>'Occ T2'!I176</f>
        <v>-0.79089678053533286</v>
      </c>
    </row>
    <row r="14" spans="1:14" x14ac:dyDescent="0.2">
      <c r="L14" s="91" t="str">
        <f>'Occ T3'!A44</f>
        <v>81 Process, plant and machine operatives</v>
      </c>
      <c r="M14" s="91">
        <f>'Occ T2'!H175</f>
        <v>-4.2807343359931078</v>
      </c>
      <c r="N14" s="91">
        <f>'Occ T2'!I175</f>
        <v>-0.78597382722953579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-1.3839782622282804</v>
      </c>
      <c r="N15" s="91">
        <f>'Occ T1'!I87</f>
        <v>-0.78880464681869711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1.6010502310726427</v>
      </c>
      <c r="N17" s="91">
        <f>'Occ T2'!I174</f>
        <v>1.4330227774179471</v>
      </c>
    </row>
    <row r="18" spans="12:14" x14ac:dyDescent="0.2">
      <c r="L18" s="91" t="str">
        <f>'Occ T3'!A40</f>
        <v>71 Sales occupations</v>
      </c>
      <c r="M18" s="91">
        <f>'Occ T2'!H173</f>
        <v>-2.4474304199854302</v>
      </c>
      <c r="N18" s="91">
        <f>'Occ T2'!I173</f>
        <v>-0.10666910527327156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-1.8046297386695276</v>
      </c>
      <c r="N19" s="91">
        <f>'Occ T1'!I86</f>
        <v>0.18870829862607241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2.3605442872854265</v>
      </c>
      <c r="N21" s="91">
        <f>'Occ T2'!I172</f>
        <v>-1.5359751083717343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-1.0430873031748611</v>
      </c>
      <c r="N22" s="91">
        <f>'Occ T2'!I171</f>
        <v>-0.69007932545227524</v>
      </c>
    </row>
    <row r="23" spans="12:14" x14ac:dyDescent="0.2">
      <c r="L23" s="91" t="str">
        <f>'Occ T3'!A35</f>
        <v>61 Caring personal service occupations</v>
      </c>
      <c r="M23" s="91">
        <f>'Occ T2'!H170</f>
        <v>-1.4793622677754636</v>
      </c>
      <c r="N23" s="91">
        <f>'Occ T2'!I170</f>
        <v>0.45219886845064838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-1.342324157990149</v>
      </c>
      <c r="N24" s="91">
        <f>'Occ T1'!I85</f>
        <v>0.19520179160688045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-4.4214558594953823</v>
      </c>
      <c r="N26" s="91">
        <f>'Occ T2'!I169</f>
        <v>2.6625711772565452E-2</v>
      </c>
    </row>
    <row r="27" spans="12:14" x14ac:dyDescent="0.2">
      <c r="L27" s="91" t="str">
        <f>'Occ T3'!A31</f>
        <v>53 Skilled construction and building trades</v>
      </c>
      <c r="M27" s="91">
        <f>'Occ T2'!H168</f>
        <v>-3.5281023786054466</v>
      </c>
      <c r="N27" s="91">
        <f>'Occ T2'!I168</f>
        <v>-1.3387429108022597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-4.2713673679159792</v>
      </c>
      <c r="N28" s="91">
        <f>'Occ T2'!I167</f>
        <v>-1.0878223242301033</v>
      </c>
    </row>
    <row r="29" spans="12:14" x14ac:dyDescent="0.2">
      <c r="L29" s="91" t="str">
        <f>'Occ T3'!A29</f>
        <v>51 Skilled agricultural and related trades</v>
      </c>
      <c r="M29" s="91">
        <f>'Occ T2'!H166</f>
        <v>-4.8919253781935179</v>
      </c>
      <c r="N29" s="91">
        <f>'Occ T2'!I166</f>
        <v>0.61748686481379877</v>
      </c>
    </row>
    <row r="30" spans="12:14" x14ac:dyDescent="0.2">
      <c r="L30" s="114" t="str">
        <f>"["&amp;'Occ T3'!A28&amp;"]"</f>
        <v>[Skilled trades occupations]</v>
      </c>
      <c r="M30" s="91">
        <f>'Occ T1'!H84</f>
        <v>-4.1006424710392952</v>
      </c>
      <c r="N30" s="91">
        <f>'Occ T1'!I84</f>
        <v>-0.79434484401182948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-3.3689472188850766</v>
      </c>
      <c r="N32" s="91">
        <f>'Occ T2'!I165</f>
        <v>-1.8308380620624232</v>
      </c>
    </row>
    <row r="33" spans="12:14" x14ac:dyDescent="0.2">
      <c r="L33" s="91" t="str">
        <f>'Occ T3'!A25</f>
        <v>41 Administrative occupations</v>
      </c>
      <c r="M33" s="91">
        <f>'Occ T2'!H164</f>
        <v>-0.77916069144743361</v>
      </c>
      <c r="N33" s="91">
        <f>'Occ T2'!I164</f>
        <v>1.9766014442601509E-2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-1.2368681119730995</v>
      </c>
      <c r="N34" s="91">
        <f>'Occ T1'!I83</f>
        <v>-0.25494543786029888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1.2093402669041353</v>
      </c>
      <c r="N36" s="91">
        <f>'Occ T2'!I163</f>
        <v>0.27055198714220907</v>
      </c>
    </row>
    <row r="37" spans="12:14" x14ac:dyDescent="0.2">
      <c r="L37" s="91" t="str">
        <f>'Occ T3'!A21</f>
        <v>34 Culture, media and sports occupations</v>
      </c>
      <c r="M37" s="91">
        <f>'Occ T2'!H162</f>
        <v>-1.4860900566222579</v>
      </c>
      <c r="N37" s="91">
        <f>'Occ T2'!I162</f>
        <v>-0.30369255171266429</v>
      </c>
    </row>
    <row r="38" spans="12:14" x14ac:dyDescent="0.2">
      <c r="L38" s="91" t="str">
        <f>'Occ T3'!A20</f>
        <v>33 Protective service occupations</v>
      </c>
      <c r="M38" s="91">
        <f>'Occ T2'!H161</f>
        <v>3.008593852537067</v>
      </c>
      <c r="N38" s="91">
        <f>'Occ T2'!I161</f>
        <v>-1.084866716267141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1.6152447605348952</v>
      </c>
      <c r="N39" s="91">
        <f>'Occ T2'!I160</f>
        <v>4.4505947254851685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1.5963591905835184</v>
      </c>
      <c r="N40" s="91">
        <f>'Occ T2'!I159</f>
        <v>-0.21384111022167973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1.255616935145154</v>
      </c>
      <c r="N41" s="91">
        <f>'Occ T1'!I82</f>
        <v>1.1859793339249691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3.0918942433161289</v>
      </c>
      <c r="N43" s="91">
        <f>'Occ T2'!I158</f>
        <v>0.90716857533503781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-1.1229322264025843</v>
      </c>
      <c r="N44" s="91">
        <f>'Occ T2'!I157</f>
        <v>0.6967370068337253</v>
      </c>
    </row>
    <row r="45" spans="12:14" x14ac:dyDescent="0.2">
      <c r="L45" s="91" t="str">
        <f>'Occ T3'!A13</f>
        <v>22 Health professionals</v>
      </c>
      <c r="M45" s="91">
        <f>'Occ T2'!H156</f>
        <v>1.3645307311307642</v>
      </c>
      <c r="N45" s="91">
        <f>'Occ T2'!I156</f>
        <v>0.7688722384922686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0.39817135851334395</v>
      </c>
      <c r="N46" s="91">
        <f>'Occ T2'!I155</f>
        <v>2.0142565996877027</v>
      </c>
    </row>
    <row r="47" spans="12:14" x14ac:dyDescent="0.2">
      <c r="L47" s="114" t="str">
        <f>"["&amp;'Occ T3'!A11&amp;"]"</f>
        <v>[Professional occupations]</v>
      </c>
      <c r="M47" s="91">
        <f>'Occ T1'!H81</f>
        <v>1.0267112058389705</v>
      </c>
      <c r="N47" s="91">
        <f>'Occ T1'!I81</f>
        <v>1.0706874341260608</v>
      </c>
    </row>
    <row r="49" spans="12:14" x14ac:dyDescent="0.2">
      <c r="L49" s="107" t="str">
        <f>'Occ T3'!A9</f>
        <v>12 Other managers and proprietors</v>
      </c>
      <c r="M49" s="91">
        <f>'Occ T2'!H154</f>
        <v>0.4300645165025152</v>
      </c>
      <c r="N49" s="91">
        <f>'Occ T2'!I154</f>
        <v>0.86746394959522632</v>
      </c>
    </row>
    <row r="50" spans="12:14" x14ac:dyDescent="0.2">
      <c r="L50" s="107" t="str">
        <f>'Occ T3'!A8</f>
        <v>11 Corporate managers and directors</v>
      </c>
      <c r="M50" s="91">
        <f>'Occ T2'!H153</f>
        <v>2.7943529309922832</v>
      </c>
      <c r="N50" s="91">
        <f>'Occ T2'!I153</f>
        <v>-0.21556507957602999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1.8865870011816055</v>
      </c>
      <c r="N51" s="91">
        <f>'Occ T1'!I80</f>
        <v>0.20176952233283973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Tees Valley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1.9585121266377108</v>
      </c>
      <c r="N82" s="94">
        <f>'Occ T2'!F119</f>
        <v>-0.48459743715273085</v>
      </c>
    </row>
    <row r="83" spans="12:14" x14ac:dyDescent="0.2">
      <c r="L83" s="10" t="str">
        <f>name!D5</f>
        <v>12 Other managers and proprietors</v>
      </c>
      <c r="M83" s="94">
        <f>'Occ T2'!D9-'Occ T2'!B9</f>
        <v>0.1876971229976423</v>
      </c>
      <c r="N83" s="94">
        <f>'Occ T2'!F120</f>
        <v>1.223038090584275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0.26399364319450136</v>
      </c>
      <c r="N84" s="94">
        <f>'Occ T2'!F121</f>
        <v>4.6791500173351981</v>
      </c>
    </row>
    <row r="85" spans="12:14" x14ac:dyDescent="0.2">
      <c r="L85" s="10" t="str">
        <f>name!D7</f>
        <v>22 Health professionals</v>
      </c>
      <c r="M85" s="94">
        <f>'Occ T2'!D11-'Occ T2'!B11</f>
        <v>1.4160161814239274</v>
      </c>
      <c r="N85" s="94">
        <f>'Occ T2'!F122</f>
        <v>2.6312442076812417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-0.73472114001619282</v>
      </c>
      <c r="N86" s="94">
        <f>'Occ T2'!F123</f>
        <v>1.3883330149560731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2.2067366587030861</v>
      </c>
      <c r="N87" s="94">
        <f>'Occ T2'!F124</f>
        <v>2.2666827715191769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0.46319092968380815</v>
      </c>
      <c r="N88" s="94">
        <f>'Occ T2'!F125</f>
        <v>-0.19225520466233803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0.58398278345348853</v>
      </c>
      <c r="N89" s="94">
        <f>'Occ T2'!F126</f>
        <v>6.9903813363691691</v>
      </c>
    </row>
    <row r="90" spans="12:14" x14ac:dyDescent="0.2">
      <c r="L90" s="10" t="str">
        <f>name!D12</f>
        <v>33 Protective service occupations</v>
      </c>
      <c r="M90" s="94">
        <f>'Occ T2'!D16-'Occ T2'!B16</f>
        <v>0.51467642182368767</v>
      </c>
      <c r="N90" s="94">
        <f>'Occ T2'!F127</f>
        <v>-0.56393436963944366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-0.27011553012194067</v>
      </c>
      <c r="N91" s="94">
        <f>'Occ T2'!F128</f>
        <v>-0.15496946989835525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0.78239917720599905</v>
      </c>
      <c r="N92" s="94">
        <f>'Occ T2'!F129</f>
        <v>0.55474616916574071</v>
      </c>
    </row>
    <row r="93" spans="12:14" x14ac:dyDescent="0.2">
      <c r="L93" s="10" t="str">
        <f>name!D15</f>
        <v>41 Administrative occupations</v>
      </c>
      <c r="M93" s="94">
        <f>'Occ T2'!D19-'Occ T2'!B19</f>
        <v>-1.0972029585890404</v>
      </c>
      <c r="N93" s="94">
        <f>'Occ T2'!F130</f>
        <v>8.1673922508471719E-2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-1.0191182606731832</v>
      </c>
      <c r="N94" s="94">
        <f>'Occ T2'!F131</f>
        <v>-1.3199286730055251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-0.60195071239236908</v>
      </c>
      <c r="N95" s="94">
        <f>'Occ T2'!F132</f>
        <v>0.20429520301964699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-2.4400453270278604</v>
      </c>
      <c r="N96" s="94">
        <f>'Occ T2'!F133</f>
        <v>-1.5137065608464155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-1.7530654980188718</v>
      </c>
      <c r="N97" s="94">
        <f>'Occ T2'!F134</f>
        <v>-1.631098913226154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-1.2381947282508357</v>
      </c>
      <c r="N98" s="94">
        <f>'Occ T2'!F135</f>
        <v>1.9527616785315338E-2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-1.7130196285093255</v>
      </c>
      <c r="N99" s="94">
        <f>'Occ T2'!F136</f>
        <v>1.5503235638118049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-0.33932430053251039</v>
      </c>
      <c r="N100" s="94">
        <f>'Occ T2'!F137</f>
        <v>-0.62193934696874464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3.9054947352740566E-2</v>
      </c>
      <c r="N101" s="94">
        <f>'Occ T2'!F138</f>
        <v>-7.3492760293933701E-2</v>
      </c>
    </row>
    <row r="102" spans="12:14" x14ac:dyDescent="0.2">
      <c r="L102" s="10" t="str">
        <f>name!D24</f>
        <v>71 Sales occupations</v>
      </c>
      <c r="M102" s="94">
        <f>'Occ T2'!D28-'Occ T2'!B28</f>
        <v>-3.3833129825098069</v>
      </c>
      <c r="N102" s="94">
        <f>'Occ T2'!F139</f>
        <v>-0.40738152784327042</v>
      </c>
    </row>
    <row r="103" spans="12:14" x14ac:dyDescent="0.2">
      <c r="L103" s="10" t="str">
        <f>name!D25</f>
        <v>72 Customer service occupations</v>
      </c>
      <c r="M103" s="94">
        <f>'Occ T2'!D29-'Occ T2'!B29</f>
        <v>0.41712501084382758</v>
      </c>
      <c r="N103" s="94">
        <f>'Occ T2'!F140</f>
        <v>1.2998598529750778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-2.0755425622856283</v>
      </c>
      <c r="N104" s="94">
        <f>'Occ T2'!F141</f>
        <v>-0.94748797822154085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0.63384320573901753</v>
      </c>
      <c r="N105" s="94">
        <f>'Occ T2'!F142</f>
        <v>-1.2900643388885467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-1.1713266257612864</v>
      </c>
      <c r="N106" s="94">
        <f>'Occ T2'!F143</f>
        <v>3.6385763599556173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-3.2692879543704798</v>
      </c>
      <c r="N107" s="94">
        <f>'Occ T2'!F144</f>
        <v>-4.4239755460198502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-11.638999999999839</v>
      </c>
      <c r="N109" s="94">
        <f>'Occ T2'!F146</f>
        <v>12.902999999999906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Tees Valley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2.1462092496353549</v>
      </c>
      <c r="N153" s="94">
        <f>'Occ T1'!H8</f>
        <v>0.73844065343154242</v>
      </c>
    </row>
    <row r="154" spans="1:14" x14ac:dyDescent="0.2">
      <c r="L154" s="10" t="str">
        <f>name!E5</f>
        <v>Professional occupations</v>
      </c>
      <c r="M154" s="94">
        <f>'Occ T1'!D9-'Occ T1'!B9</f>
        <v>3.1520253433053185</v>
      </c>
      <c r="N154" s="94">
        <f>'Occ T1'!H9</f>
        <v>10.965410011491684</v>
      </c>
    </row>
    <row r="155" spans="1:14" x14ac:dyDescent="0.2">
      <c r="L155" s="10" t="str">
        <f>name!E6</f>
        <v>Associate professional occupations</v>
      </c>
      <c r="M155" s="94">
        <f>'Occ T1'!D10-'Occ T1'!B10</f>
        <v>2.0741337820450525</v>
      </c>
      <c r="N155" s="94">
        <f>'Occ T1'!H10</f>
        <v>6.6339684613347671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-2.1163212192622254</v>
      </c>
      <c r="N156" s="94">
        <f>'Occ T1'!H11</f>
        <v>-1.2382547504970489</v>
      </c>
    </row>
    <row r="157" spans="1:14" x14ac:dyDescent="0.2">
      <c r="L157" s="10" t="str">
        <f>name!E8</f>
        <v>Skilled trades occupations</v>
      </c>
      <c r="M157" s="94">
        <f>'Occ T1'!D12-'Occ T1'!B12</f>
        <v>-6.0332562656899391</v>
      </c>
      <c r="N157" s="94">
        <f>'Occ T1'!H12</f>
        <v>-2.9209826542676076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-2.0132889816890938</v>
      </c>
      <c r="N158" s="94">
        <f>'Occ T1'!H13</f>
        <v>0.85489145654912591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-2.9661879716659811</v>
      </c>
      <c r="N159" s="94">
        <f>'Occ T1'!H14</f>
        <v>0.8924783251318047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-1.4416993565466143</v>
      </c>
      <c r="N160" s="94">
        <f>'Occ T1'!H15</f>
        <v>-2.2375523171100866</v>
      </c>
    </row>
    <row r="161" spans="12:14" x14ac:dyDescent="0.2">
      <c r="L161" s="10" t="str">
        <f>name!E12</f>
        <v>Elementary occupations</v>
      </c>
      <c r="M161" s="94">
        <f>'Occ T1'!D16-'Occ T1'!B16</f>
        <v>-4.4406145801317649</v>
      </c>
      <c r="N161" s="94">
        <f>'Occ T1'!H16</f>
        <v>-0.78539918606423242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-11.638999999999839</v>
      </c>
      <c r="N163" s="94">
        <f>'Occ T1'!H18</f>
        <v>12.902999999999949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Tees Valley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19.311227069852386</v>
      </c>
      <c r="N5" s="87">
        <f>SUM(N6:N7)</f>
        <v>19.953363453559565</v>
      </c>
      <c r="O5" s="87">
        <f t="shared" ref="O5:AL5" si="1">SUM(O6:O7)</f>
        <v>20.049430623927606</v>
      </c>
      <c r="P5" s="87">
        <f t="shared" si="1"/>
        <v>20.857352807980732</v>
      </c>
      <c r="Q5" s="87">
        <f t="shared" si="1"/>
        <v>20.61897134791171</v>
      </c>
      <c r="R5" s="87">
        <f t="shared" si="1"/>
        <v>21.909854561604902</v>
      </c>
      <c r="S5" s="87">
        <f t="shared" si="1"/>
        <v>20.116723865846076</v>
      </c>
      <c r="T5" s="87">
        <f t="shared" si="1"/>
        <v>20.519795197046911</v>
      </c>
      <c r="U5" s="87">
        <f t="shared" si="1"/>
        <v>21.390842219740716</v>
      </c>
      <c r="V5" s="87">
        <f t="shared" si="1"/>
        <v>23.690144278944306</v>
      </c>
      <c r="W5" s="87">
        <f t="shared" si="1"/>
        <v>24.056063811240257</v>
      </c>
      <c r="X5" s="87">
        <f t="shared" si="1"/>
        <v>21.790647620319859</v>
      </c>
      <c r="Y5" s="87">
        <f t="shared" si="1"/>
        <v>21.904415884425681</v>
      </c>
      <c r="Z5" s="87">
        <f t="shared" si="1"/>
        <v>22.082691549756664</v>
      </c>
      <c r="AA5" s="87">
        <f t="shared" si="1"/>
        <v>22.313873557070185</v>
      </c>
      <c r="AB5" s="87">
        <f t="shared" si="1"/>
        <v>22.535816059945461</v>
      </c>
      <c r="AC5" s="87">
        <f t="shared" si="1"/>
        <v>22.747395828221062</v>
      </c>
      <c r="AD5" s="87">
        <f t="shared" si="1"/>
        <v>22.968427207591926</v>
      </c>
      <c r="AE5" s="87">
        <f t="shared" si="1"/>
        <v>23.196964767670035</v>
      </c>
      <c r="AF5" s="87">
        <f t="shared" si="1"/>
        <v>23.423456656946186</v>
      </c>
      <c r="AG5" s="87">
        <f t="shared" si="1"/>
        <v>23.657970873685329</v>
      </c>
      <c r="AH5" s="87">
        <f t="shared" si="1"/>
        <v>23.921065475241932</v>
      </c>
      <c r="AI5" s="87">
        <f t="shared" si="1"/>
        <v>24.210294505171802</v>
      </c>
      <c r="AJ5" s="87">
        <f t="shared" si="1"/>
        <v>24.452750063272553</v>
      </c>
      <c r="AK5" s="87">
        <f t="shared" si="1"/>
        <v>24.684638529417306</v>
      </c>
      <c r="AL5" s="87">
        <f t="shared" si="1"/>
        <v>24.7945044646718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12.446263119427392</v>
      </c>
      <c r="N6" s="11">
        <v>12.50553971861194</v>
      </c>
      <c r="O6" s="11">
        <v>12.558093300428851</v>
      </c>
      <c r="P6" s="11">
        <v>12.932756576137878</v>
      </c>
      <c r="Q6" s="11">
        <v>12.541459978252135</v>
      </c>
      <c r="R6" s="11">
        <v>13.255822127493424</v>
      </c>
      <c r="S6" s="11">
        <v>13.256813702316968</v>
      </c>
      <c r="T6" s="11">
        <v>13.247313734864068</v>
      </c>
      <c r="U6" s="11">
        <v>13.949728300111341</v>
      </c>
      <c r="V6" s="11">
        <v>14.664791305062794</v>
      </c>
      <c r="W6" s="11">
        <v>15.214334254131135</v>
      </c>
      <c r="X6" s="11">
        <v>13.199543901427999</v>
      </c>
      <c r="Y6" s="11">
        <v>13.252122021520863</v>
      </c>
      <c r="Z6" s="11">
        <v>13.338429377962102</v>
      </c>
      <c r="AA6" s="11">
        <v>13.452438027306579</v>
      </c>
      <c r="AB6" s="11">
        <v>13.560161632033308</v>
      </c>
      <c r="AC6" s="11">
        <v>13.665123854316432</v>
      </c>
      <c r="AD6" s="11">
        <v>13.773900506287637</v>
      </c>
      <c r="AE6" s="11">
        <v>13.88666803696311</v>
      </c>
      <c r="AF6" s="11">
        <v>13.997742043848254</v>
      </c>
      <c r="AG6" s="11">
        <v>14.11316962671777</v>
      </c>
      <c r="AH6" s="11">
        <v>14.242275855143431</v>
      </c>
      <c r="AI6" s="11">
        <v>14.384571842027919</v>
      </c>
      <c r="AJ6" s="11">
        <v>14.506025076813511</v>
      </c>
      <c r="AK6" s="11">
        <v>14.629589578079717</v>
      </c>
      <c r="AL6" s="11">
        <v>14.729736816978404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6.8649639504249951</v>
      </c>
      <c r="N7" s="11">
        <v>7.4478237349476251</v>
      </c>
      <c r="O7" s="11">
        <v>7.4913373234987528</v>
      </c>
      <c r="P7" s="11">
        <v>7.9245962318428544</v>
      </c>
      <c r="Q7" s="11">
        <v>8.0775113696595771</v>
      </c>
      <c r="R7" s="11">
        <v>8.6540324341114783</v>
      </c>
      <c r="S7" s="11">
        <v>6.8599101635291087</v>
      </c>
      <c r="T7" s="11">
        <v>7.2724814621828404</v>
      </c>
      <c r="U7" s="11">
        <v>7.441113919629375</v>
      </c>
      <c r="V7" s="11">
        <v>9.0253529738815121</v>
      </c>
      <c r="W7" s="11">
        <v>8.8417295571091206</v>
      </c>
      <c r="X7" s="11">
        <v>8.5911037188918602</v>
      </c>
      <c r="Y7" s="11">
        <v>8.6522938629048181</v>
      </c>
      <c r="Z7" s="11">
        <v>8.7442621717945617</v>
      </c>
      <c r="AA7" s="11">
        <v>8.8614355297636056</v>
      </c>
      <c r="AB7" s="11">
        <v>8.9756544279121542</v>
      </c>
      <c r="AC7" s="11">
        <v>9.0822719739046303</v>
      </c>
      <c r="AD7" s="11">
        <v>9.1945267013042891</v>
      </c>
      <c r="AE7" s="11">
        <v>9.3102967307069253</v>
      </c>
      <c r="AF7" s="11">
        <v>9.4257146130979308</v>
      </c>
      <c r="AG7" s="11">
        <v>9.5448012469675607</v>
      </c>
      <c r="AH7" s="11">
        <v>9.6787896200985024</v>
      </c>
      <c r="AI7" s="11">
        <v>9.8257226631438854</v>
      </c>
      <c r="AJ7" s="11">
        <v>9.9467249864590421</v>
      </c>
      <c r="AK7" s="11">
        <v>10.055048951337591</v>
      </c>
      <c r="AL7" s="11">
        <v>10.064767647693396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58.32957687484069</v>
      </c>
      <c r="N9" s="87">
        <f>SUM(N10:N13)</f>
        <v>53.994092289925632</v>
      </c>
      <c r="O9" s="87">
        <f t="shared" ref="O9:AL9" si="3">SUM(O10:O13)</f>
        <v>54.881336753345835</v>
      </c>
      <c r="P9" s="87">
        <f t="shared" si="3"/>
        <v>55.613959363778889</v>
      </c>
      <c r="Q9" s="87">
        <f t="shared" si="3"/>
        <v>57.496702316727621</v>
      </c>
      <c r="R9" s="87">
        <f t="shared" si="3"/>
        <v>60.152495568416647</v>
      </c>
      <c r="S9" s="87">
        <f t="shared" si="3"/>
        <v>57.97135243026058</v>
      </c>
      <c r="T9" s="87">
        <f t="shared" si="3"/>
        <v>56.555217597193369</v>
      </c>
      <c r="U9" s="87">
        <f t="shared" si="3"/>
        <v>56.492842167994233</v>
      </c>
      <c r="V9" s="87">
        <f t="shared" si="3"/>
        <v>58.456756614185664</v>
      </c>
      <c r="W9" s="87">
        <f t="shared" si="3"/>
        <v>63.304520911721966</v>
      </c>
      <c r="X9" s="87">
        <f t="shared" si="3"/>
        <v>63.937250322592718</v>
      </c>
      <c r="Y9" s="87">
        <f t="shared" si="3"/>
        <v>64.807760104438088</v>
      </c>
      <c r="Z9" s="87">
        <f t="shared" si="3"/>
        <v>65.587569933679532</v>
      </c>
      <c r="AA9" s="87">
        <f t="shared" si="3"/>
        <v>66.445637023016985</v>
      </c>
      <c r="AB9" s="87">
        <f t="shared" si="3"/>
        <v>67.181284659601999</v>
      </c>
      <c r="AC9" s="87">
        <f t="shared" si="3"/>
        <v>67.874117917118767</v>
      </c>
      <c r="AD9" s="87">
        <f t="shared" si="3"/>
        <v>68.558175513803064</v>
      </c>
      <c r="AE9" s="87">
        <f t="shared" si="3"/>
        <v>69.237465212534701</v>
      </c>
      <c r="AF9" s="87">
        <f t="shared" si="3"/>
        <v>69.915797115402242</v>
      </c>
      <c r="AG9" s="87">
        <f t="shared" si="3"/>
        <v>70.626646020645325</v>
      </c>
      <c r="AH9" s="87">
        <f t="shared" si="3"/>
        <v>71.36771469793355</v>
      </c>
      <c r="AI9" s="87">
        <f t="shared" si="3"/>
        <v>72.105900814855005</v>
      </c>
      <c r="AJ9" s="87">
        <f t="shared" si="3"/>
        <v>72.841722902545811</v>
      </c>
      <c r="AK9" s="87">
        <f t="shared" si="3"/>
        <v>73.575974875506375</v>
      </c>
      <c r="AL9" s="87">
        <f t="shared" si="3"/>
        <v>74.26993092321365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14.054631883328964</v>
      </c>
      <c r="N10" s="11">
        <v>12.318002029219585</v>
      </c>
      <c r="O10" s="11">
        <v>11.952906257687426</v>
      </c>
      <c r="P10" s="11">
        <v>11.893583429113711</v>
      </c>
      <c r="Q10" s="11">
        <v>12.275817964270631</v>
      </c>
      <c r="R10" s="11">
        <v>13.155125174073515</v>
      </c>
      <c r="S10" s="11">
        <v>12.557196468453553</v>
      </c>
      <c r="T10" s="11">
        <v>12.222853858443356</v>
      </c>
      <c r="U10" s="11">
        <v>12.349505423585031</v>
      </c>
      <c r="V10" s="11">
        <v>12.732506043688081</v>
      </c>
      <c r="W10" s="11">
        <v>13.419118817268016</v>
      </c>
      <c r="X10" s="11">
        <v>15.448524805369667</v>
      </c>
      <c r="Y10" s="11">
        <v>15.572310110791658</v>
      </c>
      <c r="Z10" s="11">
        <v>15.719460590003747</v>
      </c>
      <c r="AA10" s="11">
        <v>15.90544774979649</v>
      </c>
      <c r="AB10" s="11">
        <v>16.081388888542335</v>
      </c>
      <c r="AC10" s="11">
        <v>16.25955733058057</v>
      </c>
      <c r="AD10" s="11">
        <v>16.441634235694224</v>
      </c>
      <c r="AE10" s="11">
        <v>16.635438194305983</v>
      </c>
      <c r="AF10" s="11">
        <v>16.831915752263793</v>
      </c>
      <c r="AG10" s="11">
        <v>17.036714718458068</v>
      </c>
      <c r="AH10" s="11">
        <v>17.244697962171717</v>
      </c>
      <c r="AI10" s="11">
        <v>17.455188572299946</v>
      </c>
      <c r="AJ10" s="11">
        <v>17.666353559674274</v>
      </c>
      <c r="AK10" s="11">
        <v>17.8830391010863</v>
      </c>
      <c r="AL10" s="11">
        <v>18.098268834603214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16.701146740533645</v>
      </c>
      <c r="N11" s="11">
        <v>16.035092372374844</v>
      </c>
      <c r="O11" s="11">
        <v>16.941179964756806</v>
      </c>
      <c r="P11" s="11">
        <v>17.357765349786703</v>
      </c>
      <c r="Q11" s="11">
        <v>19.654541867314631</v>
      </c>
      <c r="R11" s="11">
        <v>20.195894452933658</v>
      </c>
      <c r="S11" s="11">
        <v>19.275105621021417</v>
      </c>
      <c r="T11" s="11">
        <v>19.851398690039282</v>
      </c>
      <c r="U11" s="11">
        <v>19.225068194072602</v>
      </c>
      <c r="V11" s="11">
        <v>20.029699223113106</v>
      </c>
      <c r="W11" s="11">
        <v>21.611910634357585</v>
      </c>
      <c r="X11" s="11">
        <v>20.690982426924471</v>
      </c>
      <c r="Y11" s="11">
        <v>21.031368857246608</v>
      </c>
      <c r="Z11" s="11">
        <v>21.352350257622536</v>
      </c>
      <c r="AA11" s="11">
        <v>21.690716735188797</v>
      </c>
      <c r="AB11" s="11">
        <v>21.976851735974662</v>
      </c>
      <c r="AC11" s="11">
        <v>22.236174121780049</v>
      </c>
      <c r="AD11" s="11">
        <v>22.475607616217687</v>
      </c>
      <c r="AE11" s="11">
        <v>22.689951715405627</v>
      </c>
      <c r="AF11" s="11">
        <v>22.901658521016991</v>
      </c>
      <c r="AG11" s="11">
        <v>23.120202279806101</v>
      </c>
      <c r="AH11" s="11">
        <v>23.354115434347122</v>
      </c>
      <c r="AI11" s="11">
        <v>23.589485521649863</v>
      </c>
      <c r="AJ11" s="11">
        <v>23.823030039675025</v>
      </c>
      <c r="AK11" s="11">
        <v>24.04764368803799</v>
      </c>
      <c r="AL11" s="11">
        <v>24.243154842038827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12.802058413172125</v>
      </c>
      <c r="N12" s="11">
        <v>12.793678443442438</v>
      </c>
      <c r="O12" s="11">
        <v>13.854032443001511</v>
      </c>
      <c r="P12" s="11">
        <v>13.5656851781109</v>
      </c>
      <c r="Q12" s="11">
        <v>12.792261388484846</v>
      </c>
      <c r="R12" s="11">
        <v>13.382968169165686</v>
      </c>
      <c r="S12" s="11">
        <v>13.078847999762337</v>
      </c>
      <c r="T12" s="11">
        <v>12.201315591627367</v>
      </c>
      <c r="U12" s="11">
        <v>12.201681979777739</v>
      </c>
      <c r="V12" s="11">
        <v>12.073188470768621</v>
      </c>
      <c r="W12" s="11">
        <v>12.648247029149493</v>
      </c>
      <c r="X12" s="11">
        <v>12.418390881891861</v>
      </c>
      <c r="Y12" s="11">
        <v>12.754829042237684</v>
      </c>
      <c r="Z12" s="11">
        <v>12.919204746821137</v>
      </c>
      <c r="AA12" s="11">
        <v>13.076756247159446</v>
      </c>
      <c r="AB12" s="11">
        <v>13.173039594308198</v>
      </c>
      <c r="AC12" s="11">
        <v>13.251005279112748</v>
      </c>
      <c r="AD12" s="11">
        <v>13.337131810443186</v>
      </c>
      <c r="AE12" s="11">
        <v>13.420988241342968</v>
      </c>
      <c r="AF12" s="11">
        <v>13.502379851880871</v>
      </c>
      <c r="AG12" s="11">
        <v>13.588353744787725</v>
      </c>
      <c r="AH12" s="11">
        <v>13.678795022882099</v>
      </c>
      <c r="AI12" s="11">
        <v>13.769555773064583</v>
      </c>
      <c r="AJ12" s="11">
        <v>13.859865460854087</v>
      </c>
      <c r="AK12" s="11">
        <v>13.949000779043365</v>
      </c>
      <c r="AL12" s="11">
        <v>14.036580044105566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14.771739837805953</v>
      </c>
      <c r="N13" s="11">
        <v>12.847319444888766</v>
      </c>
      <c r="O13" s="11">
        <v>12.133218087900092</v>
      </c>
      <c r="P13" s="11">
        <v>12.796925406767574</v>
      </c>
      <c r="Q13" s="11">
        <v>12.774081096657513</v>
      </c>
      <c r="R13" s="11">
        <v>13.418507772243784</v>
      </c>
      <c r="S13" s="11">
        <v>13.060202341023267</v>
      </c>
      <c r="T13" s="11">
        <v>12.279649457083359</v>
      </c>
      <c r="U13" s="11">
        <v>12.716586570558862</v>
      </c>
      <c r="V13" s="11">
        <v>13.621362876615859</v>
      </c>
      <c r="W13" s="11">
        <v>15.62524443094687</v>
      </c>
      <c r="X13" s="11">
        <v>15.37935220840672</v>
      </c>
      <c r="Y13" s="11">
        <v>15.449252094162139</v>
      </c>
      <c r="Z13" s="11">
        <v>15.596554339232119</v>
      </c>
      <c r="AA13" s="11">
        <v>15.772716290872259</v>
      </c>
      <c r="AB13" s="11">
        <v>15.950004440776805</v>
      </c>
      <c r="AC13" s="11">
        <v>16.127381185645405</v>
      </c>
      <c r="AD13" s="11">
        <v>16.303801851447972</v>
      </c>
      <c r="AE13" s="11">
        <v>16.491087061480119</v>
      </c>
      <c r="AF13" s="11">
        <v>16.679842990240591</v>
      </c>
      <c r="AG13" s="11">
        <v>16.881375277593442</v>
      </c>
      <c r="AH13" s="11">
        <v>17.090106278532616</v>
      </c>
      <c r="AI13" s="11">
        <v>17.291670947840611</v>
      </c>
      <c r="AJ13" s="11">
        <v>17.492473842342424</v>
      </c>
      <c r="AK13" s="11">
        <v>17.696291307338726</v>
      </c>
      <c r="AL13" s="11">
        <v>17.891927202466047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32.363032793460278</v>
      </c>
      <c r="N15" s="87">
        <f>SUM(N16:N20)</f>
        <v>30.69411889543219</v>
      </c>
      <c r="O15" s="87">
        <f t="shared" ref="O15:AL15" si="5">SUM(O16:O20)</f>
        <v>30.793029255768467</v>
      </c>
      <c r="P15" s="87">
        <f t="shared" si="5"/>
        <v>30.741553505167445</v>
      </c>
      <c r="Q15" s="87">
        <f t="shared" si="5"/>
        <v>31.441123663746964</v>
      </c>
      <c r="R15" s="87">
        <f t="shared" si="5"/>
        <v>32.218382290242573</v>
      </c>
      <c r="S15" s="87">
        <f t="shared" si="5"/>
        <v>30.927029578851975</v>
      </c>
      <c r="T15" s="87">
        <f t="shared" si="5"/>
        <v>31.029058053013511</v>
      </c>
      <c r="U15" s="87">
        <f t="shared" si="5"/>
        <v>31.852466151920147</v>
      </c>
      <c r="V15" s="87">
        <f t="shared" si="5"/>
        <v>32.436860810495951</v>
      </c>
      <c r="W15" s="87">
        <f t="shared" si="5"/>
        <v>34.292516072287626</v>
      </c>
      <c r="X15" s="87">
        <f t="shared" si="5"/>
        <v>35.673190527375802</v>
      </c>
      <c r="Y15" s="87">
        <f t="shared" si="5"/>
        <v>35.93338152433379</v>
      </c>
      <c r="Z15" s="87">
        <f t="shared" si="5"/>
        <v>36.288121636754568</v>
      </c>
      <c r="AA15" s="87">
        <f t="shared" si="5"/>
        <v>36.698257539685208</v>
      </c>
      <c r="AB15" s="87">
        <f t="shared" si="5"/>
        <v>37.076545550178551</v>
      </c>
      <c r="AC15" s="87">
        <f t="shared" si="5"/>
        <v>37.431381592689846</v>
      </c>
      <c r="AD15" s="87">
        <f t="shared" si="5"/>
        <v>37.784522421221531</v>
      </c>
      <c r="AE15" s="87">
        <f t="shared" si="5"/>
        <v>38.153302155547294</v>
      </c>
      <c r="AF15" s="87">
        <f t="shared" si="5"/>
        <v>38.509116042648394</v>
      </c>
      <c r="AG15" s="87">
        <f t="shared" si="5"/>
        <v>38.894956488284677</v>
      </c>
      <c r="AH15" s="87">
        <f t="shared" si="5"/>
        <v>39.279707224747852</v>
      </c>
      <c r="AI15" s="87">
        <f t="shared" si="5"/>
        <v>39.671984737427621</v>
      </c>
      <c r="AJ15" s="87">
        <f t="shared" si="5"/>
        <v>40.080196019715316</v>
      </c>
      <c r="AK15" s="87">
        <f t="shared" si="5"/>
        <v>40.492121251554025</v>
      </c>
      <c r="AL15" s="87">
        <f t="shared" si="5"/>
        <v>40.926484533622393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6.4433334929041433</v>
      </c>
      <c r="N16" s="11">
        <v>5.823512010333145</v>
      </c>
      <c r="O16" s="11">
        <v>5.9099457548102858</v>
      </c>
      <c r="P16" s="11">
        <v>5.9799241565466517</v>
      </c>
      <c r="Q16" s="11">
        <v>5.4051596585628223</v>
      </c>
      <c r="R16" s="11">
        <v>5.6207492164441737</v>
      </c>
      <c r="S16" s="11">
        <v>5.5136178183594646</v>
      </c>
      <c r="T16" s="11">
        <v>5.9329539622300071</v>
      </c>
      <c r="U16" s="11">
        <v>5.7627373361960288</v>
      </c>
      <c r="V16" s="11">
        <v>5.6018764618726866</v>
      </c>
      <c r="W16" s="11">
        <v>6.0839401461279818</v>
      </c>
      <c r="X16" s="11">
        <v>5.5091109227897261</v>
      </c>
      <c r="Y16" s="11">
        <v>5.5273203064437313</v>
      </c>
      <c r="Z16" s="11">
        <v>5.5421229060660622</v>
      </c>
      <c r="AA16" s="11">
        <v>5.5681586338671742</v>
      </c>
      <c r="AB16" s="11">
        <v>5.5897880480762421</v>
      </c>
      <c r="AC16" s="11">
        <v>5.6134895913167586</v>
      </c>
      <c r="AD16" s="11">
        <v>5.6379189787548931</v>
      </c>
      <c r="AE16" s="11">
        <v>5.6637770172595001</v>
      </c>
      <c r="AF16" s="11">
        <v>5.6871669773925531</v>
      </c>
      <c r="AG16" s="11">
        <v>5.7193381718306062</v>
      </c>
      <c r="AH16" s="11">
        <v>5.7506984582537042</v>
      </c>
      <c r="AI16" s="11">
        <v>5.7875687059567502</v>
      </c>
      <c r="AJ16" s="11">
        <v>5.8206669555458808</v>
      </c>
      <c r="AK16" s="11">
        <v>5.8586311879696176</v>
      </c>
      <c r="AL16" s="11">
        <v>5.8916849414656438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5.175546227181127</v>
      </c>
      <c r="N17" s="11">
        <v>6.2020557582165203</v>
      </c>
      <c r="O17" s="11">
        <v>6.298538107891158</v>
      </c>
      <c r="P17" s="11">
        <v>6.2234296593153351</v>
      </c>
      <c r="Q17" s="11">
        <v>6.9045760214776246</v>
      </c>
      <c r="R17" s="11">
        <v>7.0010384831361119</v>
      </c>
      <c r="S17" s="11">
        <v>6.6313697047779314</v>
      </c>
      <c r="T17" s="11">
        <v>6.6063959514283779</v>
      </c>
      <c r="U17" s="11">
        <v>6.9270104554264513</v>
      </c>
      <c r="V17" s="11">
        <v>6.9087673266133871</v>
      </c>
      <c r="W17" s="11">
        <v>7.5850212665896004</v>
      </c>
      <c r="X17" s="11">
        <v>11.202238092138632</v>
      </c>
      <c r="Y17" s="11">
        <v>11.475241643776689</v>
      </c>
      <c r="Z17" s="11">
        <v>11.740361918077683</v>
      </c>
      <c r="AA17" s="11">
        <v>12.014893359195558</v>
      </c>
      <c r="AB17" s="11">
        <v>12.262355087164019</v>
      </c>
      <c r="AC17" s="11">
        <v>12.489756910907007</v>
      </c>
      <c r="AD17" s="11">
        <v>12.713004449393337</v>
      </c>
      <c r="AE17" s="11">
        <v>12.941248257649661</v>
      </c>
      <c r="AF17" s="11">
        <v>13.16433848356823</v>
      </c>
      <c r="AG17" s="11">
        <v>13.394048637304484</v>
      </c>
      <c r="AH17" s="11">
        <v>13.616171902146965</v>
      </c>
      <c r="AI17" s="11">
        <v>13.839992592508827</v>
      </c>
      <c r="AJ17" s="11">
        <v>14.081103409161425</v>
      </c>
      <c r="AK17" s="11">
        <v>14.32512354719344</v>
      </c>
      <c r="AL17" s="11">
        <v>14.57540260295877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4.1139430423488408</v>
      </c>
      <c r="N18" s="11">
        <v>4.163413379023269</v>
      </c>
      <c r="O18" s="11">
        <v>3.69514790545532</v>
      </c>
      <c r="P18" s="11">
        <v>3.2372086847893895</v>
      </c>
      <c r="Q18" s="11">
        <v>3.3873743231753677</v>
      </c>
      <c r="R18" s="11">
        <v>3.2216047867065436</v>
      </c>
      <c r="S18" s="11">
        <v>3.5359541667788892</v>
      </c>
      <c r="T18" s="11">
        <v>3.3840633029779066</v>
      </c>
      <c r="U18" s="11">
        <v>3.5379956103178376</v>
      </c>
      <c r="V18" s="11">
        <v>3.5576318025366933</v>
      </c>
      <c r="W18" s="11">
        <v>3.7362812085302313</v>
      </c>
      <c r="X18" s="11">
        <v>2.9642662325196971</v>
      </c>
      <c r="Y18" s="11">
        <v>2.9555267254508721</v>
      </c>
      <c r="Z18" s="11">
        <v>2.9656245214529848</v>
      </c>
      <c r="AA18" s="11">
        <v>2.9737987301102331</v>
      </c>
      <c r="AB18" s="11">
        <v>2.9944177273171868</v>
      </c>
      <c r="AC18" s="11">
        <v>3.0138906031639028</v>
      </c>
      <c r="AD18" s="11">
        <v>3.0326748857898194</v>
      </c>
      <c r="AE18" s="11">
        <v>3.0495044022595339</v>
      </c>
      <c r="AF18" s="11">
        <v>3.0677665156064164</v>
      </c>
      <c r="AG18" s="11">
        <v>3.0835286665861861</v>
      </c>
      <c r="AH18" s="11">
        <v>3.099893570647005</v>
      </c>
      <c r="AI18" s="11">
        <v>3.1196965715266396</v>
      </c>
      <c r="AJ18" s="11">
        <v>3.1412341253262488</v>
      </c>
      <c r="AK18" s="11">
        <v>3.1556893736812786</v>
      </c>
      <c r="AL18" s="11">
        <v>3.1723468388907876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2.6510131843486384</v>
      </c>
      <c r="N19" s="11">
        <v>2.5856081013831314</v>
      </c>
      <c r="O19" s="11">
        <v>2.9321178723764048</v>
      </c>
      <c r="P19" s="11">
        <v>3.4268473196467166</v>
      </c>
      <c r="Q19" s="11">
        <v>3.2555707228054835</v>
      </c>
      <c r="R19" s="11">
        <v>3.7449149294376678</v>
      </c>
      <c r="S19" s="11">
        <v>3.0850769887882148</v>
      </c>
      <c r="T19" s="11">
        <v>3.2269601689382652</v>
      </c>
      <c r="U19" s="11">
        <v>3.3126123044881237</v>
      </c>
      <c r="V19" s="11">
        <v>3.6878461319238673</v>
      </c>
      <c r="W19" s="11">
        <v>3.4747993993157271</v>
      </c>
      <c r="X19" s="11">
        <v>2.9690970654913529</v>
      </c>
      <c r="Y19" s="11">
        <v>2.9454326239764277</v>
      </c>
      <c r="Z19" s="11">
        <v>2.9602259327901463</v>
      </c>
      <c r="AA19" s="11">
        <v>2.9882687923657461</v>
      </c>
      <c r="AB19" s="11">
        <v>3.0144046157810065</v>
      </c>
      <c r="AC19" s="11">
        <v>3.0398627198890753</v>
      </c>
      <c r="AD19" s="11">
        <v>3.0657991936744957</v>
      </c>
      <c r="AE19" s="11">
        <v>3.092998235222292</v>
      </c>
      <c r="AF19" s="11">
        <v>3.1207598027598915</v>
      </c>
      <c r="AG19" s="11">
        <v>3.1522348113915415</v>
      </c>
      <c r="AH19" s="11">
        <v>3.1841753655095704</v>
      </c>
      <c r="AI19" s="11">
        <v>3.2125456903256251</v>
      </c>
      <c r="AJ19" s="11">
        <v>3.2412413590420135</v>
      </c>
      <c r="AK19" s="11">
        <v>3.2649449055273339</v>
      </c>
      <c r="AL19" s="11">
        <v>3.3198299294173719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13.97919684667753</v>
      </c>
      <c r="N20" s="11">
        <v>11.919529646476125</v>
      </c>
      <c r="O20" s="11">
        <v>11.957279615235299</v>
      </c>
      <c r="P20" s="11">
        <v>11.874143684869352</v>
      </c>
      <c r="Q20" s="11">
        <v>12.488442937725663</v>
      </c>
      <c r="R20" s="11">
        <v>12.630074874518082</v>
      </c>
      <c r="S20" s="11">
        <v>12.161010900147478</v>
      </c>
      <c r="T20" s="11">
        <v>11.878684667438954</v>
      </c>
      <c r="U20" s="11">
        <v>12.31211044549171</v>
      </c>
      <c r="V20" s="11">
        <v>12.680739087549316</v>
      </c>
      <c r="W20" s="11">
        <v>13.412474051724081</v>
      </c>
      <c r="X20" s="11">
        <v>13.028478214436392</v>
      </c>
      <c r="Y20" s="11">
        <v>13.029860224686066</v>
      </c>
      <c r="Z20" s="11">
        <v>13.079786358367699</v>
      </c>
      <c r="AA20" s="11">
        <v>13.153138024146498</v>
      </c>
      <c r="AB20" s="11">
        <v>13.21558007184009</v>
      </c>
      <c r="AC20" s="11">
        <v>13.2743817674131</v>
      </c>
      <c r="AD20" s="11">
        <v>13.335124913608986</v>
      </c>
      <c r="AE20" s="11">
        <v>13.40577424315631</v>
      </c>
      <c r="AF20" s="11">
        <v>13.469084263321305</v>
      </c>
      <c r="AG20" s="11">
        <v>13.545806201171859</v>
      </c>
      <c r="AH20" s="11">
        <v>13.628767928190607</v>
      </c>
      <c r="AI20" s="11">
        <v>13.712181177109777</v>
      </c>
      <c r="AJ20" s="11">
        <v>13.795950170639747</v>
      </c>
      <c r="AK20" s="11">
        <v>13.887732237182355</v>
      </c>
      <c r="AL20" s="11">
        <v>13.967220220889821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35.07615383279191</v>
      </c>
      <c r="N22" s="87">
        <f>SUM(N23:N24)</f>
        <v>33.252075024823064</v>
      </c>
      <c r="O22" s="87">
        <f t="shared" ref="O22:AL22" si="7">SUM(O23:O24)</f>
        <v>32.675339620040852</v>
      </c>
      <c r="P22" s="87">
        <f t="shared" si="7"/>
        <v>31.831019666135628</v>
      </c>
      <c r="Q22" s="87">
        <f t="shared" si="7"/>
        <v>33.728220096219957</v>
      </c>
      <c r="R22" s="87">
        <f t="shared" si="7"/>
        <v>35.077708362511956</v>
      </c>
      <c r="S22" s="87">
        <f t="shared" si="7"/>
        <v>32.619448963185668</v>
      </c>
      <c r="T22" s="87">
        <f t="shared" si="7"/>
        <v>31.386437624721982</v>
      </c>
      <c r="U22" s="87">
        <f t="shared" si="7"/>
        <v>31.953843141158359</v>
      </c>
      <c r="V22" s="87">
        <f t="shared" si="7"/>
        <v>31.341682154396505</v>
      </c>
      <c r="W22" s="87">
        <f t="shared" si="7"/>
        <v>32.961387143249731</v>
      </c>
      <c r="X22" s="87">
        <f t="shared" si="7"/>
        <v>33.749894224004073</v>
      </c>
      <c r="Y22" s="87">
        <f t="shared" si="7"/>
        <v>33.60820168907145</v>
      </c>
      <c r="Z22" s="87">
        <f t="shared" si="7"/>
        <v>33.501206278897037</v>
      </c>
      <c r="AA22" s="87">
        <f t="shared" si="7"/>
        <v>33.446457721525682</v>
      </c>
      <c r="AB22" s="87">
        <f t="shared" si="7"/>
        <v>33.377484899922067</v>
      </c>
      <c r="AC22" s="87">
        <f t="shared" si="7"/>
        <v>33.24576888239568</v>
      </c>
      <c r="AD22" s="87">
        <f t="shared" si="7"/>
        <v>33.093637168250446</v>
      </c>
      <c r="AE22" s="87">
        <f t="shared" si="7"/>
        <v>32.921143314650124</v>
      </c>
      <c r="AF22" s="87">
        <f t="shared" si="7"/>
        <v>32.774859825481421</v>
      </c>
      <c r="AG22" s="87">
        <f t="shared" si="7"/>
        <v>32.616494571000977</v>
      </c>
      <c r="AH22" s="87">
        <f t="shared" si="7"/>
        <v>32.368486003831748</v>
      </c>
      <c r="AI22" s="87">
        <f t="shared" si="7"/>
        <v>32.08464079682782</v>
      </c>
      <c r="AJ22" s="87">
        <f t="shared" si="7"/>
        <v>31.877933097228322</v>
      </c>
      <c r="AK22" s="87">
        <f t="shared" si="7"/>
        <v>31.694462529606316</v>
      </c>
      <c r="AL22" s="87">
        <f t="shared" si="7"/>
        <v>31.723132392752682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28.065215762015605</v>
      </c>
      <c r="N23" s="11">
        <v>26.896463063512915</v>
      </c>
      <c r="O23" s="11">
        <v>26.493144477268423</v>
      </c>
      <c r="P23" s="11">
        <v>25.549688251749572</v>
      </c>
      <c r="Q23" s="11">
        <v>27.114585847128836</v>
      </c>
      <c r="R23" s="11">
        <v>28.606028455960548</v>
      </c>
      <c r="S23" s="11">
        <v>26.803663102977335</v>
      </c>
      <c r="T23" s="11">
        <v>25.775999745370136</v>
      </c>
      <c r="U23" s="11">
        <v>26.167653621961431</v>
      </c>
      <c r="V23" s="11">
        <v>26.017300054316248</v>
      </c>
      <c r="W23" s="11">
        <v>27.508825497371507</v>
      </c>
      <c r="X23" s="11">
        <v>28.271722573117476</v>
      </c>
      <c r="Y23" s="11">
        <v>28.196122216084166</v>
      </c>
      <c r="Z23" s="11">
        <v>28.165198852774363</v>
      </c>
      <c r="AA23" s="11">
        <v>28.17112985219654</v>
      </c>
      <c r="AB23" s="11">
        <v>28.182073527215717</v>
      </c>
      <c r="AC23" s="11">
        <v>28.152573553100467</v>
      </c>
      <c r="AD23" s="11">
        <v>28.110241754814886</v>
      </c>
      <c r="AE23" s="11">
        <v>28.04020844030579</v>
      </c>
      <c r="AF23" s="11">
        <v>27.98593406455559</v>
      </c>
      <c r="AG23" s="11">
        <v>27.931777438202396</v>
      </c>
      <c r="AH23" s="11">
        <v>27.881448879186145</v>
      </c>
      <c r="AI23" s="11">
        <v>27.826954076377152</v>
      </c>
      <c r="AJ23" s="11">
        <v>27.741392029538993</v>
      </c>
      <c r="AK23" s="11">
        <v>27.639793622820203</v>
      </c>
      <c r="AL23" s="11">
        <v>27.590499419879979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7.0109380707763069</v>
      </c>
      <c r="N24" s="11">
        <v>6.355611961310152</v>
      </c>
      <c r="O24" s="11">
        <v>6.1821951427724269</v>
      </c>
      <c r="P24" s="11">
        <v>6.281331414386055</v>
      </c>
      <c r="Q24" s="11">
        <v>6.6136342490911177</v>
      </c>
      <c r="R24" s="11">
        <v>6.471679906551409</v>
      </c>
      <c r="S24" s="11">
        <v>5.8157858602083357</v>
      </c>
      <c r="T24" s="11">
        <v>5.6104378793518466</v>
      </c>
      <c r="U24" s="11">
        <v>5.7861895191969275</v>
      </c>
      <c r="V24" s="11">
        <v>5.324382100080256</v>
      </c>
      <c r="W24" s="11">
        <v>5.4525616458782258</v>
      </c>
      <c r="X24" s="11">
        <v>5.4781716508865959</v>
      </c>
      <c r="Y24" s="11">
        <v>5.4120794729872799</v>
      </c>
      <c r="Z24" s="11">
        <v>5.3360074261226753</v>
      </c>
      <c r="AA24" s="11">
        <v>5.2753278693291454</v>
      </c>
      <c r="AB24" s="11">
        <v>5.1954113727063502</v>
      </c>
      <c r="AC24" s="11">
        <v>5.0931953292952157</v>
      </c>
      <c r="AD24" s="11">
        <v>4.9833954134355603</v>
      </c>
      <c r="AE24" s="11">
        <v>4.8809348743443364</v>
      </c>
      <c r="AF24" s="11">
        <v>4.7889257609258342</v>
      </c>
      <c r="AG24" s="11">
        <v>4.6847171327985802</v>
      </c>
      <c r="AH24" s="11">
        <v>4.4870371246456004</v>
      </c>
      <c r="AI24" s="11">
        <v>4.2576867204506703</v>
      </c>
      <c r="AJ24" s="11">
        <v>4.1365410676893299</v>
      </c>
      <c r="AK24" s="11">
        <v>4.0546689067861115</v>
      </c>
      <c r="AL24" s="11">
        <v>4.1326329728727007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35.891875221539792</v>
      </c>
      <c r="N26" s="87">
        <f>SUM(N27:N30)</f>
        <v>34.607399208040292</v>
      </c>
      <c r="O26" s="87">
        <f t="shared" ref="O26:AL26" si="9">SUM(O27:O30)</f>
        <v>31.430388298676064</v>
      </c>
      <c r="P26" s="87">
        <f t="shared" si="9"/>
        <v>32.309736405164628</v>
      </c>
      <c r="Q26" s="87">
        <f t="shared" si="9"/>
        <v>33.221437693847214</v>
      </c>
      <c r="R26" s="87">
        <f>SUM(R27:R30)</f>
        <v>31.940180298531821</v>
      </c>
      <c r="S26" s="87">
        <f t="shared" si="9"/>
        <v>29.840867745659928</v>
      </c>
      <c r="T26" s="87">
        <f t="shared" si="9"/>
        <v>29.202451026418192</v>
      </c>
      <c r="U26" s="87">
        <f t="shared" si="9"/>
        <v>29.140979865965349</v>
      </c>
      <c r="V26" s="87">
        <f t="shared" si="9"/>
        <v>30.152126773092803</v>
      </c>
      <c r="W26" s="87">
        <f t="shared" si="9"/>
        <v>25.906924032841882</v>
      </c>
      <c r="X26" s="87">
        <f t="shared" si="9"/>
        <v>25.877943832151907</v>
      </c>
      <c r="Y26" s="87">
        <f t="shared" si="9"/>
        <v>25.602969557058756</v>
      </c>
      <c r="Z26" s="87">
        <f t="shared" si="9"/>
        <v>25.287061789607751</v>
      </c>
      <c r="AA26" s="87">
        <f t="shared" si="9"/>
        <v>25.068497523166897</v>
      </c>
      <c r="AB26" s="87">
        <f t="shared" si="9"/>
        <v>24.894748288181191</v>
      </c>
      <c r="AC26" s="87">
        <f t="shared" si="9"/>
        <v>24.711096281153011</v>
      </c>
      <c r="AD26" s="87">
        <f t="shared" si="9"/>
        <v>24.5039043291453</v>
      </c>
      <c r="AE26" s="87">
        <f t="shared" si="9"/>
        <v>24.31177342427133</v>
      </c>
      <c r="AF26" s="87">
        <f t="shared" si="9"/>
        <v>24.117611210570246</v>
      </c>
      <c r="AG26" s="87">
        <f t="shared" si="9"/>
        <v>23.934830447975742</v>
      </c>
      <c r="AH26" s="87">
        <f t="shared" si="9"/>
        <v>23.759722346077119</v>
      </c>
      <c r="AI26" s="87">
        <f t="shared" si="9"/>
        <v>23.584847501189991</v>
      </c>
      <c r="AJ26" s="87">
        <f t="shared" si="9"/>
        <v>23.39859302776706</v>
      </c>
      <c r="AK26" s="87">
        <f t="shared" si="9"/>
        <v>23.208123663669664</v>
      </c>
      <c r="AL26" s="87">
        <f t="shared" si="9"/>
        <v>22.985941378574275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2.5374072482361631</v>
      </c>
      <c r="N27" s="11">
        <v>3.8473008691781021</v>
      </c>
      <c r="O27" s="11">
        <v>2.4140505052757102</v>
      </c>
      <c r="P27" s="11">
        <v>2.9334666857461054</v>
      </c>
      <c r="Q27" s="11">
        <v>3.247181956774519</v>
      </c>
      <c r="R27" s="11">
        <v>2.713840907219911</v>
      </c>
      <c r="S27" s="11">
        <v>2.0311687324190353</v>
      </c>
      <c r="T27" s="11">
        <v>2.3412362918543779</v>
      </c>
      <c r="U27" s="11">
        <v>2.4068767926760644</v>
      </c>
      <c r="V27" s="11">
        <v>2.1393415166326544</v>
      </c>
      <c r="W27" s="11">
        <v>2.1118901948275419</v>
      </c>
      <c r="X27" s="11">
        <v>1.9842649558593473</v>
      </c>
      <c r="Y27" s="11">
        <v>2.0027738494704552</v>
      </c>
      <c r="Z27" s="11">
        <v>2.028554293296041</v>
      </c>
      <c r="AA27" s="11">
        <v>2.0589251516232734</v>
      </c>
      <c r="AB27" s="11">
        <v>2.0852445678359461</v>
      </c>
      <c r="AC27" s="11">
        <v>2.1099620181354042</v>
      </c>
      <c r="AD27" s="11">
        <v>2.1333162399526668</v>
      </c>
      <c r="AE27" s="11">
        <v>2.1581381216469273</v>
      </c>
      <c r="AF27" s="11">
        <v>2.1819726179328671</v>
      </c>
      <c r="AG27" s="11">
        <v>2.2068600398579212</v>
      </c>
      <c r="AH27" s="11">
        <v>2.2304700859061297</v>
      </c>
      <c r="AI27" s="11">
        <v>2.2534685954448106</v>
      </c>
      <c r="AJ27" s="11">
        <v>2.2755266555665385</v>
      </c>
      <c r="AK27" s="11">
        <v>2.29568672356339</v>
      </c>
      <c r="AL27" s="11">
        <v>2.3161853978471889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13.802339653563557</v>
      </c>
      <c r="N28" s="11">
        <v>13.086912943926054</v>
      </c>
      <c r="O28" s="11">
        <v>11.68586025885093</v>
      </c>
      <c r="P28" s="11">
        <v>12.320612642318435</v>
      </c>
      <c r="Q28" s="11">
        <v>12.723154544573369</v>
      </c>
      <c r="R28" s="11">
        <v>12.44371395890972</v>
      </c>
      <c r="S28" s="11">
        <v>12.172450993365485</v>
      </c>
      <c r="T28" s="11">
        <v>11.48346725985258</v>
      </c>
      <c r="U28" s="11">
        <v>11.50508978561821</v>
      </c>
      <c r="V28" s="11">
        <v>11.793950958274685</v>
      </c>
      <c r="W28" s="11">
        <v>10.00366863188186</v>
      </c>
      <c r="X28" s="11">
        <v>9.9167367799993045</v>
      </c>
      <c r="Y28" s="11">
        <v>9.7741140435871507</v>
      </c>
      <c r="Z28" s="11">
        <v>9.634895907170911</v>
      </c>
      <c r="AA28" s="11">
        <v>9.5277295442901959</v>
      </c>
      <c r="AB28" s="11">
        <v>9.4294009869876998</v>
      </c>
      <c r="AC28" s="11">
        <v>9.3341147165542449</v>
      </c>
      <c r="AD28" s="11">
        <v>9.2332168949667235</v>
      </c>
      <c r="AE28" s="11">
        <v>9.1314455932622778</v>
      </c>
      <c r="AF28" s="11">
        <v>9.0302288790156329</v>
      </c>
      <c r="AG28" s="11">
        <v>8.9369564541797146</v>
      </c>
      <c r="AH28" s="11">
        <v>8.8490741953261267</v>
      </c>
      <c r="AI28" s="11">
        <v>8.7601252010137376</v>
      </c>
      <c r="AJ28" s="11">
        <v>8.6686097669379496</v>
      </c>
      <c r="AK28" s="11">
        <v>8.5794430631364911</v>
      </c>
      <c r="AL28" s="11">
        <v>8.4899620710354444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14.406234157644475</v>
      </c>
      <c r="N29" s="11">
        <v>12.481014133649083</v>
      </c>
      <c r="O29" s="11">
        <v>12.061760308684399</v>
      </c>
      <c r="P29" s="11">
        <v>11.775573207491179</v>
      </c>
      <c r="Q29" s="11">
        <v>11.886187992149555</v>
      </c>
      <c r="R29" s="11">
        <v>10.664123723396738</v>
      </c>
      <c r="S29" s="11">
        <v>10.27734790524206</v>
      </c>
      <c r="T29" s="11">
        <v>9.9210481202910472</v>
      </c>
      <c r="U29" s="11">
        <v>10.356522878204286</v>
      </c>
      <c r="V29" s="11">
        <v>11.061565563914003</v>
      </c>
      <c r="W29" s="11">
        <v>8.9110582253778663</v>
      </c>
      <c r="X29" s="11">
        <v>8.8227753668124045</v>
      </c>
      <c r="Y29" s="11">
        <v>8.6981591773559899</v>
      </c>
      <c r="Z29" s="11">
        <v>8.5148865942039897</v>
      </c>
      <c r="AA29" s="11">
        <v>8.38421731702649</v>
      </c>
      <c r="AB29" s="11">
        <v>8.2960213299002419</v>
      </c>
      <c r="AC29" s="11">
        <v>8.1990653245845291</v>
      </c>
      <c r="AD29" s="11">
        <v>8.0911706049545771</v>
      </c>
      <c r="AE29" s="11">
        <v>7.9925964780963463</v>
      </c>
      <c r="AF29" s="11">
        <v>7.8889806238472957</v>
      </c>
      <c r="AG29" s="11">
        <v>7.7866435368286133</v>
      </c>
      <c r="AH29" s="11">
        <v>7.6842327908598289</v>
      </c>
      <c r="AI29" s="11">
        <v>7.58360796678868</v>
      </c>
      <c r="AJ29" s="11">
        <v>7.4822189643449963</v>
      </c>
      <c r="AK29" s="11">
        <v>7.381137159127575</v>
      </c>
      <c r="AL29" s="11">
        <v>7.2799593121517123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5.1458941620955967</v>
      </c>
      <c r="N30" s="11">
        <v>5.1921712612870525</v>
      </c>
      <c r="O30" s="11">
        <v>5.2687172258650241</v>
      </c>
      <c r="P30" s="11">
        <v>5.2800838696089079</v>
      </c>
      <c r="Q30" s="11">
        <v>5.3649132003497702</v>
      </c>
      <c r="R30" s="11">
        <v>6.118501709005451</v>
      </c>
      <c r="S30" s="11">
        <v>5.359900114633346</v>
      </c>
      <c r="T30" s="11">
        <v>5.4566993544201869</v>
      </c>
      <c r="U30" s="11">
        <v>4.8724904094667894</v>
      </c>
      <c r="V30" s="11">
        <v>5.1572687342714598</v>
      </c>
      <c r="W30" s="11">
        <v>4.8803069807546153</v>
      </c>
      <c r="X30" s="11">
        <v>5.1541667294808473</v>
      </c>
      <c r="Y30" s="11">
        <v>5.1279224866451623</v>
      </c>
      <c r="Z30" s="11">
        <v>5.1087249949368116</v>
      </c>
      <c r="AA30" s="11">
        <v>5.097625510226937</v>
      </c>
      <c r="AB30" s="11">
        <v>5.0840814034573025</v>
      </c>
      <c r="AC30" s="11">
        <v>5.0679542218788356</v>
      </c>
      <c r="AD30" s="11">
        <v>5.0462005892713346</v>
      </c>
      <c r="AE30" s="11">
        <v>5.0295932312657765</v>
      </c>
      <c r="AF30" s="11">
        <v>5.0164290897744488</v>
      </c>
      <c r="AG30" s="11">
        <v>5.0043704171094898</v>
      </c>
      <c r="AH30" s="11">
        <v>4.9959452739850363</v>
      </c>
      <c r="AI30" s="11">
        <v>4.9876457379427643</v>
      </c>
      <c r="AJ30" s="11">
        <v>4.9722376409175721</v>
      </c>
      <c r="AK30" s="11">
        <v>4.9518567178422082</v>
      </c>
      <c r="AL30" s="11">
        <v>4.8998345975399307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29.814182963491984</v>
      </c>
      <c r="N32" s="87">
        <f t="shared" si="10"/>
        <v>27.178815926232751</v>
      </c>
      <c r="O32" s="87">
        <f t="shared" si="10"/>
        <v>27.442234395809773</v>
      </c>
      <c r="P32" s="87">
        <f t="shared" si="10"/>
        <v>28.006403854730777</v>
      </c>
      <c r="Q32" s="87">
        <f t="shared" si="10"/>
        <v>29.927080084459686</v>
      </c>
      <c r="R32" s="87">
        <f t="shared" si="10"/>
        <v>30.813258873999914</v>
      </c>
      <c r="S32" s="87">
        <f t="shared" si="10"/>
        <v>28.852736353745684</v>
      </c>
      <c r="T32" s="87">
        <f t="shared" si="10"/>
        <v>28.823453523054635</v>
      </c>
      <c r="U32" s="87">
        <f t="shared" si="10"/>
        <v>28.144565909345644</v>
      </c>
      <c r="V32" s="87">
        <f t="shared" si="10"/>
        <v>28.386696684385424</v>
      </c>
      <c r="W32" s="87">
        <f t="shared" si="10"/>
        <v>28.79996989231082</v>
      </c>
      <c r="X32" s="87">
        <f t="shared" si="10"/>
        <v>28.082873519329386</v>
      </c>
      <c r="Y32" s="87">
        <f t="shared" si="10"/>
        <v>28.242030894792947</v>
      </c>
      <c r="Z32" s="87">
        <f t="shared" si="10"/>
        <v>28.433693787193192</v>
      </c>
      <c r="AA32" s="87">
        <f t="shared" si="10"/>
        <v>28.638188197183908</v>
      </c>
      <c r="AB32" s="87">
        <f t="shared" si="10"/>
        <v>28.776596943073365</v>
      </c>
      <c r="AC32" s="87">
        <f t="shared" si="10"/>
        <v>28.86758037410587</v>
      </c>
      <c r="AD32" s="87">
        <f t="shared" si="10"/>
        <v>28.93375957369296</v>
      </c>
      <c r="AE32" s="87">
        <f t="shared" ref="AE32" si="11">SUM(AE33:AE35)</f>
        <v>29.00889686640879</v>
      </c>
      <c r="AF32" s="87">
        <f t="shared" ref="AF32" si="12">SUM(AF33:AF35)</f>
        <v>29.069354626122298</v>
      </c>
      <c r="AG32" s="87">
        <f t="shared" ref="AG32" si="13">SUM(AG33:AG35)</f>
        <v>29.152414467631139</v>
      </c>
      <c r="AH32" s="87">
        <f t="shared" ref="AH32" si="14">SUM(AH33:AH35)</f>
        <v>29.24639438978874</v>
      </c>
      <c r="AI32" s="87">
        <f t="shared" ref="AI32" si="15">SUM(AI33:AI35)</f>
        <v>29.352310930198666</v>
      </c>
      <c r="AJ32" s="87">
        <f t="shared" ref="AJ32" si="16">SUM(AJ33:AJ35)</f>
        <v>29.456905139589288</v>
      </c>
      <c r="AK32" s="87">
        <f t="shared" ref="AK32" si="17">SUM(AK33:AK35)</f>
        <v>29.56333854253004</v>
      </c>
      <c r="AL32" s="87">
        <f t="shared" ref="AL32" si="18">SUM(AL33:AL35)</f>
        <v>29.654861348859946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23.501979014936961</v>
      </c>
      <c r="N33" s="11">
        <v>20.715582240608043</v>
      </c>
      <c r="O33" s="11">
        <v>21.220539127318471</v>
      </c>
      <c r="P33" s="11">
        <v>21.729753285748792</v>
      </c>
      <c r="Q33" s="11">
        <v>23.315427328439736</v>
      </c>
      <c r="R33" s="11">
        <v>23.85431237131376</v>
      </c>
      <c r="S33" s="11">
        <v>22.805277618655218</v>
      </c>
      <c r="T33" s="11">
        <v>22.469692798630756</v>
      </c>
      <c r="U33" s="11">
        <v>21.238636727555171</v>
      </c>
      <c r="V33" s="11">
        <v>21.399113579775051</v>
      </c>
      <c r="W33" s="11">
        <v>22.141292742804435</v>
      </c>
      <c r="X33" s="11">
        <v>22.162243788867894</v>
      </c>
      <c r="Y33" s="11">
        <v>22.351750248035426</v>
      </c>
      <c r="Z33" s="11">
        <v>22.53053586670524</v>
      </c>
      <c r="AA33" s="11">
        <v>22.711650743960234</v>
      </c>
      <c r="AB33" s="11">
        <v>22.831182129937687</v>
      </c>
      <c r="AC33" s="11">
        <v>22.907792967923928</v>
      </c>
      <c r="AD33" s="11">
        <v>22.964931629044322</v>
      </c>
      <c r="AE33" s="11">
        <v>23.034953386454781</v>
      </c>
      <c r="AF33" s="11">
        <v>23.093033585257157</v>
      </c>
      <c r="AG33" s="11">
        <v>23.172309020555129</v>
      </c>
      <c r="AH33" s="11">
        <v>23.26256201015708</v>
      </c>
      <c r="AI33" s="11">
        <v>23.366837819834021</v>
      </c>
      <c r="AJ33" s="11">
        <v>23.467638956497613</v>
      </c>
      <c r="AK33" s="11">
        <v>23.578187813432066</v>
      </c>
      <c r="AL33" s="11">
        <v>23.69161630661624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5.7682980743768972</v>
      </c>
      <c r="N34" s="11">
        <v>6.0983384124580091</v>
      </c>
      <c r="O34" s="11">
        <v>5.8781046129811756</v>
      </c>
      <c r="P34" s="11">
        <v>5.9687890072123198</v>
      </c>
      <c r="Q34" s="11">
        <v>6.2569297062880835</v>
      </c>
      <c r="R34" s="11">
        <v>6.6433062738768607</v>
      </c>
      <c r="S34" s="11">
        <v>5.7749597358631641</v>
      </c>
      <c r="T34" s="11">
        <v>6.0528956983995732</v>
      </c>
      <c r="U34" s="11">
        <v>6.6003723789483537</v>
      </c>
      <c r="V34" s="11">
        <v>6.6963813015793114</v>
      </c>
      <c r="W34" s="11">
        <v>6.3039819733443503</v>
      </c>
      <c r="X34" s="11">
        <v>5.6611789900417637</v>
      </c>
      <c r="Y34" s="11">
        <v>5.6310648639789518</v>
      </c>
      <c r="Z34" s="11">
        <v>5.6429014097082293</v>
      </c>
      <c r="AA34" s="11">
        <v>5.6651812408104494</v>
      </c>
      <c r="AB34" s="11">
        <v>5.6820918752982141</v>
      </c>
      <c r="AC34" s="11">
        <v>5.6946158022865401</v>
      </c>
      <c r="AD34" s="11">
        <v>5.701800968056725</v>
      </c>
      <c r="AE34" s="11">
        <v>5.7051258486647933</v>
      </c>
      <c r="AF34" s="11">
        <v>5.7055447718811756</v>
      </c>
      <c r="AG34" s="11">
        <v>5.7075995301171565</v>
      </c>
      <c r="AH34" s="11">
        <v>5.7095991637396413</v>
      </c>
      <c r="AI34" s="11">
        <v>5.7094229020751692</v>
      </c>
      <c r="AJ34" s="11">
        <v>5.7111579160192587</v>
      </c>
      <c r="AK34" s="11">
        <v>5.7055535013092653</v>
      </c>
      <c r="AL34" s="11">
        <v>5.6820426263756056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0.54390587417812564</v>
      </c>
      <c r="N35" s="11">
        <v>0.3648952731666984</v>
      </c>
      <c r="O35" s="11">
        <v>0.34359065551012546</v>
      </c>
      <c r="P35" s="11">
        <v>0.30786156176966678</v>
      </c>
      <c r="Q35" s="11">
        <v>0.35472304973186763</v>
      </c>
      <c r="R35" s="11">
        <v>0.31564022880929354</v>
      </c>
      <c r="S35" s="11">
        <v>0.27249899922730386</v>
      </c>
      <c r="T35" s="11">
        <v>0.30086502602430493</v>
      </c>
      <c r="U35" s="11">
        <v>0.30555680284212028</v>
      </c>
      <c r="V35" s="11">
        <v>0.29120180303106086</v>
      </c>
      <c r="W35" s="11">
        <v>0.35469517616203411</v>
      </c>
      <c r="X35" s="11">
        <v>0.25945074041972549</v>
      </c>
      <c r="Y35" s="11">
        <v>0.25921578277856733</v>
      </c>
      <c r="Z35" s="11">
        <v>0.26025651077972095</v>
      </c>
      <c r="AA35" s="11">
        <v>0.26135621241322549</v>
      </c>
      <c r="AB35" s="11">
        <v>0.26332293783746663</v>
      </c>
      <c r="AC35" s="11">
        <v>0.26517160389540251</v>
      </c>
      <c r="AD35" s="11">
        <v>0.26702697659191599</v>
      </c>
      <c r="AE35" s="11">
        <v>0.26881763128921521</v>
      </c>
      <c r="AF35" s="11">
        <v>0.27077626898396562</v>
      </c>
      <c r="AG35" s="11">
        <v>0.27250591695885101</v>
      </c>
      <c r="AH35" s="11">
        <v>0.27423321589201943</v>
      </c>
      <c r="AI35" s="11">
        <v>0.27605020828947613</v>
      </c>
      <c r="AJ35" s="11">
        <v>0.27810826707242053</v>
      </c>
      <c r="AK35" s="11">
        <v>0.27959722778871066</v>
      </c>
      <c r="AL35" s="11">
        <v>0.28120241586810041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30.11635604639303</v>
      </c>
      <c r="N37" s="87">
        <f t="shared" ref="N37:AL37" si="19">SUM(N38:N39)</f>
        <v>30.351373242972166</v>
      </c>
      <c r="O37" s="87">
        <f t="shared" si="19"/>
        <v>31.461490320251066</v>
      </c>
      <c r="P37" s="87">
        <f t="shared" si="19"/>
        <v>29.364152208376403</v>
      </c>
      <c r="Q37" s="87">
        <f t="shared" si="19"/>
        <v>32.245363671674291</v>
      </c>
      <c r="R37" s="87">
        <f t="shared" si="19"/>
        <v>34.081171127934802</v>
      </c>
      <c r="S37" s="87">
        <f t="shared" si="19"/>
        <v>33.562341737367113</v>
      </c>
      <c r="T37" s="87">
        <f t="shared" si="19"/>
        <v>31.637274845256577</v>
      </c>
      <c r="U37" s="87">
        <f t="shared" si="19"/>
        <v>30.596422213068109</v>
      </c>
      <c r="V37" s="87">
        <f t="shared" si="19"/>
        <v>30.621535000261112</v>
      </c>
      <c r="W37" s="87">
        <f t="shared" si="19"/>
        <v>31.114983156268821</v>
      </c>
      <c r="X37" s="87">
        <f t="shared" si="19"/>
        <v>31.165220016018807</v>
      </c>
      <c r="Y37" s="87">
        <f t="shared" si="19"/>
        <v>31.24364627639444</v>
      </c>
      <c r="Z37" s="87">
        <f t="shared" si="19"/>
        <v>31.369852392843022</v>
      </c>
      <c r="AA37" s="87">
        <f t="shared" si="19"/>
        <v>31.532475274164796</v>
      </c>
      <c r="AB37" s="87">
        <f t="shared" si="19"/>
        <v>31.650374615351851</v>
      </c>
      <c r="AC37" s="87">
        <f t="shared" si="19"/>
        <v>31.732318581264362</v>
      </c>
      <c r="AD37" s="87">
        <f t="shared" si="19"/>
        <v>31.787195455055475</v>
      </c>
      <c r="AE37" s="87">
        <f t="shared" si="19"/>
        <v>31.836214785839985</v>
      </c>
      <c r="AF37" s="87">
        <f t="shared" si="19"/>
        <v>31.88865988776093</v>
      </c>
      <c r="AG37" s="87">
        <f t="shared" si="19"/>
        <v>31.93395679526169</v>
      </c>
      <c r="AH37" s="87">
        <f t="shared" si="19"/>
        <v>31.964307938338752</v>
      </c>
      <c r="AI37" s="87">
        <f t="shared" si="19"/>
        <v>31.970288186429247</v>
      </c>
      <c r="AJ37" s="87">
        <f t="shared" si="19"/>
        <v>32.001299458504732</v>
      </c>
      <c r="AK37" s="87">
        <f t="shared" si="19"/>
        <v>32.018590784468884</v>
      </c>
      <c r="AL37" s="87">
        <f t="shared" si="19"/>
        <v>32.007461481400625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25.314113189876036</v>
      </c>
      <c r="N38" s="11">
        <v>25.763762853427401</v>
      </c>
      <c r="O38" s="11">
        <v>26.774377019500456</v>
      </c>
      <c r="P38" s="11">
        <v>24.830258736777864</v>
      </c>
      <c r="Q38" s="11">
        <v>27.745119278077954</v>
      </c>
      <c r="R38" s="11">
        <v>29.034728829932313</v>
      </c>
      <c r="S38" s="11">
        <v>28.82985404847253</v>
      </c>
      <c r="T38" s="11">
        <v>26.484401013218431</v>
      </c>
      <c r="U38" s="11">
        <v>25.281006084557166</v>
      </c>
      <c r="V38" s="11">
        <v>25.420734417926106</v>
      </c>
      <c r="W38" s="11">
        <v>25.651415847422506</v>
      </c>
      <c r="X38" s="11">
        <v>25.418300660973038</v>
      </c>
      <c r="Y38" s="11">
        <v>25.435529233096794</v>
      </c>
      <c r="Z38" s="11">
        <v>25.494089837986024</v>
      </c>
      <c r="AA38" s="11">
        <v>25.578142621652329</v>
      </c>
      <c r="AB38" s="11">
        <v>25.620934468811996</v>
      </c>
      <c r="AC38" s="11">
        <v>25.63638395146732</v>
      </c>
      <c r="AD38" s="11">
        <v>25.627861218666645</v>
      </c>
      <c r="AE38" s="11">
        <v>25.608848442927215</v>
      </c>
      <c r="AF38" s="11">
        <v>25.587024394773962</v>
      </c>
      <c r="AG38" s="11">
        <v>25.557903391895476</v>
      </c>
      <c r="AH38" s="11">
        <v>25.508280400673044</v>
      </c>
      <c r="AI38" s="11">
        <v>25.435697633707523</v>
      </c>
      <c r="AJ38" s="11">
        <v>25.38913020823918</v>
      </c>
      <c r="AK38" s="11">
        <v>25.332107898030024</v>
      </c>
      <c r="AL38" s="11">
        <v>25.244034319579235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4.8022428565169921</v>
      </c>
      <c r="N39" s="11">
        <v>4.5876103895447633</v>
      </c>
      <c r="O39" s="11">
        <v>4.6871133007506112</v>
      </c>
      <c r="P39" s="11">
        <v>4.5338934715985379</v>
      </c>
      <c r="Q39" s="11">
        <v>4.5002443935963354</v>
      </c>
      <c r="R39" s="11">
        <v>5.0464422980024883</v>
      </c>
      <c r="S39" s="11">
        <v>4.7324876888945848</v>
      </c>
      <c r="T39" s="11">
        <v>5.1528738320381482</v>
      </c>
      <c r="U39" s="11">
        <v>5.3154161285109414</v>
      </c>
      <c r="V39" s="11">
        <v>5.200800582335007</v>
      </c>
      <c r="W39" s="11">
        <v>5.4635673088463159</v>
      </c>
      <c r="X39" s="11">
        <v>5.7469193550457698</v>
      </c>
      <c r="Y39" s="11">
        <v>5.8081170432976448</v>
      </c>
      <c r="Z39" s="11">
        <v>5.8757625548569958</v>
      </c>
      <c r="AA39" s="11">
        <v>5.954332652512468</v>
      </c>
      <c r="AB39" s="11">
        <v>6.0294401465398542</v>
      </c>
      <c r="AC39" s="11">
        <v>6.0959346297970418</v>
      </c>
      <c r="AD39" s="11">
        <v>6.1593342363888297</v>
      </c>
      <c r="AE39" s="11">
        <v>6.2273663429127684</v>
      </c>
      <c r="AF39" s="11">
        <v>6.3016354929869696</v>
      </c>
      <c r="AG39" s="11">
        <v>6.3760534033662148</v>
      </c>
      <c r="AH39" s="11">
        <v>6.4560275376657081</v>
      </c>
      <c r="AI39" s="11">
        <v>6.5345905527217232</v>
      </c>
      <c r="AJ39" s="11">
        <v>6.6121692502655511</v>
      </c>
      <c r="AK39" s="11">
        <v>6.6864828864388572</v>
      </c>
      <c r="AL39" s="11">
        <v>6.7634271618213937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22.975361983115043</v>
      </c>
      <c r="N41" s="87">
        <f t="shared" ref="N41" si="20">SUM(N42:N43)</f>
        <v>21.123667290775344</v>
      </c>
      <c r="O41" s="87">
        <f t="shared" ref="O41" si="21">SUM(O42:O43)</f>
        <v>21.318777203990919</v>
      </c>
      <c r="P41" s="87">
        <f t="shared" ref="P41" si="22">SUM(P42:P43)</f>
        <v>23.488979023097414</v>
      </c>
      <c r="Q41" s="87">
        <f t="shared" ref="Q41" si="23">SUM(Q42:Q43)</f>
        <v>21.428578963012548</v>
      </c>
      <c r="R41" s="87">
        <f t="shared" ref="R41" si="24">SUM(R42:R43)</f>
        <v>21.418848893363503</v>
      </c>
      <c r="S41" s="87">
        <f t="shared" ref="S41" si="25">SUM(S42:S43)</f>
        <v>21.517617889137924</v>
      </c>
      <c r="T41" s="87">
        <f t="shared" ref="T41" si="26">SUM(T42:T43)</f>
        <v>22.043441133403583</v>
      </c>
      <c r="U41" s="87">
        <f t="shared" ref="U41" si="27">SUM(U42:U43)</f>
        <v>23.901876253855143</v>
      </c>
      <c r="V41" s="87">
        <f t="shared" ref="V41" si="28">SUM(V42:V43)</f>
        <v>22.456966951183801</v>
      </c>
      <c r="W41" s="87">
        <f t="shared" ref="W41" si="29">SUM(W42:W43)</f>
        <v>19.977149536816889</v>
      </c>
      <c r="X41" s="87">
        <f t="shared" ref="X41" si="30">SUM(X42:X43)</f>
        <v>20.36852806104697</v>
      </c>
      <c r="Y41" s="87">
        <f t="shared" ref="Y41" si="31">SUM(Y42:Y43)</f>
        <v>20.081712756960709</v>
      </c>
      <c r="Z41" s="87">
        <f t="shared" ref="Z41" si="32">SUM(Z42:Z43)</f>
        <v>19.864361881262063</v>
      </c>
      <c r="AA41" s="87">
        <f t="shared" ref="AA41" si="33">SUM(AA42:AA43)</f>
        <v>19.687196621419073</v>
      </c>
      <c r="AB41" s="87">
        <f t="shared" ref="AB41" si="34">SUM(AB42:AB43)</f>
        <v>19.497334366678572</v>
      </c>
      <c r="AC41" s="87">
        <f t="shared" ref="AC41" si="35">SUM(AC42:AC43)</f>
        <v>19.320450983226948</v>
      </c>
      <c r="AD41" s="87">
        <f t="shared" ref="AD41" si="36">SUM(AD42:AD43)</f>
        <v>19.127126961386303</v>
      </c>
      <c r="AE41" s="87">
        <f t="shared" ref="AE41" si="37">SUM(AE42:AE43)</f>
        <v>18.919452015493469</v>
      </c>
      <c r="AF41" s="87">
        <f t="shared" ref="AF41" si="38">SUM(AF42:AF43)</f>
        <v>18.723891713687607</v>
      </c>
      <c r="AG41" s="87">
        <f t="shared" ref="AG41" si="39">SUM(AG42:AG43)</f>
        <v>18.540076051509487</v>
      </c>
      <c r="AH41" s="87">
        <f t="shared" ref="AH41" si="40">SUM(AH42:AH43)</f>
        <v>18.375000977836134</v>
      </c>
      <c r="AI41" s="87">
        <f t="shared" ref="AI41" si="41">SUM(AI42:AI43)</f>
        <v>18.221390929769164</v>
      </c>
      <c r="AJ41" s="87">
        <f t="shared" ref="AJ41" si="42">SUM(AJ42:AJ43)</f>
        <v>18.053533194479769</v>
      </c>
      <c r="AK41" s="87">
        <f t="shared" ref="AK41" si="43">SUM(AK42:AK43)</f>
        <v>17.890661282421338</v>
      </c>
      <c r="AL41" s="87">
        <f t="shared" ref="AL41" si="44">SUM(AL42:AL43)</f>
        <v>17.739597219706802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11.655489556553658</v>
      </c>
      <c r="N42" s="11">
        <v>9.5871927490692652</v>
      </c>
      <c r="O42" s="11">
        <v>10.190674084885197</v>
      </c>
      <c r="P42" s="11">
        <v>10.890057998071242</v>
      </c>
      <c r="Q42" s="11">
        <v>10.487142875181702</v>
      </c>
      <c r="R42" s="11">
        <v>10.563642665869795</v>
      </c>
      <c r="S42" s="11">
        <v>10.234430608505603</v>
      </c>
      <c r="T42" s="11">
        <v>10.348644035510304</v>
      </c>
      <c r="U42" s="11">
        <v>10.32352573942582</v>
      </c>
      <c r="V42" s="11">
        <v>9.7171961879082076</v>
      </c>
      <c r="W42" s="11">
        <v>8.4881001035841663</v>
      </c>
      <c r="X42" s="11">
        <v>8.9009799737100135</v>
      </c>
      <c r="Y42" s="11">
        <v>8.7974846464292575</v>
      </c>
      <c r="Z42" s="11">
        <v>8.6972856935206622</v>
      </c>
      <c r="AA42" s="11">
        <v>8.6032718299345117</v>
      </c>
      <c r="AB42" s="11">
        <v>8.4926721641417675</v>
      </c>
      <c r="AC42" s="11">
        <v>8.3967962299414456</v>
      </c>
      <c r="AD42" s="11">
        <v>8.2920426535734233</v>
      </c>
      <c r="AE42" s="11">
        <v>8.1783201475710197</v>
      </c>
      <c r="AF42" s="11">
        <v>8.0725917300871153</v>
      </c>
      <c r="AG42" s="11">
        <v>7.9776868396554192</v>
      </c>
      <c r="AH42" s="11">
        <v>7.886899309599853</v>
      </c>
      <c r="AI42" s="11">
        <v>7.7981982237892371</v>
      </c>
      <c r="AJ42" s="11">
        <v>7.7043668436008446</v>
      </c>
      <c r="AK42" s="11">
        <v>7.6171069827333806</v>
      </c>
      <c r="AL42" s="11">
        <v>7.5406121253626255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11.319872426561385</v>
      </c>
      <c r="N43" s="11">
        <v>11.536474541706081</v>
      </c>
      <c r="O43" s="11">
        <v>11.128103119105722</v>
      </c>
      <c r="P43" s="11">
        <v>12.598921025026172</v>
      </c>
      <c r="Q43" s="11">
        <v>10.941436087830848</v>
      </c>
      <c r="R43" s="11">
        <v>10.855206227493706</v>
      </c>
      <c r="S43" s="11">
        <v>11.283187280632319</v>
      </c>
      <c r="T43" s="11">
        <v>11.694797097893277</v>
      </c>
      <c r="U43" s="11">
        <v>13.578350514429323</v>
      </c>
      <c r="V43" s="11">
        <v>12.739770763275594</v>
      </c>
      <c r="W43" s="11">
        <v>11.489049433232724</v>
      </c>
      <c r="X43" s="11">
        <v>11.467548087336956</v>
      </c>
      <c r="Y43" s="11">
        <v>11.284228110531451</v>
      </c>
      <c r="Z43" s="11">
        <v>11.167076187741399</v>
      </c>
      <c r="AA43" s="11">
        <v>11.083924791484561</v>
      </c>
      <c r="AB43" s="11">
        <v>11.004662202536805</v>
      </c>
      <c r="AC43" s="11">
        <v>10.923654753285504</v>
      </c>
      <c r="AD43" s="11">
        <v>10.835084307812878</v>
      </c>
      <c r="AE43" s="11">
        <v>10.74113186792245</v>
      </c>
      <c r="AF43" s="11">
        <v>10.65129998360049</v>
      </c>
      <c r="AG43" s="11">
        <v>10.562389211854068</v>
      </c>
      <c r="AH43" s="11">
        <v>10.488101668236281</v>
      </c>
      <c r="AI43" s="11">
        <v>10.423192705979925</v>
      </c>
      <c r="AJ43" s="11">
        <v>10.349166350878923</v>
      </c>
      <c r="AK43" s="11">
        <v>10.273554299687957</v>
      </c>
      <c r="AL43" s="11">
        <v>10.198985094344177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35.496233214515058</v>
      </c>
      <c r="N45" s="87">
        <f t="shared" ref="N45" si="45">SUM(N46:N47)</f>
        <v>33.81709466823915</v>
      </c>
      <c r="O45" s="87">
        <f t="shared" ref="O45" si="46">SUM(O46:O47)</f>
        <v>32.841973528189378</v>
      </c>
      <c r="P45" s="87">
        <f t="shared" ref="P45" si="47">SUM(P46:P47)</f>
        <v>33.395843165567953</v>
      </c>
      <c r="Q45" s="87">
        <f t="shared" ref="Q45" si="48">SUM(Q46:Q47)</f>
        <v>34.123522162399745</v>
      </c>
      <c r="R45" s="87">
        <f t="shared" ref="R45" si="49">SUM(R46:R47)</f>
        <v>36.144100023393889</v>
      </c>
      <c r="S45" s="87">
        <f t="shared" ref="S45" si="50">SUM(S46:S47)</f>
        <v>34.179881435945013</v>
      </c>
      <c r="T45" s="87">
        <f t="shared" ref="T45" si="51">SUM(T46:T47)</f>
        <v>35.741870999891276</v>
      </c>
      <c r="U45" s="87">
        <f t="shared" ref="U45" si="52">SUM(U46:U47)</f>
        <v>33.673162076952458</v>
      </c>
      <c r="V45" s="87">
        <f t="shared" ref="V45" si="53">SUM(V46:V47)</f>
        <v>33.7662307330544</v>
      </c>
      <c r="W45" s="87">
        <f t="shared" ref="W45" si="54">SUM(W46:W47)</f>
        <v>31.703485443262124</v>
      </c>
      <c r="X45" s="87">
        <f t="shared" ref="X45" si="55">SUM(X46:X47)</f>
        <v>32.24945187716034</v>
      </c>
      <c r="Y45" s="87">
        <f t="shared" ref="Y45" si="56">SUM(Y46:Y47)</f>
        <v>31.907881312524221</v>
      </c>
      <c r="Z45" s="87">
        <f t="shared" ref="Z45" si="57">SUM(Z46:Z47)</f>
        <v>31.698440750006213</v>
      </c>
      <c r="AA45" s="87">
        <f t="shared" ref="AA45" si="58">SUM(AA46:AA47)</f>
        <v>31.576416542767273</v>
      </c>
      <c r="AB45" s="87">
        <f t="shared" ref="AB45" si="59">SUM(AB46:AB47)</f>
        <v>31.476814617066907</v>
      </c>
      <c r="AC45" s="87">
        <f t="shared" ref="AC45" si="60">SUM(AC46:AC47)</f>
        <v>31.402889559824452</v>
      </c>
      <c r="AD45" s="87">
        <f t="shared" ref="AD45" si="61">SUM(AD46:AD47)</f>
        <v>31.334251369852989</v>
      </c>
      <c r="AE45" s="87">
        <f t="shared" ref="AE45" si="62">SUM(AE46:AE47)</f>
        <v>31.273787457584014</v>
      </c>
      <c r="AF45" s="87">
        <f t="shared" ref="AF45" si="63">SUM(AF46:AF47)</f>
        <v>31.217252921380734</v>
      </c>
      <c r="AG45" s="87">
        <f t="shared" ref="AG45" si="64">SUM(AG46:AG47)</f>
        <v>31.167654284005703</v>
      </c>
      <c r="AH45" s="87">
        <f t="shared" ref="AH45" si="65">SUM(AH46:AH47)</f>
        <v>31.115600946203941</v>
      </c>
      <c r="AI45" s="87">
        <f t="shared" ref="AI45" si="66">SUM(AI46:AI47)</f>
        <v>31.076341598130686</v>
      </c>
      <c r="AJ45" s="87">
        <f t="shared" ref="AJ45" si="67">SUM(AJ46:AJ47)</f>
        <v>31.030067096897099</v>
      </c>
      <c r="AK45" s="87">
        <f t="shared" ref="AK45" si="68">SUM(AK46:AK47)</f>
        <v>30.978088540826299</v>
      </c>
      <c r="AL45" s="87">
        <f t="shared" ref="AL45" si="69">SUM(AL46:AL47)</f>
        <v>30.918086257197892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4.774911160165991</v>
      </c>
      <c r="N46" s="11">
        <v>4.4934390243147302</v>
      </c>
      <c r="O46" s="11">
        <v>4.54546333432297</v>
      </c>
      <c r="P46" s="11">
        <v>4.5884155843940047</v>
      </c>
      <c r="Q46" s="11">
        <v>5.1105514981157727</v>
      </c>
      <c r="R46" s="11">
        <v>5.0400443844010026</v>
      </c>
      <c r="S46" s="11">
        <v>4.9380315052957959</v>
      </c>
      <c r="T46" s="11">
        <v>4.5683921574889528</v>
      </c>
      <c r="U46" s="11">
        <v>4.8269670379580303</v>
      </c>
      <c r="V46" s="11">
        <v>4.4172623943682234</v>
      </c>
      <c r="W46" s="11">
        <v>3.8687177586397161</v>
      </c>
      <c r="X46" s="11">
        <v>6.3868368916967242</v>
      </c>
      <c r="Y46" s="11">
        <v>6.4473426180382267</v>
      </c>
      <c r="Z46" s="11">
        <v>6.5126665510784978</v>
      </c>
      <c r="AA46" s="11">
        <v>6.5968812658944076</v>
      </c>
      <c r="AB46" s="11">
        <v>6.6809098678517191</v>
      </c>
      <c r="AC46" s="11">
        <v>6.7686616359402976</v>
      </c>
      <c r="AD46" s="11">
        <v>6.8601243626095574</v>
      </c>
      <c r="AE46" s="11">
        <v>6.9366690629684271</v>
      </c>
      <c r="AF46" s="11">
        <v>7.0154796561928237</v>
      </c>
      <c r="AG46" s="11">
        <v>7.0985226194427931</v>
      </c>
      <c r="AH46" s="11">
        <v>7.180625039743636</v>
      </c>
      <c r="AI46" s="11">
        <v>7.2599565883109074</v>
      </c>
      <c r="AJ46" s="11">
        <v>7.3403948771028968</v>
      </c>
      <c r="AK46" s="11">
        <v>7.4233157809686992</v>
      </c>
      <c r="AL46" s="11">
        <v>7.5072941185953335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30.721322054349066</v>
      </c>
      <c r="N47" s="11">
        <v>29.323655643924418</v>
      </c>
      <c r="O47" s="11">
        <v>28.296510193866411</v>
      </c>
      <c r="P47" s="11">
        <v>28.807427581173947</v>
      </c>
      <c r="Q47" s="11">
        <v>29.012970664283973</v>
      </c>
      <c r="R47" s="11">
        <v>31.104055638992889</v>
      </c>
      <c r="S47" s="11">
        <v>29.241849930649217</v>
      </c>
      <c r="T47" s="11">
        <v>31.173478842402325</v>
      </c>
      <c r="U47" s="11">
        <v>28.846195038994427</v>
      </c>
      <c r="V47" s="11">
        <v>29.348968338686177</v>
      </c>
      <c r="W47" s="11">
        <v>27.83476768462241</v>
      </c>
      <c r="X47" s="11">
        <v>25.862614985463619</v>
      </c>
      <c r="Y47" s="11">
        <v>25.460538694485994</v>
      </c>
      <c r="Z47" s="11">
        <v>25.185774198927717</v>
      </c>
      <c r="AA47" s="11">
        <v>24.979535276872866</v>
      </c>
      <c r="AB47" s="11">
        <v>24.795904749215186</v>
      </c>
      <c r="AC47" s="11">
        <v>24.634227923884154</v>
      </c>
      <c r="AD47" s="11">
        <v>24.474127007243432</v>
      </c>
      <c r="AE47" s="11">
        <v>24.337118394615587</v>
      </c>
      <c r="AF47" s="11">
        <v>24.20177326518791</v>
      </c>
      <c r="AG47" s="11">
        <v>24.06913166456291</v>
      </c>
      <c r="AH47" s="11">
        <v>23.934975906460306</v>
      </c>
      <c r="AI47" s="11">
        <v>23.816385009819779</v>
      </c>
      <c r="AJ47" s="11">
        <v>23.6896722197942</v>
      </c>
      <c r="AK47" s="11">
        <v>23.554772759857599</v>
      </c>
      <c r="AL47" s="11">
        <v>23.410792138602559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299.37400000000014</v>
      </c>
      <c r="N49" s="87">
        <f t="shared" si="70"/>
        <v>284.97200000000009</v>
      </c>
      <c r="O49" s="87">
        <f t="shared" si="70"/>
        <v>282.89399999999995</v>
      </c>
      <c r="P49" s="87">
        <f t="shared" si="70"/>
        <v>285.60899999999987</v>
      </c>
      <c r="Q49" s="87">
        <f t="shared" si="70"/>
        <v>294.23099999999971</v>
      </c>
      <c r="R49" s="87">
        <f t="shared" si="70"/>
        <v>303.75599999999997</v>
      </c>
      <c r="S49" s="87">
        <f t="shared" si="70"/>
        <v>289.58799999999997</v>
      </c>
      <c r="T49" s="87">
        <f t="shared" si="70"/>
        <v>286.93900000000002</v>
      </c>
      <c r="U49" s="87">
        <f t="shared" si="70"/>
        <v>287.14700000000016</v>
      </c>
      <c r="V49" s="87">
        <f t="shared" si="70"/>
        <v>291.30899999999997</v>
      </c>
      <c r="W49" s="87">
        <f t="shared" si="70"/>
        <v>292.11700000000013</v>
      </c>
      <c r="X49" s="87">
        <f t="shared" si="70"/>
        <v>292.89499999999987</v>
      </c>
      <c r="Y49" s="87">
        <f t="shared" si="70"/>
        <v>293.33200000000011</v>
      </c>
      <c r="Z49" s="87">
        <f t="shared" si="70"/>
        <v>294.11300000000006</v>
      </c>
      <c r="AA49" s="87">
        <f t="shared" si="70"/>
        <v>295.40700000000004</v>
      </c>
      <c r="AB49" s="87">
        <f t="shared" si="70"/>
        <v>296.46699999999998</v>
      </c>
      <c r="AC49" s="87">
        <f t="shared" si="70"/>
        <v>297.33300000000003</v>
      </c>
      <c r="AD49" s="87">
        <f t="shared" si="70"/>
        <v>298.09100000000001</v>
      </c>
      <c r="AE49" s="87">
        <f t="shared" ref="AE49:AL49" si="71">SUM(AE5,AE9,AE15,AE22,AE26,AE32,AE37,AE41,AE45)</f>
        <v>298.85899999999981</v>
      </c>
      <c r="AF49" s="87">
        <f t="shared" si="71"/>
        <v>299.6400000000001</v>
      </c>
      <c r="AG49" s="87">
        <f t="shared" si="71"/>
        <v>300.52500000000009</v>
      </c>
      <c r="AH49" s="87">
        <f t="shared" si="71"/>
        <v>301.39799999999974</v>
      </c>
      <c r="AI49" s="87">
        <f t="shared" si="71"/>
        <v>302.27799999999996</v>
      </c>
      <c r="AJ49" s="87">
        <f t="shared" si="71"/>
        <v>303.19299999999993</v>
      </c>
      <c r="AK49" s="87">
        <f t="shared" si="71"/>
        <v>304.10600000000022</v>
      </c>
      <c r="AL49" s="87">
        <f t="shared" si="71"/>
        <v>305.0200000000001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6.4505358080034936E-2</v>
      </c>
      <c r="N52" s="337">
        <f t="shared" si="73"/>
        <v>7.0018680619708451E-2</v>
      </c>
      <c r="O52" s="337">
        <f t="shared" si="73"/>
        <v>7.0872590524817106E-2</v>
      </c>
      <c r="P52" s="337">
        <f t="shared" si="73"/>
        <v>7.3027645515304981E-2</v>
      </c>
      <c r="Q52" s="337">
        <f t="shared" si="73"/>
        <v>7.0077494716436164E-2</v>
      </c>
      <c r="R52" s="337">
        <f t="shared" si="73"/>
        <v>7.2129783647417345E-2</v>
      </c>
      <c r="S52" s="337">
        <f t="shared" si="73"/>
        <v>6.9466703958196055E-2</v>
      </c>
      <c r="T52" s="337">
        <f t="shared" si="73"/>
        <v>7.1512743813308438E-2</v>
      </c>
      <c r="U52" s="337">
        <f t="shared" si="73"/>
        <v>7.4494395622244719E-2</v>
      </c>
      <c r="V52" s="337">
        <f t="shared" si="73"/>
        <v>8.1323077141263425E-2</v>
      </c>
      <c r="W52" s="337">
        <f t="shared" si="73"/>
        <v>8.2350783457451115E-2</v>
      </c>
      <c r="X52" s="337">
        <f t="shared" si="73"/>
        <v>7.4397472201027229E-2</v>
      </c>
      <c r="Y52" s="337">
        <f t="shared" si="73"/>
        <v>7.4674484490017026E-2</v>
      </c>
      <c r="Z52" s="337">
        <f t="shared" si="73"/>
        <v>7.5082337570106253E-2</v>
      </c>
      <c r="AA52" s="337">
        <f t="shared" si="73"/>
        <v>7.5536035222828785E-2</v>
      </c>
      <c r="AB52" s="337">
        <f t="shared" si="73"/>
        <v>7.6014585299360338E-2</v>
      </c>
      <c r="AC52" s="337">
        <f t="shared" si="73"/>
        <v>7.6504780257223584E-2</v>
      </c>
      <c r="AD52" s="337">
        <f t="shared" si="73"/>
        <v>7.7051729866356E-2</v>
      </c>
      <c r="AE52" s="337">
        <f t="shared" ref="AE52:AL52" si="74">AE5/AE$49</f>
        <v>7.7618424633924529E-2</v>
      </c>
      <c r="AF52" s="337">
        <f t="shared" si="74"/>
        <v>7.8171995250788204E-2</v>
      </c>
      <c r="AG52" s="337">
        <f t="shared" si="74"/>
        <v>7.8722139168739116E-2</v>
      </c>
      <c r="AH52" s="337">
        <f t="shared" si="74"/>
        <v>7.9367034536532932E-2</v>
      </c>
      <c r="AI52" s="337">
        <f t="shared" si="74"/>
        <v>8.0092810277862775E-2</v>
      </c>
      <c r="AJ52" s="337">
        <f t="shared" si="74"/>
        <v>8.065077380834175E-2</v>
      </c>
      <c r="AK52" s="337">
        <f t="shared" si="74"/>
        <v>8.1171165742922824E-2</v>
      </c>
      <c r="AL52" s="337">
        <f t="shared" si="74"/>
        <v>8.1288126892242449E-2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4.1574295427884142E-2</v>
      </c>
      <c r="N53" s="336">
        <f t="shared" si="75"/>
        <v>4.3883398083362349E-2</v>
      </c>
      <c r="O53" s="336">
        <f t="shared" si="75"/>
        <v>4.4391515198020648E-2</v>
      </c>
      <c r="P53" s="336">
        <f t="shared" si="75"/>
        <v>4.528133418813092E-2</v>
      </c>
      <c r="Q53" s="336">
        <f t="shared" si="75"/>
        <v>4.2624536429717287E-2</v>
      </c>
      <c r="R53" s="336">
        <f t="shared" si="75"/>
        <v>4.3639704656018075E-2</v>
      </c>
      <c r="S53" s="336">
        <f t="shared" si="75"/>
        <v>4.5778187294766945E-2</v>
      </c>
      <c r="T53" s="336">
        <f t="shared" si="75"/>
        <v>4.6167700225009732E-2</v>
      </c>
      <c r="U53" s="336">
        <f t="shared" si="75"/>
        <v>4.8580442421865225E-2</v>
      </c>
      <c r="V53" s="336">
        <f t="shared" si="75"/>
        <v>5.034101694442257E-2</v>
      </c>
      <c r="W53" s="336">
        <f t="shared" si="75"/>
        <v>5.2083015552436621E-2</v>
      </c>
      <c r="X53" s="336">
        <f t="shared" si="75"/>
        <v>4.5065787744509145E-2</v>
      </c>
      <c r="Y53" s="336">
        <f t="shared" si="75"/>
        <v>4.5177894063794126E-2</v>
      </c>
      <c r="Z53" s="336">
        <f t="shared" si="75"/>
        <v>4.5351376436818844E-2</v>
      </c>
      <c r="AA53" s="336">
        <f t="shared" si="75"/>
        <v>4.5538656928598771E-2</v>
      </c>
      <c r="AB53" s="336">
        <f t="shared" si="75"/>
        <v>4.5739194014960551E-2</v>
      </c>
      <c r="AC53" s="336">
        <f t="shared" si="75"/>
        <v>4.5958988253293212E-2</v>
      </c>
      <c r="AD53" s="336">
        <f t="shared" si="75"/>
        <v>4.6207032437368574E-2</v>
      </c>
      <c r="AE53" s="336">
        <f t="shared" ref="AE53:AL53" si="76">AE6/AE$49</f>
        <v>4.6465617689154817E-2</v>
      </c>
      <c r="AF53" s="336">
        <f t="shared" si="76"/>
        <v>4.6715198384221897E-2</v>
      </c>
      <c r="AG53" s="336">
        <f t="shared" si="76"/>
        <v>4.6961715753157864E-2</v>
      </c>
      <c r="AH53" s="336">
        <f t="shared" si="76"/>
        <v>4.7254048982220992E-2</v>
      </c>
      <c r="AI53" s="336">
        <f t="shared" si="76"/>
        <v>4.7587227128762004E-2</v>
      </c>
      <c r="AJ53" s="336">
        <f t="shared" si="76"/>
        <v>4.7844195205078995E-2</v>
      </c>
      <c r="AK53" s="336">
        <f t="shared" si="76"/>
        <v>4.8106875819877631E-2</v>
      </c>
      <c r="AL53" s="336">
        <f t="shared" si="76"/>
        <v>4.8291052445670446E-2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2.2931062652150794E-2</v>
      </c>
      <c r="N54" s="336">
        <f t="shared" si="77"/>
        <v>2.6135282536346106E-2</v>
      </c>
      <c r="O54" s="336">
        <f t="shared" si="77"/>
        <v>2.6481075326796447E-2</v>
      </c>
      <c r="P54" s="336">
        <f t="shared" si="77"/>
        <v>2.7746311327174068E-2</v>
      </c>
      <c r="Q54" s="336">
        <f t="shared" si="77"/>
        <v>2.7452958286718888E-2</v>
      </c>
      <c r="R54" s="336">
        <f t="shared" si="77"/>
        <v>2.8490078991399277E-2</v>
      </c>
      <c r="S54" s="336">
        <f t="shared" si="77"/>
        <v>2.368851666342911E-2</v>
      </c>
      <c r="T54" s="336">
        <f t="shared" si="77"/>
        <v>2.5345043588298696E-2</v>
      </c>
      <c r="U54" s="336">
        <f t="shared" si="77"/>
        <v>2.5913953200379494E-2</v>
      </c>
      <c r="V54" s="336">
        <f t="shared" si="77"/>
        <v>3.0982060196840855E-2</v>
      </c>
      <c r="W54" s="336">
        <f t="shared" si="77"/>
        <v>3.0267767905014484E-2</v>
      </c>
      <c r="X54" s="336">
        <f t="shared" si="77"/>
        <v>2.9331684456518084E-2</v>
      </c>
      <c r="Y54" s="336">
        <f t="shared" si="77"/>
        <v>2.9496590426222897E-2</v>
      </c>
      <c r="Z54" s="336">
        <f t="shared" si="77"/>
        <v>2.9730961133287409E-2</v>
      </c>
      <c r="AA54" s="336">
        <f t="shared" si="77"/>
        <v>2.999737829423001E-2</v>
      </c>
      <c r="AB54" s="336">
        <f t="shared" si="77"/>
        <v>3.0275391284399798E-2</v>
      </c>
      <c r="AC54" s="336">
        <f t="shared" si="77"/>
        <v>3.0545792003930372E-2</v>
      </c>
      <c r="AD54" s="336">
        <f t="shared" si="77"/>
        <v>3.0844697428987419E-2</v>
      </c>
      <c r="AE54" s="336">
        <f t="shared" ref="AE54:AL54" si="78">AE7/AE$49</f>
        <v>3.1152806944769712E-2</v>
      </c>
      <c r="AF54" s="336">
        <f t="shared" si="78"/>
        <v>3.1456796866566307E-2</v>
      </c>
      <c r="AG54" s="336">
        <f t="shared" si="78"/>
        <v>3.176042341558126E-2</v>
      </c>
      <c r="AH54" s="336">
        <f t="shared" si="78"/>
        <v>3.211298555431194E-2</v>
      </c>
      <c r="AI54" s="336">
        <f t="shared" si="78"/>
        <v>3.2505583149100785E-2</v>
      </c>
      <c r="AJ54" s="336">
        <f t="shared" si="78"/>
        <v>3.2806578603262755E-2</v>
      </c>
      <c r="AK54" s="336">
        <f t="shared" si="78"/>
        <v>3.3064289923045199E-2</v>
      </c>
      <c r="AL54" s="336">
        <f t="shared" si="78"/>
        <v>3.2997074446572003E-2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0.19483848589002606</v>
      </c>
      <c r="N56" s="337">
        <f t="shared" si="79"/>
        <v>0.18947157015399974</v>
      </c>
      <c r="O56" s="337">
        <f t="shared" si="79"/>
        <v>0.1939996491737041</v>
      </c>
      <c r="P56" s="337">
        <f t="shared" si="79"/>
        <v>0.1947206123188657</v>
      </c>
      <c r="Q56" s="337">
        <f t="shared" si="79"/>
        <v>0.19541347552340738</v>
      </c>
      <c r="R56" s="337">
        <f t="shared" si="79"/>
        <v>0.19802899553726233</v>
      </c>
      <c r="S56" s="337">
        <f t="shared" si="79"/>
        <v>0.20018561691182157</v>
      </c>
      <c r="T56" s="337">
        <f t="shared" si="79"/>
        <v>0.19709839930157058</v>
      </c>
      <c r="U56" s="337">
        <f t="shared" si="79"/>
        <v>0.19673840286680411</v>
      </c>
      <c r="V56" s="337">
        <f t="shared" si="79"/>
        <v>0.20066924336078071</v>
      </c>
      <c r="W56" s="337">
        <f t="shared" si="79"/>
        <v>0.21670947227214415</v>
      </c>
      <c r="X56" s="337">
        <f t="shared" si="79"/>
        <v>0.21829409966913996</v>
      </c>
      <c r="Y56" s="337">
        <f t="shared" si="79"/>
        <v>0.22093655006763008</v>
      </c>
      <c r="Z56" s="337">
        <f t="shared" si="79"/>
        <v>0.22300126119443725</v>
      </c>
      <c r="AA56" s="337">
        <f t="shared" si="79"/>
        <v>0.22492912159500952</v>
      </c>
      <c r="AB56" s="337">
        <f t="shared" si="79"/>
        <v>0.22660628218183476</v>
      </c>
      <c r="AC56" s="337">
        <f t="shared" si="79"/>
        <v>0.22827643725088961</v>
      </c>
      <c r="AD56" s="337">
        <f t="shared" si="79"/>
        <v>0.22999075957946755</v>
      </c>
      <c r="AE56" s="337">
        <f t="shared" ref="AE56:AL56" si="80">AE9/AE$49</f>
        <v>0.23167267913141229</v>
      </c>
      <c r="AF56" s="337">
        <f t="shared" si="80"/>
        <v>0.23333265623882732</v>
      </c>
      <c r="AG56" s="337">
        <f t="shared" si="80"/>
        <v>0.23501088435453057</v>
      </c>
      <c r="AH56" s="337">
        <f t="shared" si="80"/>
        <v>0.23678894583883639</v>
      </c>
      <c r="AI56" s="337">
        <f t="shared" si="80"/>
        <v>0.23854167625449094</v>
      </c>
      <c r="AJ56" s="337">
        <f t="shared" si="80"/>
        <v>0.24024869605349011</v>
      </c>
      <c r="AK56" s="337">
        <f t="shared" si="80"/>
        <v>0.24194187183253971</v>
      </c>
      <c r="AL56" s="337">
        <f t="shared" si="80"/>
        <v>0.24349200355128722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4.6946735131738089E-2</v>
      </c>
      <c r="N57" s="336">
        <f t="shared" si="81"/>
        <v>4.3225306448421534E-2</v>
      </c>
      <c r="O57" s="336">
        <f t="shared" si="81"/>
        <v>4.2252243800460339E-2</v>
      </c>
      <c r="P57" s="336">
        <f t="shared" si="81"/>
        <v>4.1642887405907082E-2</v>
      </c>
      <c r="Q57" s="336">
        <f t="shared" si="81"/>
        <v>4.1721701534748697E-2</v>
      </c>
      <c r="R57" s="336">
        <f t="shared" si="81"/>
        <v>4.3308198600434285E-2</v>
      </c>
      <c r="S57" s="336">
        <f t="shared" si="81"/>
        <v>4.3362281822636135E-2</v>
      </c>
      <c r="T57" s="336">
        <f t="shared" si="81"/>
        <v>4.2597394771862154E-2</v>
      </c>
      <c r="U57" s="336">
        <f t="shared" si="81"/>
        <v>4.30076073355634E-2</v>
      </c>
      <c r="V57" s="336">
        <f t="shared" si="81"/>
        <v>4.3707904814777723E-2</v>
      </c>
      <c r="W57" s="336">
        <f t="shared" si="81"/>
        <v>4.5937479904517742E-2</v>
      </c>
      <c r="X57" s="336">
        <f t="shared" si="81"/>
        <v>5.2744242152886443E-2</v>
      </c>
      <c r="Y57" s="336">
        <f t="shared" si="81"/>
        <v>5.3087662139799451E-2</v>
      </c>
      <c r="Z57" s="336">
        <f t="shared" si="81"/>
        <v>5.3447010468778137E-2</v>
      </c>
      <c r="AA57" s="336">
        <f t="shared" si="81"/>
        <v>5.384248765193949E-2</v>
      </c>
      <c r="AB57" s="336">
        <f t="shared" si="81"/>
        <v>5.4243436498977414E-2</v>
      </c>
      <c r="AC57" s="336">
        <f t="shared" si="81"/>
        <v>5.4684671161897833E-2</v>
      </c>
      <c r="AD57" s="336">
        <f t="shared" si="81"/>
        <v>5.5156426177557269E-2</v>
      </c>
      <c r="AE57" s="336">
        <f t="shared" ref="AE57:AL57" si="82">AE10/AE$49</f>
        <v>5.5663166223222302E-2</v>
      </c>
      <c r="AF57" s="336">
        <f t="shared" si="82"/>
        <v>5.6173794394152272E-2</v>
      </c>
      <c r="AG57" s="336">
        <f t="shared" si="82"/>
        <v>5.6689841838309836E-2</v>
      </c>
      <c r="AH57" s="336">
        <f t="shared" si="82"/>
        <v>5.7215701372178088E-2</v>
      </c>
      <c r="AI57" s="336">
        <f t="shared" si="82"/>
        <v>5.7745481220267264E-2</v>
      </c>
      <c r="AJ57" s="336">
        <f t="shared" si="82"/>
        <v>5.8267682828014755E-2</v>
      </c>
      <c r="AK57" s="336">
        <f t="shared" si="82"/>
        <v>5.8805282043387135E-2</v>
      </c>
      <c r="AL57" s="336">
        <f t="shared" si="82"/>
        <v>5.9334695543253588E-2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Tees Valley</v>
      </c>
      <c r="L58" s="232" t="str">
        <f>'Occ T3'!A13</f>
        <v>22 Health professionals</v>
      </c>
      <c r="M58" s="336">
        <f t="shared" ref="M58:AD58" si="83">M11/M$49</f>
        <v>5.5786897795178064E-2</v>
      </c>
      <c r="N58" s="336">
        <f t="shared" si="83"/>
        <v>5.626901019179021E-2</v>
      </c>
      <c r="O58" s="336">
        <f t="shared" si="83"/>
        <v>5.9885257250973191E-2</v>
      </c>
      <c r="P58" s="336">
        <f t="shared" si="83"/>
        <v>6.0774574154829543E-2</v>
      </c>
      <c r="Q58" s="336">
        <f t="shared" si="83"/>
        <v>6.6799697745358752E-2</v>
      </c>
      <c r="R58" s="336">
        <f t="shared" si="83"/>
        <v>6.6487228080872998E-2</v>
      </c>
      <c r="S58" s="336">
        <f t="shared" si="83"/>
        <v>6.6560443184874446E-2</v>
      </c>
      <c r="T58" s="336">
        <f t="shared" si="83"/>
        <v>6.9183341023838801E-2</v>
      </c>
      <c r="U58" s="336">
        <f t="shared" si="83"/>
        <v>6.6952007835960642E-2</v>
      </c>
      <c r="V58" s="336">
        <f t="shared" si="83"/>
        <v>6.8757570906196191E-2</v>
      </c>
      <c r="W58" s="336">
        <f t="shared" si="83"/>
        <v>7.3983748410251973E-2</v>
      </c>
      <c r="X58" s="336">
        <f t="shared" si="83"/>
        <v>7.0643003215911784E-2</v>
      </c>
      <c r="Y58" s="336">
        <f t="shared" si="83"/>
        <v>7.1698174277769214E-2</v>
      </c>
      <c r="Z58" s="336">
        <f t="shared" si="83"/>
        <v>7.2599137942296096E-2</v>
      </c>
      <c r="AA58" s="336">
        <f t="shared" si="83"/>
        <v>7.3426549591542503E-2</v>
      </c>
      <c r="AB58" s="336">
        <f t="shared" si="83"/>
        <v>7.4129166942609681E-2</v>
      </c>
      <c r="AC58" s="336">
        <f t="shared" si="83"/>
        <v>7.4785422814756683E-2</v>
      </c>
      <c r="AD58" s="336">
        <f t="shared" si="83"/>
        <v>7.5398477700493086E-2</v>
      </c>
      <c r="AE58" s="336">
        <f t="shared" ref="AE58:AL58" si="84">AE11/AE$49</f>
        <v>7.5921928787172688E-2</v>
      </c>
      <c r="AF58" s="336">
        <f t="shared" si="84"/>
        <v>7.6430578430840279E-2</v>
      </c>
      <c r="AG58" s="336">
        <f t="shared" si="84"/>
        <v>7.6932708692475149E-2</v>
      </c>
      <c r="AH58" s="336">
        <f t="shared" si="84"/>
        <v>7.7485966842338508E-2</v>
      </c>
      <c r="AI58" s="336">
        <f t="shared" si="84"/>
        <v>7.8039041946982135E-2</v>
      </c>
      <c r="AJ58" s="336">
        <f t="shared" si="84"/>
        <v>7.8573812850808E-2</v>
      </c>
      <c r="AK58" s="336">
        <f t="shared" si="84"/>
        <v>7.9076518345701743E-2</v>
      </c>
      <c r="AL58" s="336">
        <f t="shared" si="84"/>
        <v>7.9480541741652408E-2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4.2762759669083217E-2</v>
      </c>
      <c r="N59" s="336">
        <f t="shared" si="85"/>
        <v>4.4894510490302325E-2</v>
      </c>
      <c r="O59" s="336">
        <f t="shared" si="85"/>
        <v>4.8972521308339921E-2</v>
      </c>
      <c r="P59" s="336">
        <f t="shared" si="85"/>
        <v>4.7497400915625584E-2</v>
      </c>
      <c r="Q59" s="336">
        <f t="shared" si="85"/>
        <v>4.3476932710981707E-2</v>
      </c>
      <c r="R59" s="336">
        <f t="shared" si="85"/>
        <v>4.4058284179294194E-2</v>
      </c>
      <c r="S59" s="336">
        <f t="shared" si="85"/>
        <v>4.5163639376501578E-2</v>
      </c>
      <c r="T59" s="336">
        <f t="shared" si="85"/>
        <v>4.2522332592040003E-2</v>
      </c>
      <c r="U59" s="336">
        <f t="shared" si="85"/>
        <v>4.2492806749775312E-2</v>
      </c>
      <c r="V59" s="336">
        <f t="shared" si="85"/>
        <v>4.1444611978238302E-2</v>
      </c>
      <c r="W59" s="336">
        <f t="shared" si="85"/>
        <v>4.3298565400676739E-2</v>
      </c>
      <c r="X59" s="336">
        <f t="shared" si="85"/>
        <v>4.2398780729926651E-2</v>
      </c>
      <c r="Y59" s="336">
        <f t="shared" si="85"/>
        <v>4.3482569382943828E-2</v>
      </c>
      <c r="Z59" s="336">
        <f t="shared" si="85"/>
        <v>4.3925990169836539E-2</v>
      </c>
      <c r="AA59" s="336">
        <f t="shared" si="85"/>
        <v>4.4266913942998795E-2</v>
      </c>
      <c r="AB59" s="336">
        <f t="shared" si="85"/>
        <v>4.4433409432780714E-2</v>
      </c>
      <c r="AC59" s="336">
        <f t="shared" si="85"/>
        <v>4.4566211214741545E-2</v>
      </c>
      <c r="AD59" s="336">
        <f t="shared" si="85"/>
        <v>4.4741813105538861E-2</v>
      </c>
      <c r="AE59" s="336">
        <f t="shared" ref="AE59:AL59" si="86">AE12/AE$49</f>
        <v>4.4907425379001394E-2</v>
      </c>
      <c r="AF59" s="336">
        <f t="shared" si="86"/>
        <v>4.5062007248300846E-2</v>
      </c>
      <c r="AG59" s="336">
        <f t="shared" si="86"/>
        <v>4.5215385557899411E-2</v>
      </c>
      <c r="AH59" s="336">
        <f t="shared" si="86"/>
        <v>4.5384491678385756E-2</v>
      </c>
      <c r="AI59" s="336">
        <f t="shared" si="86"/>
        <v>4.5552622992955441E-2</v>
      </c>
      <c r="AJ59" s="336">
        <f t="shared" si="86"/>
        <v>4.5713012704297562E-2</v>
      </c>
      <c r="AK59" s="336">
        <f t="shared" si="86"/>
        <v>4.5868877230450418E-2</v>
      </c>
      <c r="AL59" s="336">
        <f t="shared" si="86"/>
        <v>4.6018556304850702E-2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4.9342093294026688E-2</v>
      </c>
      <c r="N60" s="336">
        <f t="shared" si="87"/>
        <v>4.508274302348568E-2</v>
      </c>
      <c r="O60" s="336">
        <f t="shared" si="87"/>
        <v>4.2889626813930638E-2</v>
      </c>
      <c r="P60" s="336">
        <f t="shared" si="87"/>
        <v>4.4805749842503496E-2</v>
      </c>
      <c r="Q60" s="336">
        <f t="shared" si="87"/>
        <v>4.3415143532318234E-2</v>
      </c>
      <c r="R60" s="336">
        <f t="shared" si="87"/>
        <v>4.417528467666082E-2</v>
      </c>
      <c r="S60" s="336">
        <f t="shared" si="87"/>
        <v>4.50992525278094E-2</v>
      </c>
      <c r="T60" s="336">
        <f t="shared" si="87"/>
        <v>4.2795330913829623E-2</v>
      </c>
      <c r="U60" s="336">
        <f t="shared" si="87"/>
        <v>4.428598094550476E-2</v>
      </c>
      <c r="V60" s="336">
        <f t="shared" si="87"/>
        <v>4.6759155661568505E-2</v>
      </c>
      <c r="W60" s="336">
        <f t="shared" si="87"/>
        <v>5.3489678556697701E-2</v>
      </c>
      <c r="X60" s="336">
        <f t="shared" si="87"/>
        <v>5.2508073570415086E-2</v>
      </c>
      <c r="Y60" s="336">
        <f t="shared" si="87"/>
        <v>5.2668144267117578E-2</v>
      </c>
      <c r="Z60" s="336">
        <f t="shared" si="87"/>
        <v>5.3029122613526491E-2</v>
      </c>
      <c r="AA60" s="336">
        <f t="shared" si="87"/>
        <v>5.3393170408528763E-2</v>
      </c>
      <c r="AB60" s="336">
        <f t="shared" si="87"/>
        <v>5.3800269307466952E-2</v>
      </c>
      <c r="AC60" s="336">
        <f t="shared" si="87"/>
        <v>5.4240132059493573E-2</v>
      </c>
      <c r="AD60" s="336">
        <f t="shared" si="87"/>
        <v>5.4694042595878345E-2</v>
      </c>
      <c r="AE60" s="336">
        <f t="shared" ref="AE60:AL60" si="88">AE13/AE$49</f>
        <v>5.51801587420159E-2</v>
      </c>
      <c r="AF60" s="336">
        <f t="shared" si="88"/>
        <v>5.5666276165533927E-2</v>
      </c>
      <c r="AG60" s="336">
        <f t="shared" si="88"/>
        <v>5.6172948265846227E-2</v>
      </c>
      <c r="AH60" s="336">
        <f t="shared" si="88"/>
        <v>5.6702785945934052E-2</v>
      </c>
      <c r="AI60" s="336">
        <f t="shared" si="88"/>
        <v>5.7204530094286096E-2</v>
      </c>
      <c r="AJ60" s="336">
        <f t="shared" si="88"/>
        <v>5.7694187670369788E-2</v>
      </c>
      <c r="AK60" s="336">
        <f t="shared" si="88"/>
        <v>5.8191194213000445E-2</v>
      </c>
      <c r="AL60" s="336">
        <f t="shared" si="88"/>
        <v>5.8658209961530525E-2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0.10810234954759018</v>
      </c>
      <c r="N62" s="337">
        <f t="shared" si="89"/>
        <v>0.10770924475187801</v>
      </c>
      <c r="O62" s="337">
        <f t="shared" si="89"/>
        <v>0.10885006135078323</v>
      </c>
      <c r="P62" s="337">
        <f t="shared" si="89"/>
        <v>0.10763510080273192</v>
      </c>
      <c r="Q62" s="337">
        <f t="shared" si="89"/>
        <v>0.10685863713798681</v>
      </c>
      <c r="R62" s="337">
        <f t="shared" si="89"/>
        <v>0.10606665313686833</v>
      </c>
      <c r="S62" s="337">
        <f t="shared" si="89"/>
        <v>0.10679665448448133</v>
      </c>
      <c r="T62" s="337">
        <f t="shared" si="89"/>
        <v>0.10813816892445262</v>
      </c>
      <c r="U62" s="337">
        <f t="shared" si="89"/>
        <v>0.11092738615385196</v>
      </c>
      <c r="V62" s="337">
        <f t="shared" si="89"/>
        <v>0.11134863945328141</v>
      </c>
      <c r="W62" s="337">
        <f t="shared" si="89"/>
        <v>0.11739308589465046</v>
      </c>
      <c r="X62" s="337">
        <f t="shared" si="89"/>
        <v>0.12179515023259467</v>
      </c>
      <c r="Y62" s="337">
        <f t="shared" si="89"/>
        <v>0.1225007211089611</v>
      </c>
      <c r="Z62" s="337">
        <f t="shared" si="89"/>
        <v>0.12338156299366081</v>
      </c>
      <c r="AA62" s="337">
        <f t="shared" si="89"/>
        <v>0.12422947844731236</v>
      </c>
      <c r="AB62" s="337">
        <f t="shared" si="89"/>
        <v>0.12506129029598084</v>
      </c>
      <c r="AC62" s="337">
        <f t="shared" si="89"/>
        <v>0.12589043796917881</v>
      </c>
      <c r="AD62" s="337">
        <f t="shared" si="89"/>
        <v>0.12675499233865339</v>
      </c>
      <c r="AE62" s="337">
        <f t="shared" ref="AE62:AL62" si="90">AE15/AE$49</f>
        <v>0.12766321963048569</v>
      </c>
      <c r="AF62" s="337">
        <f t="shared" si="90"/>
        <v>0.12851794167216787</v>
      </c>
      <c r="AG62" s="337">
        <f t="shared" si="90"/>
        <v>0.12942336407381971</v>
      </c>
      <c r="AH62" s="337">
        <f t="shared" si="90"/>
        <v>0.13032504271676615</v>
      </c>
      <c r="AI62" s="337">
        <f t="shared" si="90"/>
        <v>0.13124337443488321</v>
      </c>
      <c r="AJ62" s="337">
        <f t="shared" si="90"/>
        <v>0.13219367208251948</v>
      </c>
      <c r="AK62" s="337">
        <f t="shared" si="90"/>
        <v>0.13315133950515279</v>
      </c>
      <c r="AL62" s="337">
        <f t="shared" si="90"/>
        <v>0.13417639673995929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2.1522688987367439E-2</v>
      </c>
      <c r="N63" s="336">
        <f t="shared" si="91"/>
        <v>2.0435383161619889E-2</v>
      </c>
      <c r="O63" s="336">
        <f t="shared" si="91"/>
        <v>2.0891025454093361E-2</v>
      </c>
      <c r="P63" s="336">
        <f t="shared" si="91"/>
        <v>2.0937449998237642E-2</v>
      </c>
      <c r="Q63" s="336">
        <f t="shared" si="91"/>
        <v>1.8370462862726318E-2</v>
      </c>
      <c r="R63" s="336">
        <f t="shared" si="91"/>
        <v>1.8504158655118497E-2</v>
      </c>
      <c r="S63" s="336">
        <f t="shared" si="91"/>
        <v>1.9039524491206352E-2</v>
      </c>
      <c r="T63" s="336">
        <f t="shared" si="91"/>
        <v>2.0676708158284537E-2</v>
      </c>
      <c r="U63" s="336">
        <f t="shared" si="91"/>
        <v>2.0068944952223167E-2</v>
      </c>
      <c r="V63" s="336">
        <f t="shared" si="91"/>
        <v>1.923001507633711E-2</v>
      </c>
      <c r="W63" s="336">
        <f t="shared" si="91"/>
        <v>2.082706636768137E-2</v>
      </c>
      <c r="X63" s="336">
        <f t="shared" si="91"/>
        <v>1.8809166844055817E-2</v>
      </c>
      <c r="Y63" s="336">
        <f t="shared" si="91"/>
        <v>1.8843223059344803E-2</v>
      </c>
      <c r="Z63" s="336">
        <f t="shared" si="91"/>
        <v>1.8843515608171216E-2</v>
      </c>
      <c r="AA63" s="336">
        <f t="shared" si="91"/>
        <v>1.8849108632724255E-2</v>
      </c>
      <c r="AB63" s="336">
        <f t="shared" si="91"/>
        <v>1.8854672014343054E-2</v>
      </c>
      <c r="AC63" s="336">
        <f t="shared" si="91"/>
        <v>1.8879470463476163E-2</v>
      </c>
      <c r="AD63" s="336">
        <f t="shared" si="91"/>
        <v>1.8913415630645986E-2</v>
      </c>
      <c r="AE63" s="336">
        <f t="shared" ref="AE63:AL63" si="92">AE16/AE$49</f>
        <v>1.8951334968194043E-2</v>
      </c>
      <c r="AF63" s="336">
        <f t="shared" si="92"/>
        <v>1.8979999257083671E-2</v>
      </c>
      <c r="AG63" s="336">
        <f t="shared" si="92"/>
        <v>1.9031156049681738E-2</v>
      </c>
      <c r="AH63" s="336">
        <f t="shared" si="92"/>
        <v>1.9080081680215893E-2</v>
      </c>
      <c r="AI63" s="336">
        <f t="shared" si="92"/>
        <v>1.914650985502336E-2</v>
      </c>
      <c r="AJ63" s="336">
        <f t="shared" si="92"/>
        <v>1.9197893604225302E-2</v>
      </c>
      <c r="AK63" s="336">
        <f t="shared" si="92"/>
        <v>1.9265095683641931E-2</v>
      </c>
      <c r="AL63" s="336">
        <f t="shared" si="92"/>
        <v>1.9315733202628162E-2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1.7287894831151417E-2</v>
      </c>
      <c r="N64" s="336">
        <f t="shared" si="93"/>
        <v>2.1763737343375906E-2</v>
      </c>
      <c r="O64" s="336">
        <f t="shared" si="93"/>
        <v>2.2264657814910035E-2</v>
      </c>
      <c r="P64" s="336">
        <f t="shared" si="93"/>
        <v>2.1790033434924451E-2</v>
      </c>
      <c r="Q64" s="336">
        <f t="shared" si="93"/>
        <v>2.3466514478343994E-2</v>
      </c>
      <c r="R64" s="336">
        <f t="shared" si="93"/>
        <v>2.3048231090533562E-2</v>
      </c>
      <c r="S64" s="336">
        <f t="shared" si="93"/>
        <v>2.2899324919464659E-2</v>
      </c>
      <c r="T64" s="336">
        <f t="shared" si="93"/>
        <v>2.3023694762400293E-2</v>
      </c>
      <c r="U64" s="336">
        <f t="shared" si="93"/>
        <v>2.4123568957455405E-2</v>
      </c>
      <c r="V64" s="336">
        <f t="shared" si="93"/>
        <v>2.3716285204416574E-2</v>
      </c>
      <c r="W64" s="336">
        <f t="shared" si="93"/>
        <v>2.5965696164857222E-2</v>
      </c>
      <c r="X64" s="336">
        <f t="shared" si="93"/>
        <v>3.8246600632099004E-2</v>
      </c>
      <c r="Y64" s="336">
        <f t="shared" si="93"/>
        <v>3.9120319787055914E-2</v>
      </c>
      <c r="Z64" s="336">
        <f t="shared" si="93"/>
        <v>3.9917861223671448E-2</v>
      </c>
      <c r="AA64" s="336">
        <f t="shared" si="93"/>
        <v>4.0672338025827266E-2</v>
      </c>
      <c r="AB64" s="336">
        <f t="shared" si="93"/>
        <v>4.1361618956457277E-2</v>
      </c>
      <c r="AC64" s="336">
        <f t="shared" si="93"/>
        <v>4.2005955985063903E-2</v>
      </c>
      <c r="AD64" s="336">
        <f t="shared" si="93"/>
        <v>4.2648065353846097E-2</v>
      </c>
      <c r="AE64" s="336">
        <f t="shared" ref="AE64:AL64" si="94">AE17/AE$49</f>
        <v>4.3302186842790982E-2</v>
      </c>
      <c r="AF64" s="336">
        <f t="shared" si="94"/>
        <v>4.3933848897237435E-2</v>
      </c>
      <c r="AG64" s="336">
        <f t="shared" si="94"/>
        <v>4.4568833332682738E-2</v>
      </c>
      <c r="AH64" s="336">
        <f t="shared" si="94"/>
        <v>4.5176716176441041E-2</v>
      </c>
      <c r="AI64" s="336">
        <f t="shared" si="94"/>
        <v>4.5785642992572491E-2</v>
      </c>
      <c r="AJ64" s="336">
        <f t="shared" si="94"/>
        <v>4.6442706161294714E-2</v>
      </c>
      <c r="AK64" s="336">
        <f t="shared" si="94"/>
        <v>4.7105691920558718E-2</v>
      </c>
      <c r="AL64" s="336">
        <f t="shared" si="94"/>
        <v>4.7785071808270817E-2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1.3741818068198438E-2</v>
      </c>
      <c r="N65" s="336">
        <f t="shared" si="95"/>
        <v>1.4609903355499023E-2</v>
      </c>
      <c r="O65" s="336">
        <f t="shared" si="95"/>
        <v>1.3061952199252443E-2</v>
      </c>
      <c r="P65" s="336">
        <f t="shared" si="95"/>
        <v>1.1334407125788721E-2</v>
      </c>
      <c r="Q65" s="336">
        <f t="shared" si="95"/>
        <v>1.1512635728986311E-2</v>
      </c>
      <c r="R65" s="336">
        <f t="shared" si="95"/>
        <v>1.0605896794488154E-2</v>
      </c>
      <c r="S65" s="336">
        <f t="shared" si="95"/>
        <v>1.2210292438840316E-2</v>
      </c>
      <c r="T65" s="336">
        <f t="shared" si="95"/>
        <v>1.1793668002529827E-2</v>
      </c>
      <c r="U65" s="336">
        <f t="shared" si="95"/>
        <v>1.2321199978818639E-2</v>
      </c>
      <c r="V65" s="336">
        <f t="shared" si="95"/>
        <v>1.2212570852725778E-2</v>
      </c>
      <c r="W65" s="336">
        <f t="shared" si="95"/>
        <v>1.2790358686862556E-2</v>
      </c>
      <c r="X65" s="336">
        <f t="shared" si="95"/>
        <v>1.0120576426773071E-2</v>
      </c>
      <c r="Y65" s="336">
        <f t="shared" si="95"/>
        <v>1.0075705089969288E-2</v>
      </c>
      <c r="Z65" s="336">
        <f t="shared" si="95"/>
        <v>1.008328268880663E-2</v>
      </c>
      <c r="AA65" s="336">
        <f t="shared" si="95"/>
        <v>1.0066784910683338E-2</v>
      </c>
      <c r="AB65" s="336">
        <f t="shared" si="95"/>
        <v>1.0100340770868889E-2</v>
      </c>
      <c r="AC65" s="336">
        <f t="shared" si="95"/>
        <v>1.0136414737563279E-2</v>
      </c>
      <c r="AD65" s="336">
        <f t="shared" si="95"/>
        <v>1.017365464166922E-2</v>
      </c>
      <c r="AE65" s="336">
        <f t="shared" ref="AE65:AL65" si="96">AE18/AE$49</f>
        <v>1.0203823215160111E-2</v>
      </c>
      <c r="AF65" s="336">
        <f t="shared" si="96"/>
        <v>1.0238174194387984E-2</v>
      </c>
      <c r="AG65" s="336">
        <f t="shared" si="96"/>
        <v>1.026047306076428E-2</v>
      </c>
      <c r="AH65" s="336">
        <f t="shared" si="96"/>
        <v>1.0285050234729519E-2</v>
      </c>
      <c r="AI65" s="336">
        <f t="shared" si="96"/>
        <v>1.0320620658885662E-2</v>
      </c>
      <c r="AJ65" s="336">
        <f t="shared" si="96"/>
        <v>1.0360510055727704E-2</v>
      </c>
      <c r="AK65" s="336">
        <f t="shared" si="96"/>
        <v>1.0376938875527862E-2</v>
      </c>
      <c r="AL65" s="336">
        <f t="shared" si="96"/>
        <v>1.0400455179630144E-2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8.8551884410424317E-3</v>
      </c>
      <c r="N66" s="336">
        <f t="shared" si="97"/>
        <v>9.0732005298174226E-3</v>
      </c>
      <c r="O66" s="336">
        <f t="shared" si="97"/>
        <v>1.0364722731399059E-2</v>
      </c>
      <c r="P66" s="336">
        <f t="shared" si="97"/>
        <v>1.1998387024381999E-2</v>
      </c>
      <c r="Q66" s="336">
        <f t="shared" si="97"/>
        <v>1.106467613135763E-2</v>
      </c>
      <c r="R66" s="336">
        <f t="shared" si="97"/>
        <v>1.2328694509532875E-2</v>
      </c>
      <c r="S66" s="336">
        <f t="shared" si="97"/>
        <v>1.0653331591047333E-2</v>
      </c>
      <c r="T66" s="336">
        <f t="shared" si="97"/>
        <v>1.1246153952367105E-2</v>
      </c>
      <c r="U66" s="336">
        <f t="shared" si="97"/>
        <v>1.153629431785156E-2</v>
      </c>
      <c r="V66" s="336">
        <f t="shared" si="97"/>
        <v>1.2659568128426748E-2</v>
      </c>
      <c r="W66" s="336">
        <f t="shared" si="97"/>
        <v>1.1895231702761995E-2</v>
      </c>
      <c r="X66" s="336">
        <f t="shared" si="97"/>
        <v>1.0137069821920327E-2</v>
      </c>
      <c r="Y66" s="336">
        <f t="shared" si="97"/>
        <v>1.0041293223979746E-2</v>
      </c>
      <c r="Z66" s="336">
        <f t="shared" si="97"/>
        <v>1.0064927197336213E-2</v>
      </c>
      <c r="AA66" s="336">
        <f t="shared" si="97"/>
        <v>1.0115768388581671E-2</v>
      </c>
      <c r="AB66" s="336">
        <f t="shared" si="97"/>
        <v>1.0167757678868159E-2</v>
      </c>
      <c r="AC66" s="336">
        <f t="shared" si="97"/>
        <v>1.0223765003847791E-2</v>
      </c>
      <c r="AD66" s="336">
        <f t="shared" si="97"/>
        <v>1.0284776104191323E-2</v>
      </c>
      <c r="AE66" s="336">
        <f t="shared" ref="AE66:AL66" si="98">AE19/AE$49</f>
        <v>1.0349356168702611E-2</v>
      </c>
      <c r="AF66" s="336">
        <f t="shared" si="98"/>
        <v>1.0415030712721568E-2</v>
      </c>
      <c r="AG66" s="336">
        <f t="shared" si="98"/>
        <v>1.0489093457754065E-2</v>
      </c>
      <c r="AH66" s="336">
        <f t="shared" si="98"/>
        <v>1.0564686446192652E-2</v>
      </c>
      <c r="AI66" s="336">
        <f t="shared" si="98"/>
        <v>1.0627785317904795E-2</v>
      </c>
      <c r="AJ66" s="336">
        <f t="shared" si="98"/>
        <v>1.0690356832255409E-2</v>
      </c>
      <c r="AK66" s="336">
        <f t="shared" si="98"/>
        <v>1.0736206801336809E-2</v>
      </c>
      <c r="AL66" s="336">
        <f t="shared" si="98"/>
        <v>1.0883974589919909E-2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4.6694759219830455E-2</v>
      </c>
      <c r="N67" s="336">
        <f t="shared" si="99"/>
        <v>4.182702036156577E-2</v>
      </c>
      <c r="O67" s="336">
        <f t="shared" si="99"/>
        <v>4.2267703151128343E-2</v>
      </c>
      <c r="P67" s="336">
        <f t="shared" si="99"/>
        <v>4.15748232193991E-2</v>
      </c>
      <c r="Q67" s="336">
        <f t="shared" si="99"/>
        <v>4.2444347936572542E-2</v>
      </c>
      <c r="R67" s="336">
        <f t="shared" si="99"/>
        <v>4.1579672087195256E-2</v>
      </c>
      <c r="S67" s="336">
        <f t="shared" si="99"/>
        <v>4.199418104392267E-2</v>
      </c>
      <c r="T67" s="336">
        <f t="shared" si="99"/>
        <v>4.1397944048870851E-2</v>
      </c>
      <c r="U67" s="336">
        <f t="shared" si="99"/>
        <v>4.2877377947503202E-2</v>
      </c>
      <c r="V67" s="336">
        <f t="shared" si="99"/>
        <v>4.3530200191375198E-2</v>
      </c>
      <c r="W67" s="336">
        <f t="shared" si="99"/>
        <v>4.5914732972487306E-2</v>
      </c>
      <c r="X67" s="336">
        <f t="shared" si="99"/>
        <v>4.4481736507746457E-2</v>
      </c>
      <c r="Y67" s="336">
        <f t="shared" si="99"/>
        <v>4.4420179948611339E-2</v>
      </c>
      <c r="Z67" s="336">
        <f t="shared" si="99"/>
        <v>4.4471976275675319E-2</v>
      </c>
      <c r="AA67" s="336">
        <f t="shared" si="99"/>
        <v>4.452547848949584E-2</v>
      </c>
      <c r="AB67" s="336">
        <f t="shared" si="99"/>
        <v>4.4576900875443443E-2</v>
      </c>
      <c r="AC67" s="336">
        <f t="shared" si="99"/>
        <v>4.4644831779227664E-2</v>
      </c>
      <c r="AD67" s="336">
        <f t="shared" si="99"/>
        <v>4.4735080608300774E-2</v>
      </c>
      <c r="AE67" s="336">
        <f t="shared" ref="AE67:AL67" si="100">AE20/AE$49</f>
        <v>4.485651843563794E-2</v>
      </c>
      <c r="AF67" s="336">
        <f t="shared" si="100"/>
        <v>4.4950888610737219E-2</v>
      </c>
      <c r="AG67" s="336">
        <f t="shared" si="100"/>
        <v>4.5073808172936873E-2</v>
      </c>
      <c r="AH67" s="336">
        <f t="shared" si="100"/>
        <v>4.5218508179187052E-2</v>
      </c>
      <c r="AI67" s="336">
        <f t="shared" si="100"/>
        <v>4.536281561049689E-2</v>
      </c>
      <c r="AJ67" s="336">
        <f t="shared" si="100"/>
        <v>4.550220542901634E-2</v>
      </c>
      <c r="AK67" s="336">
        <f t="shared" si="100"/>
        <v>4.5667406224087471E-2</v>
      </c>
      <c r="AL67" s="336">
        <f t="shared" si="100"/>
        <v>4.5791161959510253E-2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0.11716499706985875</v>
      </c>
      <c r="N69" s="337">
        <f t="shared" si="101"/>
        <v>0.11668541128540015</v>
      </c>
      <c r="O69" s="337">
        <f t="shared" si="101"/>
        <v>0.11550382694592624</v>
      </c>
      <c r="P69" s="337">
        <f t="shared" si="101"/>
        <v>0.11144963802308626</v>
      </c>
      <c r="Q69" s="337">
        <f t="shared" si="101"/>
        <v>0.11463176924328161</v>
      </c>
      <c r="R69" s="337">
        <f t="shared" si="101"/>
        <v>0.11547988636442394</v>
      </c>
      <c r="S69" s="337">
        <f t="shared" si="101"/>
        <v>0.11264088623556802</v>
      </c>
      <c r="T69" s="337">
        <f t="shared" si="101"/>
        <v>0.10938365863379318</v>
      </c>
      <c r="U69" s="337">
        <f t="shared" si="101"/>
        <v>0.11128043525148562</v>
      </c>
      <c r="V69" s="337">
        <f t="shared" si="101"/>
        <v>0.10758913097225457</v>
      </c>
      <c r="W69" s="337">
        <f t="shared" si="101"/>
        <v>0.11283625103383137</v>
      </c>
      <c r="X69" s="337">
        <f t="shared" si="101"/>
        <v>0.11522864584238068</v>
      </c>
      <c r="Y69" s="337">
        <f t="shared" si="101"/>
        <v>0.11457393563972372</v>
      </c>
      <c r="Z69" s="337">
        <f t="shared" si="101"/>
        <v>0.11390590106148668</v>
      </c>
      <c r="AA69" s="337">
        <f t="shared" si="101"/>
        <v>0.11322161533587788</v>
      </c>
      <c r="AB69" s="337">
        <f t="shared" si="101"/>
        <v>0.11258414899439759</v>
      </c>
      <c r="AC69" s="337">
        <f t="shared" si="101"/>
        <v>0.1118132493951081</v>
      </c>
      <c r="AD69" s="337">
        <f t="shared" si="101"/>
        <v>0.11101857207446869</v>
      </c>
      <c r="AE69" s="337">
        <f t="shared" ref="AE69:AL69" si="102">AE22/AE$49</f>
        <v>0.11015610476729877</v>
      </c>
      <c r="AF69" s="337">
        <f t="shared" si="102"/>
        <v>0.10938078969924379</v>
      </c>
      <c r="AG69" s="337">
        <f t="shared" si="102"/>
        <v>0.10853171806339229</v>
      </c>
      <c r="AH69" s="337">
        <f t="shared" si="102"/>
        <v>0.10739449499940867</v>
      </c>
      <c r="AI69" s="337">
        <f t="shared" si="102"/>
        <v>0.10614282480639618</v>
      </c>
      <c r="AJ69" s="337">
        <f t="shared" si="102"/>
        <v>0.10514072916336567</v>
      </c>
      <c r="AK69" s="337">
        <f t="shared" si="102"/>
        <v>0.10422175994425066</v>
      </c>
      <c r="AL69" s="337">
        <f t="shared" si="102"/>
        <v>0.10400345024179618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9.3746336562345406E-2</v>
      </c>
      <c r="N70" s="336">
        <f t="shared" si="103"/>
        <v>9.4382827307640416E-2</v>
      </c>
      <c r="O70" s="336">
        <f t="shared" si="103"/>
        <v>9.3650429055647799E-2</v>
      </c>
      <c r="P70" s="336">
        <f t="shared" si="103"/>
        <v>8.9456873739096401E-2</v>
      </c>
      <c r="Q70" s="336">
        <f t="shared" si="103"/>
        <v>9.2154075699463558E-2</v>
      </c>
      <c r="R70" s="336">
        <f t="shared" si="103"/>
        <v>9.4174365135044416E-2</v>
      </c>
      <c r="S70" s="336">
        <f t="shared" si="103"/>
        <v>9.2557920573288044E-2</v>
      </c>
      <c r="T70" s="336">
        <f t="shared" si="103"/>
        <v>8.9830938789673534E-2</v>
      </c>
      <c r="U70" s="336">
        <f t="shared" si="103"/>
        <v>9.1129817208473074E-2</v>
      </c>
      <c r="V70" s="336">
        <f t="shared" si="103"/>
        <v>8.9311693268372253E-2</v>
      </c>
      <c r="W70" s="336">
        <f t="shared" si="103"/>
        <v>9.4170573767947421E-2</v>
      </c>
      <c r="X70" s="336">
        <f t="shared" si="103"/>
        <v>9.6525111637677283E-2</v>
      </c>
      <c r="Y70" s="336">
        <f t="shared" si="103"/>
        <v>9.6123580843836182E-2</v>
      </c>
      <c r="Z70" s="336">
        <f t="shared" si="103"/>
        <v>9.5763189157821504E-2</v>
      </c>
      <c r="AA70" s="336">
        <f t="shared" si="103"/>
        <v>9.5363785733569406E-2</v>
      </c>
      <c r="AB70" s="336">
        <f t="shared" si="103"/>
        <v>9.5059731866331557E-2</v>
      </c>
      <c r="AC70" s="336">
        <f t="shared" si="103"/>
        <v>9.4683649487613097E-2</v>
      </c>
      <c r="AD70" s="336">
        <f t="shared" si="103"/>
        <v>9.4300873742631894E-2</v>
      </c>
      <c r="AE70" s="336">
        <f t="shared" ref="AE70:AL70" si="104">AE23/AE$49</f>
        <v>9.3824206198594676E-2</v>
      </c>
      <c r="AF70" s="336">
        <f t="shared" si="104"/>
        <v>9.3398525111986319E-2</v>
      </c>
      <c r="AG70" s="336">
        <f t="shared" si="104"/>
        <v>9.2943274064395259E-2</v>
      </c>
      <c r="AH70" s="336">
        <f t="shared" si="104"/>
        <v>9.2507079938108971E-2</v>
      </c>
      <c r="AI70" s="336">
        <f t="shared" si="104"/>
        <v>9.205749037765619E-2</v>
      </c>
      <c r="AJ70" s="336">
        <f t="shared" si="104"/>
        <v>9.1497468706530166E-2</v>
      </c>
      <c r="AK70" s="336">
        <f t="shared" si="104"/>
        <v>9.0888682310839589E-2</v>
      </c>
      <c r="AL70" s="336">
        <f t="shared" si="104"/>
        <v>9.0454722378466884E-2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2.3418660507513359E-2</v>
      </c>
      <c r="N71" s="336">
        <f t="shared" si="105"/>
        <v>2.2302583977759746E-2</v>
      </c>
      <c r="O71" s="336">
        <f t="shared" si="105"/>
        <v>2.1853397890278438E-2</v>
      </c>
      <c r="P71" s="336">
        <f t="shared" si="105"/>
        <v>2.1992764283989854E-2</v>
      </c>
      <c r="Q71" s="336">
        <f t="shared" si="105"/>
        <v>2.2477693543818036E-2</v>
      </c>
      <c r="R71" s="336">
        <f t="shared" si="105"/>
        <v>2.1305521229379534E-2</v>
      </c>
      <c r="S71" s="336">
        <f t="shared" si="105"/>
        <v>2.0082965662279986E-2</v>
      </c>
      <c r="T71" s="336">
        <f t="shared" si="105"/>
        <v>1.9552719844119642E-2</v>
      </c>
      <c r="U71" s="336">
        <f t="shared" si="105"/>
        <v>2.0150618043012547E-2</v>
      </c>
      <c r="V71" s="336">
        <f t="shared" si="105"/>
        <v>1.8277437703882328E-2</v>
      </c>
      <c r="W71" s="336">
        <f t="shared" si="105"/>
        <v>1.8665677265883956E-2</v>
      </c>
      <c r="X71" s="336">
        <f t="shared" si="105"/>
        <v>1.8703534204703387E-2</v>
      </c>
      <c r="Y71" s="336">
        <f t="shared" si="105"/>
        <v>1.8450354795887521E-2</v>
      </c>
      <c r="Z71" s="336">
        <f t="shared" si="105"/>
        <v>1.8142711903665169E-2</v>
      </c>
      <c r="AA71" s="336">
        <f t="shared" si="105"/>
        <v>1.7857829602308493E-2</v>
      </c>
      <c r="AB71" s="336">
        <f t="shared" si="105"/>
        <v>1.7524417128066027E-2</v>
      </c>
      <c r="AC71" s="336">
        <f t="shared" si="105"/>
        <v>1.7129599907495015E-2</v>
      </c>
      <c r="AD71" s="336">
        <f t="shared" si="105"/>
        <v>1.6717698331836787E-2</v>
      </c>
      <c r="AE71" s="336">
        <f t="shared" ref="AE71:AL71" si="106">AE24/AE$49</f>
        <v>1.6331898568704102E-2</v>
      </c>
      <c r="AF71" s="336">
        <f t="shared" si="106"/>
        <v>1.5982264587257485E-2</v>
      </c>
      <c r="AG71" s="336">
        <f t="shared" si="106"/>
        <v>1.5588443998997017E-2</v>
      </c>
      <c r="AH71" s="336">
        <f t="shared" si="106"/>
        <v>1.488741506129969E-2</v>
      </c>
      <c r="AI71" s="336">
        <f t="shared" si="106"/>
        <v>1.4085334428740003E-2</v>
      </c>
      <c r="AJ71" s="336">
        <f t="shared" si="106"/>
        <v>1.3643260456835516E-2</v>
      </c>
      <c r="AK71" s="336">
        <f t="shared" si="106"/>
        <v>1.3333077633411076E-2</v>
      </c>
      <c r="AL71" s="336">
        <f t="shared" si="106"/>
        <v>1.3548727863329288E-2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0.1198897540251985</v>
      </c>
      <c r="N73" s="337">
        <f t="shared" si="107"/>
        <v>0.12144140199051233</v>
      </c>
      <c r="O73" s="337">
        <f t="shared" si="107"/>
        <v>0.11110305732421355</v>
      </c>
      <c r="P73" s="337">
        <f t="shared" si="107"/>
        <v>0.11312576426220687</v>
      </c>
      <c r="Q73" s="337">
        <f t="shared" si="107"/>
        <v>0.11290937288677008</v>
      </c>
      <c r="R73" s="337">
        <f t="shared" si="107"/>
        <v>0.10515077989745659</v>
      </c>
      <c r="S73" s="337">
        <f t="shared" si="107"/>
        <v>0.10304594025187484</v>
      </c>
      <c r="T73" s="337">
        <f t="shared" si="107"/>
        <v>0.10177233149351671</v>
      </c>
      <c r="U73" s="337">
        <f t="shared" si="107"/>
        <v>0.10148453532847403</v>
      </c>
      <c r="V73" s="337">
        <f t="shared" si="107"/>
        <v>0.10350564786221093</v>
      </c>
      <c r="W73" s="337">
        <f t="shared" si="107"/>
        <v>8.8686807110992749E-2</v>
      </c>
      <c r="X73" s="337">
        <f t="shared" si="107"/>
        <v>8.8352289496754527E-2</v>
      </c>
      <c r="Y73" s="337">
        <f t="shared" si="107"/>
        <v>8.7283247504734388E-2</v>
      </c>
      <c r="Z73" s="337">
        <f t="shared" si="107"/>
        <v>8.5977368527089065E-2</v>
      </c>
      <c r="AA73" s="337">
        <f t="shared" si="107"/>
        <v>8.4860878459775482E-2</v>
      </c>
      <c r="AB73" s="337">
        <f t="shared" si="107"/>
        <v>8.3971397451254925E-2</v>
      </c>
      <c r="AC73" s="337">
        <f t="shared" si="107"/>
        <v>8.3109161381861446E-2</v>
      </c>
      <c r="AD73" s="337">
        <f t="shared" si="107"/>
        <v>8.220276468979372E-2</v>
      </c>
      <c r="AE73" s="337">
        <f t="shared" ref="AE73:AL73" si="108">AE26/AE$49</f>
        <v>8.1348640744536196E-2</v>
      </c>
      <c r="AF73" s="337">
        <f t="shared" si="108"/>
        <v>8.0488623717027891E-2</v>
      </c>
      <c r="AG73" s="337">
        <f t="shared" si="108"/>
        <v>7.964339222352794E-2</v>
      </c>
      <c r="AH73" s="337">
        <f t="shared" si="108"/>
        <v>7.8831718677884854E-2</v>
      </c>
      <c r="AI73" s="337">
        <f t="shared" si="108"/>
        <v>7.8023698387543902E-2</v>
      </c>
      <c r="AJ73" s="337">
        <f t="shared" si="108"/>
        <v>7.7173922312741602E-2</v>
      </c>
      <c r="AK73" s="337">
        <f t="shared" si="108"/>
        <v>7.6315901901539751E-2</v>
      </c>
      <c r="AL73" s="337">
        <f t="shared" si="108"/>
        <v>7.5358800664134376E-2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8.4757101426181369E-3</v>
      </c>
      <c r="N74" s="336">
        <f t="shared" si="109"/>
        <v>1.3500627672817333E-2</v>
      </c>
      <c r="O74" s="336">
        <f t="shared" si="109"/>
        <v>8.5334100591589451E-3</v>
      </c>
      <c r="P74" s="336">
        <f t="shared" si="109"/>
        <v>1.0270918233480411E-2</v>
      </c>
      <c r="Q74" s="336">
        <f t="shared" si="109"/>
        <v>1.1036165314921005E-2</v>
      </c>
      <c r="R74" s="336">
        <f t="shared" si="109"/>
        <v>8.9342791820405561E-3</v>
      </c>
      <c r="S74" s="336">
        <f t="shared" si="109"/>
        <v>7.0139948216743631E-3</v>
      </c>
      <c r="T74" s="336">
        <f t="shared" si="109"/>
        <v>8.1593519593167116E-3</v>
      </c>
      <c r="U74" s="336">
        <f t="shared" si="109"/>
        <v>8.3820370495810963E-3</v>
      </c>
      <c r="V74" s="336">
        <f t="shared" si="109"/>
        <v>7.3438909083916202E-3</v>
      </c>
      <c r="W74" s="336">
        <f t="shared" si="109"/>
        <v>7.2296038738845769E-3</v>
      </c>
      <c r="X74" s="336">
        <f t="shared" si="109"/>
        <v>6.7746631245304565E-3</v>
      </c>
      <c r="Y74" s="336">
        <f t="shared" si="109"/>
        <v>6.8276691580545406E-3</v>
      </c>
      <c r="Z74" s="336">
        <f t="shared" si="109"/>
        <v>6.8971935728649892E-3</v>
      </c>
      <c r="AA74" s="336">
        <f t="shared" si="109"/>
        <v>6.9697913442243178E-3</v>
      </c>
      <c r="AB74" s="336">
        <f t="shared" si="109"/>
        <v>7.0336481559024992E-3</v>
      </c>
      <c r="AC74" s="336">
        <f t="shared" si="109"/>
        <v>7.0962927698419078E-3</v>
      </c>
      <c r="AD74" s="336">
        <f t="shared" si="109"/>
        <v>7.1565939258570934E-3</v>
      </c>
      <c r="AE74" s="336">
        <f t="shared" ref="AE74:AL74" si="110">AE27/AE$49</f>
        <v>7.2212585923359463E-3</v>
      </c>
      <c r="AF74" s="336">
        <f t="shared" si="110"/>
        <v>7.2819804362997814E-3</v>
      </c>
      <c r="AG74" s="336">
        <f t="shared" si="110"/>
        <v>7.3433492716343755E-3</v>
      </c>
      <c r="AH74" s="336">
        <f t="shared" si="110"/>
        <v>7.4004143554573408E-3</v>
      </c>
      <c r="AI74" s="336">
        <f t="shared" si="110"/>
        <v>7.4549540338523174E-3</v>
      </c>
      <c r="AJ74" s="336">
        <f t="shared" si="110"/>
        <v>7.5052084169705078E-3</v>
      </c>
      <c r="AK74" s="336">
        <f t="shared" si="110"/>
        <v>7.5489688581066748E-3</v>
      </c>
      <c r="AL74" s="336">
        <f t="shared" si="110"/>
        <v>7.5935525468729531E-3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4.6104002530492127E-2</v>
      </c>
      <c r="N75" s="336">
        <f t="shared" si="111"/>
        <v>4.592350456861042E-2</v>
      </c>
      <c r="O75" s="336">
        <f t="shared" si="111"/>
        <v>4.1308264787697627E-2</v>
      </c>
      <c r="P75" s="336">
        <f t="shared" si="111"/>
        <v>4.313804061608157E-2</v>
      </c>
      <c r="Q75" s="336">
        <f t="shared" si="111"/>
        <v>4.3242059961640281E-2</v>
      </c>
      <c r="R75" s="336">
        <f t="shared" si="111"/>
        <v>4.0966150327597553E-2</v>
      </c>
      <c r="S75" s="336">
        <f t="shared" si="111"/>
        <v>4.2033685765174959E-2</v>
      </c>
      <c r="T75" s="336">
        <f t="shared" si="111"/>
        <v>4.002058716261149E-2</v>
      </c>
      <c r="U75" s="336">
        <f t="shared" si="111"/>
        <v>4.0066898785702805E-2</v>
      </c>
      <c r="V75" s="336">
        <f t="shared" si="111"/>
        <v>4.0486050751177227E-2</v>
      </c>
      <c r="W75" s="336">
        <f t="shared" si="111"/>
        <v>3.4245417527503895E-2</v>
      </c>
      <c r="X75" s="336">
        <f t="shared" si="111"/>
        <v>3.385765130848703E-2</v>
      </c>
      <c r="Y75" s="336">
        <f t="shared" si="111"/>
        <v>3.3320994789477955E-2</v>
      </c>
      <c r="Z75" s="336">
        <f t="shared" si="111"/>
        <v>3.2759163679167223E-2</v>
      </c>
      <c r="AA75" s="336">
        <f t="shared" si="111"/>
        <v>3.2252890230394661E-2</v>
      </c>
      <c r="AB75" s="336">
        <f t="shared" si="111"/>
        <v>3.180590415455245E-2</v>
      </c>
      <c r="AC75" s="336">
        <f t="shared" si="111"/>
        <v>3.1392797693341287E-2</v>
      </c>
      <c r="AD75" s="336">
        <f t="shared" si="111"/>
        <v>3.097449065878112E-2</v>
      </c>
      <c r="AE75" s="336">
        <f t="shared" ref="AE75:AL75" si="112">AE28/AE$49</f>
        <v>3.0554360394909583E-2</v>
      </c>
      <c r="AF75" s="336">
        <f t="shared" si="112"/>
        <v>3.0136927242743392E-2</v>
      </c>
      <c r="AG75" s="336">
        <f t="shared" si="112"/>
        <v>2.9737813673337367E-2</v>
      </c>
      <c r="AH75" s="336">
        <f t="shared" si="112"/>
        <v>2.9360095937352386E-2</v>
      </c>
      <c r="AI75" s="336">
        <f t="shared" si="112"/>
        <v>2.8980359804596227E-2</v>
      </c>
      <c r="AJ75" s="336">
        <f t="shared" si="112"/>
        <v>2.8591061689873947E-2</v>
      </c>
      <c r="AK75" s="336">
        <f t="shared" si="112"/>
        <v>2.8212015097158507E-2</v>
      </c>
      <c r="AL75" s="336">
        <f t="shared" si="112"/>
        <v>2.7834116028573344E-2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4.8121193415742412E-2</v>
      </c>
      <c r="N76" s="336">
        <f t="shared" si="113"/>
        <v>4.3797334943956177E-2</v>
      </c>
      <c r="O76" s="336">
        <f t="shared" si="113"/>
        <v>4.2637031215523841E-2</v>
      </c>
      <c r="P76" s="336">
        <f t="shared" si="113"/>
        <v>4.1229699370437155E-2</v>
      </c>
      <c r="Q76" s="336">
        <f t="shared" si="113"/>
        <v>4.0397469988375005E-2</v>
      </c>
      <c r="R76" s="336">
        <f t="shared" si="113"/>
        <v>3.5107532767737065E-2</v>
      </c>
      <c r="S76" s="336">
        <f t="shared" si="113"/>
        <v>3.5489550344772781E-2</v>
      </c>
      <c r="T76" s="336">
        <f t="shared" si="113"/>
        <v>3.4575460708690858E-2</v>
      </c>
      <c r="U76" s="336">
        <f t="shared" si="113"/>
        <v>3.6066972241410429E-2</v>
      </c>
      <c r="V76" s="336">
        <f t="shared" si="113"/>
        <v>3.7971932085565513E-2</v>
      </c>
      <c r="W76" s="336">
        <f t="shared" si="113"/>
        <v>3.0505099755843933E-2</v>
      </c>
      <c r="X76" s="336">
        <f t="shared" si="113"/>
        <v>3.0122656128689151E-2</v>
      </c>
      <c r="Y76" s="336">
        <f t="shared" si="113"/>
        <v>2.9652950163487062E-2</v>
      </c>
      <c r="Z76" s="336">
        <f t="shared" si="113"/>
        <v>2.8951071847228747E-2</v>
      </c>
      <c r="AA76" s="336">
        <f t="shared" si="113"/>
        <v>2.8381918224776287E-2</v>
      </c>
      <c r="AB76" s="336">
        <f t="shared" si="113"/>
        <v>2.7982950311165298E-2</v>
      </c>
      <c r="AC76" s="336">
        <f t="shared" si="113"/>
        <v>2.7575362723224559E-2</v>
      </c>
      <c r="AD76" s="336">
        <f t="shared" si="113"/>
        <v>2.7143290488322615E-2</v>
      </c>
      <c r="AE76" s="336">
        <f t="shared" ref="AE76:AL76" si="114">AE29/AE$49</f>
        <v>2.6743703479220473E-2</v>
      </c>
      <c r="AF76" s="336">
        <f t="shared" si="114"/>
        <v>2.6328195914588483E-2</v>
      </c>
      <c r="AG76" s="336">
        <f t="shared" si="114"/>
        <v>2.5910135718587843E-2</v>
      </c>
      <c r="AH76" s="336">
        <f t="shared" si="114"/>
        <v>2.5495301199277485E-2</v>
      </c>
      <c r="AI76" s="336">
        <f t="shared" si="114"/>
        <v>2.5088190231471297E-2</v>
      </c>
      <c r="AJ76" s="336">
        <f t="shared" si="114"/>
        <v>2.467807292498507E-2</v>
      </c>
      <c r="AK76" s="336">
        <f t="shared" si="114"/>
        <v>2.4271593323142489E-2</v>
      </c>
      <c r="AL76" s="336">
        <f t="shared" si="114"/>
        <v>2.3867153996956627E-2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1.7188847936345824E-2</v>
      </c>
      <c r="N77" s="336">
        <f t="shared" si="115"/>
        <v>1.8219934805128402E-2</v>
      </c>
      <c r="O77" s="336">
        <f t="shared" si="115"/>
        <v>1.8624351261833143E-2</v>
      </c>
      <c r="P77" s="336">
        <f t="shared" si="115"/>
        <v>1.848710604220774E-2</v>
      </c>
      <c r="Q77" s="336">
        <f t="shared" si="115"/>
        <v>1.8233677621833783E-2</v>
      </c>
      <c r="R77" s="336">
        <f t="shared" si="115"/>
        <v>2.0142817620081421E-2</v>
      </c>
      <c r="S77" s="336">
        <f t="shared" si="115"/>
        <v>1.8508709320252725E-2</v>
      </c>
      <c r="T77" s="336">
        <f t="shared" si="115"/>
        <v>1.9016931662897644E-2</v>
      </c>
      <c r="U77" s="336">
        <f t="shared" si="115"/>
        <v>1.6968627251779705E-2</v>
      </c>
      <c r="V77" s="336">
        <f t="shared" si="115"/>
        <v>1.7703774117076576E-2</v>
      </c>
      <c r="W77" s="336">
        <f t="shared" si="115"/>
        <v>1.6706685953760354E-2</v>
      </c>
      <c r="X77" s="336">
        <f t="shared" si="115"/>
        <v>1.7597318935047884E-2</v>
      </c>
      <c r="Y77" s="336">
        <f t="shared" si="115"/>
        <v>1.7481633393714835E-2</v>
      </c>
      <c r="Z77" s="336">
        <f t="shared" si="115"/>
        <v>1.7369939427828118E-2</v>
      </c>
      <c r="AA77" s="336">
        <f t="shared" si="115"/>
        <v>1.7256278660380209E-2</v>
      </c>
      <c r="AB77" s="336">
        <f t="shared" si="115"/>
        <v>1.7148894829634675E-2</v>
      </c>
      <c r="AC77" s="336">
        <f t="shared" si="115"/>
        <v>1.7044708195453701E-2</v>
      </c>
      <c r="AD77" s="336">
        <f t="shared" si="115"/>
        <v>1.6928389616832896E-2</v>
      </c>
      <c r="AE77" s="336">
        <f t="shared" ref="AE77:AL77" si="116">AE30/AE$49</f>
        <v>1.6829318278070191E-2</v>
      </c>
      <c r="AF77" s="336">
        <f t="shared" si="116"/>
        <v>1.6741520123396234E-2</v>
      </c>
      <c r="AG77" s="336">
        <f t="shared" si="116"/>
        <v>1.6652093559968349E-2</v>
      </c>
      <c r="AH77" s="336">
        <f t="shared" si="116"/>
        <v>1.6575907185797652E-2</v>
      </c>
      <c r="AI77" s="336">
        <f t="shared" si="116"/>
        <v>1.6500194317624058E-2</v>
      </c>
      <c r="AJ77" s="336">
        <f t="shared" si="116"/>
        <v>1.6399579280912069E-2</v>
      </c>
      <c r="AK77" s="336">
        <f t="shared" si="116"/>
        <v>1.6283324623132082E-2</v>
      </c>
      <c r="AL77" s="336">
        <f t="shared" si="116"/>
        <v>1.6063978091731459E-2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9.9588417709927948E-2</v>
      </c>
      <c r="N79" s="337">
        <f t="shared" si="117"/>
        <v>9.5373636449309906E-2</v>
      </c>
      <c r="O79" s="337">
        <f t="shared" si="117"/>
        <v>9.7005360296824175E-2</v>
      </c>
      <c r="P79" s="337">
        <f t="shared" si="117"/>
        <v>9.8058548066520285E-2</v>
      </c>
      <c r="Q79" s="337">
        <f t="shared" si="117"/>
        <v>0.10171287214623786</v>
      </c>
      <c r="R79" s="337">
        <f t="shared" si="117"/>
        <v>0.101440823799365</v>
      </c>
      <c r="S79" s="337">
        <f t="shared" si="117"/>
        <v>9.9633742951177842E-2</v>
      </c>
      <c r="T79" s="337">
        <f t="shared" si="117"/>
        <v>0.10045150196750749</v>
      </c>
      <c r="U79" s="337">
        <f t="shared" si="117"/>
        <v>9.8014487037460352E-2</v>
      </c>
      <c r="V79" s="337">
        <f t="shared" si="117"/>
        <v>9.7445312998861777E-2</v>
      </c>
      <c r="W79" s="337">
        <f t="shared" si="117"/>
        <v>9.859053013796118E-2</v>
      </c>
      <c r="X79" s="337">
        <f t="shared" si="117"/>
        <v>9.5880344558047753E-2</v>
      </c>
      <c r="Y79" s="337">
        <f t="shared" si="117"/>
        <v>9.6280088414468709E-2</v>
      </c>
      <c r="Z79" s="337">
        <f t="shared" si="117"/>
        <v>9.6676086358621308E-2</v>
      </c>
      <c r="AA79" s="337">
        <f t="shared" si="117"/>
        <v>9.6944853023739799E-2</v>
      </c>
      <c r="AB79" s="337">
        <f t="shared" si="117"/>
        <v>9.7065093056135643E-2</v>
      </c>
      <c r="AC79" s="337">
        <f t="shared" si="117"/>
        <v>9.7088383644283904E-2</v>
      </c>
      <c r="AD79" s="337">
        <f t="shared" si="117"/>
        <v>9.7063512731658988E-2</v>
      </c>
      <c r="AE79" s="337">
        <f t="shared" ref="AE79:AL79" si="118">AE32/AE$49</f>
        <v>9.7065495321903672E-2</v>
      </c>
      <c r="AF79" s="337">
        <f t="shared" si="118"/>
        <v>9.7014265872788302E-2</v>
      </c>
      <c r="AG79" s="337">
        <f t="shared" si="118"/>
        <v>9.7004956218721003E-2</v>
      </c>
      <c r="AH79" s="337">
        <f t="shared" si="118"/>
        <v>9.703579449694015E-2</v>
      </c>
      <c r="AI79" s="337">
        <f t="shared" si="118"/>
        <v>9.7103695704611873E-2</v>
      </c>
      <c r="AJ79" s="337">
        <f t="shared" si="118"/>
        <v>9.7155624106062127E-2</v>
      </c>
      <c r="AK79" s="337">
        <f t="shared" si="118"/>
        <v>9.7213927191604307E-2</v>
      </c>
      <c r="AL79" s="337">
        <f t="shared" si="118"/>
        <v>9.7222678345223051E-2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7.8503741189739087E-2</v>
      </c>
      <c r="N80" s="336">
        <f t="shared" si="119"/>
        <v>7.2693395283073559E-2</v>
      </c>
      <c r="O80" s="336">
        <f t="shared" si="119"/>
        <v>7.5012333691483288E-2</v>
      </c>
      <c r="P80" s="336">
        <f t="shared" si="119"/>
        <v>7.6082172780790533E-2</v>
      </c>
      <c r="Q80" s="336">
        <f t="shared" si="119"/>
        <v>7.9241913083392845E-2</v>
      </c>
      <c r="R80" s="336">
        <f t="shared" si="119"/>
        <v>7.8531164392847422E-2</v>
      </c>
      <c r="S80" s="336">
        <f t="shared" si="119"/>
        <v>7.8750768742680013E-2</v>
      </c>
      <c r="T80" s="336">
        <f t="shared" si="119"/>
        <v>7.8308256453917924E-2</v>
      </c>
      <c r="U80" s="336">
        <f t="shared" si="119"/>
        <v>7.3964334391636202E-2</v>
      </c>
      <c r="V80" s="336">
        <f t="shared" si="119"/>
        <v>7.3458470489325953E-2</v>
      </c>
      <c r="W80" s="336">
        <f t="shared" si="119"/>
        <v>7.5795974704671157E-2</v>
      </c>
      <c r="X80" s="336">
        <f t="shared" si="119"/>
        <v>7.56661731639936E-2</v>
      </c>
      <c r="Y80" s="336">
        <f t="shared" si="119"/>
        <v>7.6199494934188622E-2</v>
      </c>
      <c r="Z80" s="336">
        <f t="shared" si="119"/>
        <v>7.6605032306308246E-2</v>
      </c>
      <c r="AA80" s="336">
        <f t="shared" si="119"/>
        <v>7.6882574698501502E-2</v>
      </c>
      <c r="AB80" s="336">
        <f t="shared" si="119"/>
        <v>7.7010871800023917E-2</v>
      </c>
      <c r="AC80" s="336">
        <f t="shared" si="119"/>
        <v>7.7044233125566033E-2</v>
      </c>
      <c r="AD80" s="336">
        <f t="shared" si="119"/>
        <v>7.7040003317927486E-2</v>
      </c>
      <c r="AE80" s="336">
        <f t="shared" ref="AE80:AL80" si="120">AE33/AE$49</f>
        <v>7.7076324910592603E-2</v>
      </c>
      <c r="AF80" s="336">
        <f t="shared" si="120"/>
        <v>7.7069261731601751E-2</v>
      </c>
      <c r="AG80" s="336">
        <f t="shared" si="120"/>
        <v>7.7106094403311273E-2</v>
      </c>
      <c r="AH80" s="336">
        <f t="shared" si="120"/>
        <v>7.7182204295174819E-2</v>
      </c>
      <c r="AI80" s="336">
        <f t="shared" si="120"/>
        <v>7.7302475932201561E-2</v>
      </c>
      <c r="AJ80" s="336">
        <f t="shared" si="120"/>
        <v>7.7401651609692895E-2</v>
      </c>
      <c r="AK80" s="336">
        <f t="shared" si="120"/>
        <v>7.7532793872636674E-2</v>
      </c>
      <c r="AL80" s="336">
        <f t="shared" si="120"/>
        <v>7.7672337245479742E-2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1.9267865861353674E-2</v>
      </c>
      <c r="N81" s="336">
        <f t="shared" si="121"/>
        <v>2.1399781074835447E-2</v>
      </c>
      <c r="O81" s="336">
        <f t="shared" si="121"/>
        <v>2.0778470427019226E-2</v>
      </c>
      <c r="P81" s="336">
        <f t="shared" si="121"/>
        <v>2.089846260871444E-2</v>
      </c>
      <c r="Q81" s="336">
        <f t="shared" si="121"/>
        <v>2.1265365329581485E-2</v>
      </c>
      <c r="R81" s="336">
        <f t="shared" si="121"/>
        <v>2.1870535146225462E-2</v>
      </c>
      <c r="S81" s="336">
        <f t="shared" si="121"/>
        <v>1.9941985634291354E-2</v>
      </c>
      <c r="T81" s="336">
        <f t="shared" si="121"/>
        <v>2.1094712459441112E-2</v>
      </c>
      <c r="U81" s="336">
        <f t="shared" si="121"/>
        <v>2.2986039829593727E-2</v>
      </c>
      <c r="V81" s="336">
        <f t="shared" si="121"/>
        <v>2.2987210493253942E-2</v>
      </c>
      <c r="W81" s="336">
        <f t="shared" si="121"/>
        <v>2.1580332446739996E-2</v>
      </c>
      <c r="X81" s="336">
        <f t="shared" si="121"/>
        <v>1.9328356544296647E-2</v>
      </c>
      <c r="Y81" s="336">
        <f t="shared" si="121"/>
        <v>1.9196899294925032E-2</v>
      </c>
      <c r="Z81" s="336">
        <f t="shared" si="121"/>
        <v>1.9186167934461339E-2</v>
      </c>
      <c r="AA81" s="336">
        <f t="shared" si="121"/>
        <v>1.9177545693942422E-2</v>
      </c>
      <c r="AB81" s="336">
        <f t="shared" si="121"/>
        <v>1.9166018056978398E-2</v>
      </c>
      <c r="AC81" s="336">
        <f t="shared" si="121"/>
        <v>1.9152316770377119E-2</v>
      </c>
      <c r="AD81" s="336">
        <f t="shared" si="121"/>
        <v>1.912771928054428E-2</v>
      </c>
      <c r="AE81" s="336">
        <f t="shared" ref="AE81:AL81" si="122">AE34/AE$49</f>
        <v>1.9089690618869757E-2</v>
      </c>
      <c r="AF81" s="336">
        <f t="shared" si="122"/>
        <v>1.9041332171543097E-2</v>
      </c>
      <c r="AG81" s="336">
        <f t="shared" si="122"/>
        <v>1.8992095599757605E-2</v>
      </c>
      <c r="AH81" s="336">
        <f t="shared" si="122"/>
        <v>1.8943719479690133E-2</v>
      </c>
      <c r="AI81" s="336">
        <f t="shared" si="122"/>
        <v>1.8887986893108891E-2</v>
      </c>
      <c r="AJ81" s="336">
        <f t="shared" si="122"/>
        <v>1.883670769450238E-2</v>
      </c>
      <c r="AK81" s="336">
        <f t="shared" si="122"/>
        <v>1.87617261787313E-2</v>
      </c>
      <c r="AL81" s="336">
        <f t="shared" si="122"/>
        <v>1.8628426419171215E-2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1.8168106588351874E-3</v>
      </c>
      <c r="N82" s="336">
        <f t="shared" si="123"/>
        <v>1.2804600914009035E-3</v>
      </c>
      <c r="O82" s="336">
        <f t="shared" si="123"/>
        <v>1.2145561783216525E-3</v>
      </c>
      <c r="P82" s="336">
        <f t="shared" si="123"/>
        <v>1.0779126770153144E-3</v>
      </c>
      <c r="Q82" s="336">
        <f t="shared" si="123"/>
        <v>1.2055937332635515E-3</v>
      </c>
      <c r="R82" s="336">
        <f t="shared" si="123"/>
        <v>1.0391242602921212E-3</v>
      </c>
      <c r="S82" s="336">
        <f t="shared" si="123"/>
        <v>9.4098857420647232E-4</v>
      </c>
      <c r="T82" s="336">
        <f t="shared" si="123"/>
        <v>1.0485330541484597E-3</v>
      </c>
      <c r="U82" s="336">
        <f t="shared" si="123"/>
        <v>1.0641128162304329E-3</v>
      </c>
      <c r="V82" s="336">
        <f t="shared" si="123"/>
        <v>9.9963201628188933E-4</v>
      </c>
      <c r="W82" s="336">
        <f t="shared" si="123"/>
        <v>1.214222986550026E-3</v>
      </c>
      <c r="X82" s="336">
        <f t="shared" si="123"/>
        <v>8.85814849757509E-4</v>
      </c>
      <c r="Y82" s="336">
        <f t="shared" si="123"/>
        <v>8.8369418535504899E-4</v>
      </c>
      <c r="Z82" s="336">
        <f t="shared" si="123"/>
        <v>8.8488611785171307E-4</v>
      </c>
      <c r="AA82" s="336">
        <f t="shared" si="123"/>
        <v>8.8473263129589159E-4</v>
      </c>
      <c r="AB82" s="336">
        <f t="shared" si="123"/>
        <v>8.8820319913334919E-4</v>
      </c>
      <c r="AC82" s="336">
        <f t="shared" si="123"/>
        <v>8.918337483407576E-4</v>
      </c>
      <c r="AD82" s="336">
        <f t="shared" si="123"/>
        <v>8.9579013318723472E-4</v>
      </c>
      <c r="AE82" s="336">
        <f t="shared" ref="AE82:AL82" si="124">AE35/AE$49</f>
        <v>8.9947979244130302E-4</v>
      </c>
      <c r="AF82" s="336">
        <f t="shared" si="124"/>
        <v>9.036719696434572E-4</v>
      </c>
      <c r="AG82" s="336">
        <f t="shared" si="124"/>
        <v>9.0676621565211188E-4</v>
      </c>
      <c r="AH82" s="336">
        <f t="shared" si="124"/>
        <v>9.0987072207519512E-4</v>
      </c>
      <c r="AI82" s="336">
        <f t="shared" si="124"/>
        <v>9.1323287930142501E-4</v>
      </c>
      <c r="AJ82" s="336">
        <f t="shared" si="124"/>
        <v>9.1726480186686565E-4</v>
      </c>
      <c r="AK82" s="336">
        <f t="shared" si="124"/>
        <v>9.1940714023633352E-4</v>
      </c>
      <c r="AL82" s="336">
        <f t="shared" si="124"/>
        <v>9.2191468057209469E-4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0.10059776749615203</v>
      </c>
      <c r="N84" s="337">
        <f t="shared" si="125"/>
        <v>0.1065065102640686</v>
      </c>
      <c r="O84" s="337">
        <f t="shared" si="125"/>
        <v>0.11121299964032844</v>
      </c>
      <c r="P84" s="337">
        <f t="shared" si="125"/>
        <v>0.10281241910575793</v>
      </c>
      <c r="Q84" s="337">
        <f t="shared" si="125"/>
        <v>0.10959199972699792</v>
      </c>
      <c r="R84" s="337">
        <f t="shared" si="125"/>
        <v>0.11219917014951081</v>
      </c>
      <c r="S84" s="337">
        <f t="shared" si="125"/>
        <v>0.11589686636658672</v>
      </c>
      <c r="T84" s="337">
        <f t="shared" si="125"/>
        <v>0.1102578417198658</v>
      </c>
      <c r="U84" s="337">
        <f t="shared" si="125"/>
        <v>0.10655316689036658</v>
      </c>
      <c r="V84" s="337">
        <f t="shared" si="125"/>
        <v>0.10511702350514784</v>
      </c>
      <c r="W84" s="337">
        <f t="shared" si="125"/>
        <v>0.10651548234532331</v>
      </c>
      <c r="X84" s="337">
        <f t="shared" si="125"/>
        <v>0.10640406977250831</v>
      </c>
      <c r="Y84" s="337">
        <f t="shared" si="125"/>
        <v>0.10651291463732027</v>
      </c>
      <c r="Z84" s="337">
        <f t="shared" si="125"/>
        <v>0.1066591833507632</v>
      </c>
      <c r="AA84" s="337">
        <f t="shared" si="125"/>
        <v>0.10674247825598172</v>
      </c>
      <c r="AB84" s="337">
        <f t="shared" si="125"/>
        <v>0.10675850808134414</v>
      </c>
      <c r="AC84" s="337">
        <f t="shared" si="125"/>
        <v>0.10672316420062475</v>
      </c>
      <c r="AD84" s="337">
        <f t="shared" si="125"/>
        <v>0.10663587781937554</v>
      </c>
      <c r="AE84" s="337">
        <f t="shared" ref="AE84:AL84" si="126">AE37/AE$49</f>
        <v>0.10652586934253279</v>
      </c>
      <c r="AF84" s="337">
        <f t="shared" si="126"/>
        <v>0.10642324084822093</v>
      </c>
      <c r="AG84" s="337">
        <f t="shared" si="126"/>
        <v>0.10626056665921864</v>
      </c>
      <c r="AH84" s="337">
        <f t="shared" si="126"/>
        <v>0.10605348389285522</v>
      </c>
      <c r="AI84" s="337">
        <f t="shared" si="126"/>
        <v>0.10576452201757737</v>
      </c>
      <c r="AJ84" s="337">
        <f t="shared" si="126"/>
        <v>0.10554761969605084</v>
      </c>
      <c r="AK84" s="337">
        <f t="shared" si="126"/>
        <v>0.10528759966744773</v>
      </c>
      <c r="AL84" s="337">
        <f t="shared" si="126"/>
        <v>0.10493561563635373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8.4556819195641647E-2</v>
      </c>
      <c r="N85" s="336">
        <f t="shared" si="127"/>
        <v>9.0408050101158682E-2</v>
      </c>
      <c r="O85" s="336">
        <f t="shared" si="127"/>
        <v>9.4644555980333486E-2</v>
      </c>
      <c r="P85" s="336">
        <f t="shared" si="127"/>
        <v>8.693794221042711E-2</v>
      </c>
      <c r="Q85" s="336">
        <f t="shared" si="127"/>
        <v>9.429706345720873E-2</v>
      </c>
      <c r="R85" s="336">
        <f t="shared" si="127"/>
        <v>9.5585696512767868E-2</v>
      </c>
      <c r="S85" s="336">
        <f t="shared" si="127"/>
        <v>9.9554726191943499E-2</v>
      </c>
      <c r="T85" s="336">
        <f t="shared" si="127"/>
        <v>9.2299760622356772E-2</v>
      </c>
      <c r="U85" s="336">
        <f t="shared" si="127"/>
        <v>8.804203451388018E-2</v>
      </c>
      <c r="V85" s="336">
        <f t="shared" si="127"/>
        <v>8.7263814087193012E-2</v>
      </c>
      <c r="W85" s="336">
        <f t="shared" si="127"/>
        <v>8.7812129548853687E-2</v>
      </c>
      <c r="X85" s="336">
        <f t="shared" si="127"/>
        <v>8.678297909139128E-2</v>
      </c>
      <c r="Y85" s="336">
        <f t="shared" si="127"/>
        <v>8.6712425623855505E-2</v>
      </c>
      <c r="Z85" s="336">
        <f t="shared" si="127"/>
        <v>8.6681275013297671E-2</v>
      </c>
      <c r="AA85" s="336">
        <f t="shared" si="127"/>
        <v>8.6586108730166603E-2</v>
      </c>
      <c r="AB85" s="336">
        <f t="shared" si="127"/>
        <v>8.6420864611616119E-2</v>
      </c>
      <c r="AC85" s="336">
        <f t="shared" si="127"/>
        <v>8.6221118918745371E-2</v>
      </c>
      <c r="AD85" s="336">
        <f t="shared" si="127"/>
        <v>8.5973280705108998E-2</v>
      </c>
      <c r="AE85" s="336">
        <f t="shared" ref="AE85:AL85" si="128">AE38/AE$49</f>
        <v>8.5688730949803185E-2</v>
      </c>
      <c r="AF85" s="336">
        <f t="shared" si="128"/>
        <v>8.5392552378767694E-2</v>
      </c>
      <c r="AG85" s="336">
        <f t="shared" si="128"/>
        <v>8.5044183984345628E-2</v>
      </c>
      <c r="AH85" s="336">
        <f t="shared" si="128"/>
        <v>8.4633210574300649E-2</v>
      </c>
      <c r="AI85" s="336">
        <f t="shared" si="128"/>
        <v>8.4146704800572736E-2</v>
      </c>
      <c r="AJ85" s="336">
        <f t="shared" si="128"/>
        <v>8.3739170126748266E-2</v>
      </c>
      <c r="AK85" s="336">
        <f t="shared" si="128"/>
        <v>8.3300256811868242E-2</v>
      </c>
      <c r="AL85" s="336">
        <f t="shared" si="128"/>
        <v>8.2761898628218561E-2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1.6040948300510366E-2</v>
      </c>
      <c r="N86" s="336">
        <f t="shared" si="129"/>
        <v>1.6098460162909906E-2</v>
      </c>
      <c r="O86" s="336">
        <f t="shared" si="129"/>
        <v>1.6568443659994953E-2</v>
      </c>
      <c r="P86" s="336">
        <f t="shared" si="129"/>
        <v>1.5874476895330818E-2</v>
      </c>
      <c r="Q86" s="336">
        <f t="shared" si="129"/>
        <v>1.5294936269789179E-2</v>
      </c>
      <c r="R86" s="336">
        <f t="shared" si="129"/>
        <v>1.661347363674294E-2</v>
      </c>
      <c r="S86" s="336">
        <f t="shared" si="129"/>
        <v>1.6342140174643235E-2</v>
      </c>
      <c r="T86" s="336">
        <f t="shared" si="129"/>
        <v>1.7958081097509043E-2</v>
      </c>
      <c r="U86" s="336">
        <f t="shared" si="129"/>
        <v>1.8511132376486394E-2</v>
      </c>
      <c r="V86" s="336">
        <f t="shared" si="129"/>
        <v>1.7853209417954843E-2</v>
      </c>
      <c r="W86" s="336">
        <f t="shared" si="129"/>
        <v>1.8703352796469612E-2</v>
      </c>
      <c r="X86" s="336">
        <f t="shared" si="129"/>
        <v>1.9621090681117028E-2</v>
      </c>
      <c r="Y86" s="336">
        <f t="shared" si="129"/>
        <v>1.9800489013464751E-2</v>
      </c>
      <c r="Z86" s="336">
        <f t="shared" si="129"/>
        <v>1.9977908337465513E-2</v>
      </c>
      <c r="AA86" s="336">
        <f t="shared" si="129"/>
        <v>2.0156369525815121E-2</v>
      </c>
      <c r="AB86" s="336">
        <f t="shared" si="129"/>
        <v>2.0337643469728012E-2</v>
      </c>
      <c r="AC86" s="336">
        <f t="shared" si="129"/>
        <v>2.0502045281879377E-2</v>
      </c>
      <c r="AD86" s="336">
        <f t="shared" si="129"/>
        <v>2.0662597114266549E-2</v>
      </c>
      <c r="AE86" s="336">
        <f t="shared" ref="AE86:AL86" si="130">AE39/AE$49</f>
        <v>2.083713839272959E-2</v>
      </c>
      <c r="AF86" s="336">
        <f t="shared" si="130"/>
        <v>2.1030688469453235E-2</v>
      </c>
      <c r="AG86" s="336">
        <f t="shared" si="130"/>
        <v>2.1216382674873014E-2</v>
      </c>
      <c r="AH86" s="336">
        <f t="shared" si="130"/>
        <v>2.1420273318554582E-2</v>
      </c>
      <c r="AI86" s="336">
        <f t="shared" si="130"/>
        <v>2.1617817217004624E-2</v>
      </c>
      <c r="AJ86" s="336">
        <f t="shared" si="130"/>
        <v>2.1808449569302564E-2</v>
      </c>
      <c r="AK86" s="336">
        <f t="shared" si="130"/>
        <v>2.1987342855579475E-2</v>
      </c>
      <c r="AL86" s="336">
        <f t="shared" si="130"/>
        <v>2.2173717008135176E-2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7.6744680510381774E-2</v>
      </c>
      <c r="N88" s="337">
        <f t="shared" si="131"/>
        <v>7.4125413341575089E-2</v>
      </c>
      <c r="O88" s="337">
        <f t="shared" si="131"/>
        <v>7.5359594773982214E-2</v>
      </c>
      <c r="P88" s="337">
        <f t="shared" si="131"/>
        <v>8.2241732659325953E-2</v>
      </c>
      <c r="Q88" s="337">
        <f t="shared" si="131"/>
        <v>7.2829100139049141E-2</v>
      </c>
      <c r="R88" s="337">
        <f t="shared" si="131"/>
        <v>7.0513336011020375E-2</v>
      </c>
      <c r="S88" s="337">
        <f t="shared" si="131"/>
        <v>7.4304245649467263E-2</v>
      </c>
      <c r="T88" s="337">
        <f t="shared" si="131"/>
        <v>7.6822743277852018E-2</v>
      </c>
      <c r="U88" s="337">
        <f t="shared" si="131"/>
        <v>8.3239164100112936E-2</v>
      </c>
      <c r="V88" s="337">
        <f t="shared" si="131"/>
        <v>7.7089849442289124E-2</v>
      </c>
      <c r="W88" s="337">
        <f t="shared" si="131"/>
        <v>6.838749383574691E-2</v>
      </c>
      <c r="X88" s="337">
        <f t="shared" si="131"/>
        <v>6.9542081841775988E-2</v>
      </c>
      <c r="Y88" s="337">
        <f t="shared" si="131"/>
        <v>6.8460695583709597E-2</v>
      </c>
      <c r="Z88" s="337">
        <f t="shared" si="131"/>
        <v>6.7539897526671916E-2</v>
      </c>
      <c r="AA88" s="337">
        <f t="shared" si="131"/>
        <v>6.6644313172738195E-2</v>
      </c>
      <c r="AB88" s="337">
        <f t="shared" si="131"/>
        <v>6.5765614273017137E-2</v>
      </c>
      <c r="AC88" s="337">
        <f t="shared" si="131"/>
        <v>6.4979168081669189E-2</v>
      </c>
      <c r="AD88" s="337">
        <f t="shared" si="131"/>
        <v>6.4165395672416484E-2</v>
      </c>
      <c r="AE88" s="337">
        <f t="shared" ref="AE88:AL88" si="132">AE41/AE$49</f>
        <v>6.3305612397463296E-2</v>
      </c>
      <c r="AF88" s="337">
        <f t="shared" si="132"/>
        <v>6.2487957928472837E-2</v>
      </c>
      <c r="AG88" s="337">
        <f t="shared" si="132"/>
        <v>6.1692291994042033E-2</v>
      </c>
      <c r="AH88" s="337">
        <f t="shared" si="132"/>
        <v>6.0965902155409625E-2</v>
      </c>
      <c r="AI88" s="337">
        <f t="shared" si="132"/>
        <v>6.0280241796522298E-2</v>
      </c>
      <c r="AJ88" s="337">
        <f t="shared" si="132"/>
        <v>5.9544689997723471E-2</v>
      </c>
      <c r="AK88" s="337">
        <f t="shared" si="132"/>
        <v>5.8830346268805365E-2</v>
      </c>
      <c r="AL88" s="337">
        <f t="shared" si="132"/>
        <v>5.8158800143291577E-2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3.8932871780961782E-2</v>
      </c>
      <c r="N89" s="336">
        <f t="shared" si="133"/>
        <v>3.3642578039489009E-2</v>
      </c>
      <c r="O89" s="336">
        <f t="shared" si="133"/>
        <v>3.6022941755163414E-2</v>
      </c>
      <c r="P89" s="336">
        <f t="shared" si="133"/>
        <v>3.8129253623209521E-2</v>
      </c>
      <c r="Q89" s="336">
        <f t="shared" si="133"/>
        <v>3.5642549137180353E-2</v>
      </c>
      <c r="R89" s="336">
        <f t="shared" si="133"/>
        <v>3.4776737466485588E-2</v>
      </c>
      <c r="S89" s="336">
        <f t="shared" si="133"/>
        <v>3.5341349118422051E-2</v>
      </c>
      <c r="T89" s="336">
        <f t="shared" si="133"/>
        <v>3.6065658678361263E-2</v>
      </c>
      <c r="U89" s="336">
        <f t="shared" si="133"/>
        <v>3.595205849068879E-2</v>
      </c>
      <c r="V89" s="336">
        <f t="shared" si="133"/>
        <v>3.3357006436149271E-2</v>
      </c>
      <c r="W89" s="336">
        <f t="shared" si="133"/>
        <v>2.9057193191714834E-2</v>
      </c>
      <c r="X89" s="336">
        <f t="shared" si="133"/>
        <v>3.0389661734444143E-2</v>
      </c>
      <c r="Y89" s="336">
        <f t="shared" si="133"/>
        <v>2.9991561256287259E-2</v>
      </c>
      <c r="Z89" s="336">
        <f t="shared" si="133"/>
        <v>2.9571238583539865E-2</v>
      </c>
      <c r="AA89" s="336">
        <f t="shared" si="133"/>
        <v>2.9123452829264408E-2</v>
      </c>
      <c r="AB89" s="336">
        <f t="shared" si="133"/>
        <v>2.8646264724713939E-2</v>
      </c>
      <c r="AC89" s="336">
        <f t="shared" si="133"/>
        <v>2.8240377724441771E-2</v>
      </c>
      <c r="AD89" s="336">
        <f t="shared" si="133"/>
        <v>2.7817151989068516E-2</v>
      </c>
      <c r="AE89" s="336">
        <f t="shared" ref="AE89:AL89" si="134">AE42/AE$49</f>
        <v>2.7365145930258166E-2</v>
      </c>
      <c r="AF89" s="336">
        <f t="shared" si="134"/>
        <v>2.6940968262205021E-2</v>
      </c>
      <c r="AG89" s="336">
        <f t="shared" si="134"/>
        <v>2.6545834255570808E-2</v>
      </c>
      <c r="AH89" s="336">
        <f t="shared" si="134"/>
        <v>2.6167722777191156E-2</v>
      </c>
      <c r="AI89" s="336">
        <f t="shared" si="134"/>
        <v>2.5798100502812768E-2</v>
      </c>
      <c r="AJ89" s="336">
        <f t="shared" si="134"/>
        <v>2.5410767542789071E-2</v>
      </c>
      <c r="AK89" s="336">
        <f t="shared" si="134"/>
        <v>2.50475392880554E-2</v>
      </c>
      <c r="AL89" s="336">
        <f t="shared" si="134"/>
        <v>2.4721697348903754E-2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3.7811808729419992E-2</v>
      </c>
      <c r="N90" s="336">
        <f t="shared" si="135"/>
        <v>4.0482835302086087E-2</v>
      </c>
      <c r="O90" s="336">
        <f t="shared" si="135"/>
        <v>3.9336653018818793E-2</v>
      </c>
      <c r="P90" s="336">
        <f t="shared" si="135"/>
        <v>4.4112479036116432E-2</v>
      </c>
      <c r="Q90" s="336">
        <f t="shared" si="135"/>
        <v>3.7186551001868802E-2</v>
      </c>
      <c r="R90" s="336">
        <f t="shared" si="135"/>
        <v>3.573659854453478E-2</v>
      </c>
      <c r="S90" s="336">
        <f t="shared" si="135"/>
        <v>3.8962896531045212E-2</v>
      </c>
      <c r="T90" s="336">
        <f t="shared" si="135"/>
        <v>4.0757084599490748E-2</v>
      </c>
      <c r="U90" s="336">
        <f t="shared" si="135"/>
        <v>4.7287105609424146E-2</v>
      </c>
      <c r="V90" s="336">
        <f t="shared" si="135"/>
        <v>4.3732843006139853E-2</v>
      </c>
      <c r="W90" s="336">
        <f t="shared" si="135"/>
        <v>3.9330300644032076E-2</v>
      </c>
      <c r="X90" s="336">
        <f t="shared" si="135"/>
        <v>3.9152420107331845E-2</v>
      </c>
      <c r="Y90" s="336">
        <f t="shared" si="135"/>
        <v>3.8469134327422327E-2</v>
      </c>
      <c r="Z90" s="336">
        <f t="shared" si="135"/>
        <v>3.7968658943132054E-2</v>
      </c>
      <c r="AA90" s="336">
        <f t="shared" si="135"/>
        <v>3.752086034347378E-2</v>
      </c>
      <c r="AB90" s="336">
        <f t="shared" si="135"/>
        <v>3.7119349548303204E-2</v>
      </c>
      <c r="AC90" s="336">
        <f t="shared" si="135"/>
        <v>3.6738790357227429E-2</v>
      </c>
      <c r="AD90" s="336">
        <f t="shared" si="135"/>
        <v>3.6348243683347964E-2</v>
      </c>
      <c r="AE90" s="336">
        <f t="shared" ref="AE90:AL90" si="136">AE43/AE$49</f>
        <v>3.5940466467205126E-2</v>
      </c>
      <c r="AF90" s="336">
        <f t="shared" si="136"/>
        <v>3.5546989666267806E-2</v>
      </c>
      <c r="AG90" s="336">
        <f t="shared" si="136"/>
        <v>3.5146457738471228E-2</v>
      </c>
      <c r="AH90" s="336">
        <f t="shared" si="136"/>
        <v>3.4798179378218469E-2</v>
      </c>
      <c r="AI90" s="336">
        <f t="shared" si="136"/>
        <v>3.4482141293709523E-2</v>
      </c>
      <c r="AJ90" s="336">
        <f t="shared" si="136"/>
        <v>3.41339224549344E-2</v>
      </c>
      <c r="AK90" s="336">
        <f t="shared" si="136"/>
        <v>3.3782806980749966E-2</v>
      </c>
      <c r="AL90" s="336">
        <f t="shared" si="136"/>
        <v>3.3437102794387823E-2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0.11856818967082994</v>
      </c>
      <c r="N92" s="337">
        <f t="shared" si="137"/>
        <v>0.11866813114354792</v>
      </c>
      <c r="O92" s="337">
        <f t="shared" si="137"/>
        <v>0.11609285996942099</v>
      </c>
      <c r="P92" s="337">
        <f t="shared" si="137"/>
        <v>0.11692853924620011</v>
      </c>
      <c r="Q92" s="337">
        <f t="shared" si="137"/>
        <v>0.11597527847983312</v>
      </c>
      <c r="R92" s="337">
        <f t="shared" si="137"/>
        <v>0.1189905714566754</v>
      </c>
      <c r="S92" s="337">
        <f t="shared" si="137"/>
        <v>0.11802934319082634</v>
      </c>
      <c r="T92" s="337">
        <f t="shared" si="137"/>
        <v>0.12456261086813321</v>
      </c>
      <c r="U92" s="337">
        <f t="shared" si="137"/>
        <v>0.11726802674919967</v>
      </c>
      <c r="V92" s="337">
        <f t="shared" si="137"/>
        <v>0.11591207526391016</v>
      </c>
      <c r="W92" s="337">
        <f t="shared" si="137"/>
        <v>0.10853009391189869</v>
      </c>
      <c r="X92" s="337">
        <f t="shared" si="137"/>
        <v>0.11010584638577085</v>
      </c>
      <c r="Y92" s="337">
        <f t="shared" si="137"/>
        <v>0.10877736255343505</v>
      </c>
      <c r="Z92" s="337">
        <f t="shared" si="137"/>
        <v>0.10777640141716349</v>
      </c>
      <c r="AA92" s="337">
        <f t="shared" si="137"/>
        <v>0.10689122648673616</v>
      </c>
      <c r="AB92" s="337">
        <f t="shared" si="137"/>
        <v>0.10617308036667457</v>
      </c>
      <c r="AC92" s="337">
        <f t="shared" si="137"/>
        <v>0.1056152178191605</v>
      </c>
      <c r="AD92" s="337">
        <f t="shared" si="137"/>
        <v>0.10511639522780959</v>
      </c>
      <c r="AE92" s="337">
        <f t="shared" ref="AE92:AL92" si="138">AE45/AE$49</f>
        <v>0.10464395403044256</v>
      </c>
      <c r="AF92" s="337">
        <f t="shared" si="138"/>
        <v>0.1041825287724627</v>
      </c>
      <c r="AG92" s="337">
        <f t="shared" si="138"/>
        <v>0.10371068724400863</v>
      </c>
      <c r="AH92" s="337">
        <f t="shared" si="138"/>
        <v>0.10323758268536609</v>
      </c>
      <c r="AI92" s="337">
        <f t="shared" si="138"/>
        <v>0.10280715632011159</v>
      </c>
      <c r="AJ92" s="337">
        <f t="shared" si="138"/>
        <v>0.10234427277970502</v>
      </c>
      <c r="AK92" s="337">
        <f t="shared" si="138"/>
        <v>0.10186608794573694</v>
      </c>
      <c r="AL92" s="337">
        <f t="shared" si="138"/>
        <v>0.10136412778571202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1.5949652141354922E-2</v>
      </c>
      <c r="N93" s="336">
        <f t="shared" si="139"/>
        <v>1.576800185391803E-2</v>
      </c>
      <c r="O93" s="336">
        <f t="shared" si="139"/>
        <v>1.6067726195405242E-2</v>
      </c>
      <c r="P93" s="336">
        <f t="shared" si="139"/>
        <v>1.6065374635932366E-2</v>
      </c>
      <c r="Q93" s="336">
        <f t="shared" si="139"/>
        <v>1.7369181011231916E-2</v>
      </c>
      <c r="R93" s="336">
        <f t="shared" si="139"/>
        <v>1.6592410962749719E-2</v>
      </c>
      <c r="S93" s="336">
        <f t="shared" si="139"/>
        <v>1.7051920332665015E-2</v>
      </c>
      <c r="T93" s="336">
        <f t="shared" si="139"/>
        <v>1.5921126641860996E-2</v>
      </c>
      <c r="U93" s="336">
        <f t="shared" si="139"/>
        <v>1.6810090434369949E-2</v>
      </c>
      <c r="V93" s="336">
        <f t="shared" si="139"/>
        <v>1.5163494414412957E-2</v>
      </c>
      <c r="W93" s="336">
        <f t="shared" si="139"/>
        <v>1.3243726858209945E-2</v>
      </c>
      <c r="X93" s="336">
        <f t="shared" si="139"/>
        <v>2.1805892527003625E-2</v>
      </c>
      <c r="Y93" s="336">
        <f t="shared" si="139"/>
        <v>2.1979677014571285E-2</v>
      </c>
      <c r="Z93" s="336">
        <f t="shared" si="139"/>
        <v>2.2143416139641894E-2</v>
      </c>
      <c r="AA93" s="336">
        <f t="shared" si="139"/>
        <v>2.2331499476635309E-2</v>
      </c>
      <c r="AB93" s="336">
        <f t="shared" si="139"/>
        <v>2.2535087776554285E-2</v>
      </c>
      <c r="AC93" s="336">
        <f t="shared" si="139"/>
        <v>2.2764582592380588E-2</v>
      </c>
      <c r="AD93" s="336">
        <f t="shared" si="139"/>
        <v>2.3013523932656661E-2</v>
      </c>
      <c r="AE93" s="336">
        <f t="shared" ref="AE93:AL93" si="140">AE46/AE$49</f>
        <v>2.3210507506778888E-2</v>
      </c>
      <c r="AF93" s="336">
        <f t="shared" si="140"/>
        <v>2.3413027820694238E-2</v>
      </c>
      <c r="AG93" s="336">
        <f t="shared" si="140"/>
        <v>2.3620406353690344E-2</v>
      </c>
      <c r="AH93" s="336">
        <f t="shared" si="140"/>
        <v>2.3824395117896077E-2</v>
      </c>
      <c r="AI93" s="336">
        <f t="shared" si="140"/>
        <v>2.4017482543588712E-2</v>
      </c>
      <c r="AJ93" s="336">
        <f t="shared" si="140"/>
        <v>2.421030458190954E-2</v>
      </c>
      <c r="AK93" s="336">
        <f t="shared" si="140"/>
        <v>2.4410290428234543E-2</v>
      </c>
      <c r="AL93" s="336">
        <f t="shared" si="140"/>
        <v>2.4612465145221071E-2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0.10261853752947502</v>
      </c>
      <c r="N94" s="336">
        <f t="shared" si="141"/>
        <v>0.10290012928962988</v>
      </c>
      <c r="O94" s="336">
        <f t="shared" si="141"/>
        <v>0.10002513377401577</v>
      </c>
      <c r="P94" s="336">
        <f t="shared" si="141"/>
        <v>0.10086316461026774</v>
      </c>
      <c r="Q94" s="336">
        <f t="shared" si="141"/>
        <v>9.8606097468601203E-2</v>
      </c>
      <c r="R94" s="336">
        <f t="shared" si="141"/>
        <v>0.10239816049392569</v>
      </c>
      <c r="S94" s="336">
        <f t="shared" si="141"/>
        <v>0.10097742285816132</v>
      </c>
      <c r="T94" s="336">
        <f t="shared" si="141"/>
        <v>0.10864148422627222</v>
      </c>
      <c r="U94" s="336">
        <f t="shared" si="141"/>
        <v>0.10045793631482973</v>
      </c>
      <c r="V94" s="336">
        <f t="shared" si="141"/>
        <v>0.1007485808494972</v>
      </c>
      <c r="W94" s="336">
        <f t="shared" si="141"/>
        <v>9.5286367053688759E-2</v>
      </c>
      <c r="X94" s="336">
        <f t="shared" si="141"/>
        <v>8.8299953858767238E-2</v>
      </c>
      <c r="Y94" s="336">
        <f t="shared" si="141"/>
        <v>8.6797685538863759E-2</v>
      </c>
      <c r="Z94" s="336">
        <f t="shared" si="141"/>
        <v>8.5632985277521612E-2</v>
      </c>
      <c r="AA94" s="336">
        <f t="shared" si="141"/>
        <v>8.4559727010100852E-2</v>
      </c>
      <c r="AB94" s="336">
        <f t="shared" si="141"/>
        <v>8.363799259012028E-2</v>
      </c>
      <c r="AC94" s="336">
        <f t="shared" si="141"/>
        <v>8.285063522677992E-2</v>
      </c>
      <c r="AD94" s="336">
        <f t="shared" si="141"/>
        <v>8.2102871295152924E-2</v>
      </c>
      <c r="AE94" s="336">
        <f t="shared" ref="AE94:AL94" si="142">AE47/AE$49</f>
        <v>8.1433446523663675E-2</v>
      </c>
      <c r="AF94" s="336">
        <f t="shared" si="142"/>
        <v>8.0769500951768464E-2</v>
      </c>
      <c r="AG94" s="336">
        <f t="shared" si="142"/>
        <v>8.0090280890318291E-2</v>
      </c>
      <c r="AH94" s="336">
        <f t="shared" si="142"/>
        <v>7.9413187567470012E-2</v>
      </c>
      <c r="AI94" s="336">
        <f t="shared" si="142"/>
        <v>7.8789673776522878E-2</v>
      </c>
      <c r="AJ94" s="336">
        <f t="shared" si="142"/>
        <v>7.8133968197795486E-2</v>
      </c>
      <c r="AK94" s="336">
        <f t="shared" si="142"/>
        <v>7.7455797517502395E-2</v>
      </c>
      <c r="AL94" s="336">
        <f t="shared" si="142"/>
        <v>7.6751662640490964E-2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Tees Valley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Tees Valley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Tees Valley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Tees Valley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Tees Valley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Tees Valley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Tees Valley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Tees Valley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Tees Valley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Tees Valley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Tees Valley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Tees Valley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Tees Valley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1.7802897173394037</v>
      </c>
      <c r="Y4" s="11">
        <f>'Occ T1'!D8-'Occ T1'!C8</f>
        <v>0.3659195322959512</v>
      </c>
      <c r="Z4" s="11">
        <f>'Occ T1'!E8-'Occ T1'!D8</f>
        <v>-1.5202477512947965</v>
      </c>
      <c r="AA4" s="11">
        <f>'Occ T1'!F8-'Occ T1'!E8</f>
        <v>2.2586884047263389</v>
      </c>
      <c r="AB4" s="11">
        <f>'Occ T1'!D8-'Occ T1'!B8</f>
        <v>2.1462092496353549</v>
      </c>
      <c r="AC4" s="11">
        <f>'Occ T1'!F8-'Occ T1'!D8</f>
        <v>0.73844065343154242</v>
      </c>
    </row>
    <row r="5" spans="1:29" x14ac:dyDescent="0.2">
      <c r="W5" s="10" t="str">
        <f>name!E5</f>
        <v>Professional occupations</v>
      </c>
      <c r="X5" s="11">
        <f>'Occ T1'!C9-'Occ T1'!B9</f>
        <v>-1.6957389542309826</v>
      </c>
      <c r="Y5" s="11">
        <f>'Occ T1'!D9-'Occ T1'!C9</f>
        <v>4.8477642975363011</v>
      </c>
      <c r="Z5" s="11">
        <f>'Occ T1'!E9-'Occ T1'!D9</f>
        <v>3.8767637478800339</v>
      </c>
      <c r="AA5" s="11">
        <f>'Occ T1'!F9-'Occ T1'!E9</f>
        <v>7.0886462636116505</v>
      </c>
      <c r="AB5" s="11">
        <f>'Occ T1'!D9-'Occ T1'!B9</f>
        <v>3.1520253433053185</v>
      </c>
      <c r="AC5" s="11">
        <f>'Occ T1'!F9-'Occ T1'!D9</f>
        <v>10.965410011491684</v>
      </c>
    </row>
    <row r="6" spans="1:29" x14ac:dyDescent="0.2">
      <c r="W6" s="10" t="str">
        <f>name!E6</f>
        <v>Associate professional occupations</v>
      </c>
      <c r="X6" s="11">
        <f>'Occ T1'!C10-'Occ T1'!B10</f>
        <v>0.21847852025337744</v>
      </c>
      <c r="Y6" s="11">
        <f>'Occ T1'!D10-'Occ T1'!C10</f>
        <v>1.8556552617916751</v>
      </c>
      <c r="Z6" s="11">
        <f>'Occ T1'!E10-'Occ T1'!D10</f>
        <v>2.7840294778909254</v>
      </c>
      <c r="AA6" s="11">
        <f>'Occ T1'!F10-'Occ T1'!E10</f>
        <v>3.8499389834438418</v>
      </c>
      <c r="AB6" s="11">
        <f>'Occ T1'!D10-'Occ T1'!B10</f>
        <v>2.0741337820450525</v>
      </c>
      <c r="AC6" s="11">
        <f>'Occ T1'!F10-'Occ T1'!D10</f>
        <v>6.6339684613347671</v>
      </c>
    </row>
    <row r="7" spans="1:29" x14ac:dyDescent="0.2">
      <c r="W7" s="10" t="str">
        <f>name!E7</f>
        <v>Administrative and secretarial occupations</v>
      </c>
      <c r="X7" s="11">
        <f>'Occ T1'!C11-'Occ T1'!B11</f>
        <v>-3.7360262081154509</v>
      </c>
      <c r="Y7" s="11">
        <f>'Occ T1'!D11-'Occ T1'!C11</f>
        <v>1.6197049888532256</v>
      </c>
      <c r="Z7" s="11">
        <f>'Occ T1'!E11-'Occ T1'!D11</f>
        <v>0.41609775667233606</v>
      </c>
      <c r="AA7" s="11">
        <f>'Occ T1'!F11-'Occ T1'!E11</f>
        <v>-1.654352507169385</v>
      </c>
      <c r="AB7" s="11">
        <f>'Occ T1'!D11-'Occ T1'!B11</f>
        <v>-2.1163212192622254</v>
      </c>
      <c r="AC7" s="11">
        <f>'Occ T1'!F11-'Occ T1'!D11</f>
        <v>-1.2382547504970489</v>
      </c>
    </row>
    <row r="8" spans="1:29" x14ac:dyDescent="0.2">
      <c r="W8" s="10" t="str">
        <f>name!E8</f>
        <v>Skilled trades occupations</v>
      </c>
      <c r="X8" s="11">
        <f>'Occ T1'!C12-'Occ T1'!B12</f>
        <v>-1.7880535254390182</v>
      </c>
      <c r="Y8" s="11">
        <f>'Occ T1'!D12-'Occ T1'!C12</f>
        <v>-4.2452027402509209</v>
      </c>
      <c r="Z8" s="11">
        <f>'Occ T1'!E12-'Occ T1'!D12</f>
        <v>-1.0121757446606914</v>
      </c>
      <c r="AA8" s="11">
        <f>'Occ T1'!F12-'Occ T1'!E12</f>
        <v>-1.9088069096069162</v>
      </c>
      <c r="AB8" s="11">
        <f>'Occ T1'!D12-'Occ T1'!B12</f>
        <v>-6.0332562656899391</v>
      </c>
      <c r="AC8" s="11">
        <f>'Occ T1'!F12-'Occ T1'!D12</f>
        <v>-2.9209826542676076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-2.42656218961449</v>
      </c>
      <c r="Y9" s="11">
        <f>'Occ T1'!D13-'Occ T1'!C13</f>
        <v>0.41327320792539624</v>
      </c>
      <c r="Z9" s="11">
        <f>'Occ T1'!E13-'Occ T1'!D13</f>
        <v>-2.3372949237455032E-2</v>
      </c>
      <c r="AA9" s="11">
        <f>'Occ T1'!F13-'Occ T1'!E13</f>
        <v>0.87826440578658094</v>
      </c>
      <c r="AB9" s="11">
        <f>'Occ T1'!D13-'Occ T1'!B13</f>
        <v>-2.0132889816890938</v>
      </c>
      <c r="AC9" s="11">
        <f>'Occ T1'!F13-'Occ T1'!D13</f>
        <v>0.85489145654912591</v>
      </c>
    </row>
    <row r="10" spans="1:29" x14ac:dyDescent="0.2">
      <c r="W10" s="10" t="str">
        <f>name!E10</f>
        <v>Sales and customer service occupations</v>
      </c>
      <c r="X10" s="11">
        <f>'Occ T1'!C14-'Occ T1'!B14</f>
        <v>-3.45963612767369</v>
      </c>
      <c r="Y10" s="11">
        <f>'Occ T1'!D14-'Occ T1'!C14</f>
        <v>0.49344815600770886</v>
      </c>
      <c r="Z10" s="11">
        <f>'Occ T1'!E14-'Occ T1'!D14</f>
        <v>0.53539145908302999</v>
      </c>
      <c r="AA10" s="11">
        <f>'Occ T1'!F14-'Occ T1'!E14</f>
        <v>0.35708686604877471</v>
      </c>
      <c r="AB10" s="11">
        <f>'Occ T1'!D14-'Occ T1'!B14</f>
        <v>-2.9661879716659811</v>
      </c>
      <c r="AC10" s="11">
        <f>'Occ T1'!F14-'Occ T1'!D14</f>
        <v>0.8924783251318047</v>
      </c>
    </row>
    <row r="11" spans="1:29" x14ac:dyDescent="0.2">
      <c r="W11" s="10" t="str">
        <f>name!E11</f>
        <v>Process, plant and machine operatives</v>
      </c>
      <c r="X11" s="11">
        <f>'Occ T1'!C15-'Occ T1'!B15</f>
        <v>1.0381180578202986</v>
      </c>
      <c r="Y11" s="11">
        <f>'Occ T1'!D15-'Occ T1'!C15</f>
        <v>-2.4798174143669129</v>
      </c>
      <c r="Z11" s="11">
        <f>'Occ T1'!E15-'Occ T1'!D15</f>
        <v>-0.4798151701383162</v>
      </c>
      <c r="AA11" s="11">
        <f>'Occ T1'!F15-'Occ T1'!E15</f>
        <v>-1.7577371469717704</v>
      </c>
      <c r="AB11" s="11">
        <f>'Occ T1'!D15-'Occ T1'!B15</f>
        <v>-1.4416993565466143</v>
      </c>
      <c r="AC11" s="11">
        <f>'Occ T1'!F15-'Occ T1'!D15</f>
        <v>-2.2375523171100866</v>
      </c>
    </row>
    <row r="12" spans="1:29" x14ac:dyDescent="0.2">
      <c r="W12" s="10" t="str">
        <f>name!E12</f>
        <v>Elementary occupations</v>
      </c>
      <c r="X12" s="11">
        <f>'Occ T1'!C16-'Occ T1'!B16</f>
        <v>-2.3778692903394898</v>
      </c>
      <c r="Y12" s="11">
        <f>'Occ T1'!D16-'Occ T1'!C16</f>
        <v>-2.0627452897922751</v>
      </c>
      <c r="Z12" s="11">
        <f>'Occ T1'!E16-'Occ T1'!D16</f>
        <v>-0.2266708261952175</v>
      </c>
      <c r="AA12" s="11">
        <f>'Occ T1'!F16-'Occ T1'!E16</f>
        <v>-0.55872835986901492</v>
      </c>
      <c r="AB12" s="11">
        <f>'Occ T1'!D16-'Occ T1'!B16</f>
        <v>-4.4406145801317649</v>
      </c>
      <c r="AC12" s="11">
        <f>'Occ T1'!F16-'Occ T1'!D16</f>
        <v>-0.78539918606423242</v>
      </c>
    </row>
    <row r="14" spans="1:29" x14ac:dyDescent="0.2">
      <c r="W14" s="10" t="str">
        <f>name!E3</f>
        <v>All occupations</v>
      </c>
      <c r="X14" s="11">
        <f>'Occ T1'!C18-'Occ T1'!B18</f>
        <v>-12.447000000000003</v>
      </c>
      <c r="Y14" s="11">
        <f>'Occ T1'!D18-'Occ T1'!C18</f>
        <v>0.80800000000016325</v>
      </c>
      <c r="Z14" s="11">
        <f>'Occ T1'!E18-'Occ T1'!D18</f>
        <v>4.3499999999998522</v>
      </c>
      <c r="AA14" s="11">
        <f>'Occ T1'!F18-'Occ T1'!E18</f>
        <v>8.553000000000111</v>
      </c>
      <c r="AB14" s="11">
        <f>'Occ T1'!D18-'Occ T1'!B18</f>
        <v>-11.638999999999839</v>
      </c>
      <c r="AC14" s="11">
        <f>'Occ T1'!F18-'Occ T1'!D18</f>
        <v>12.902999999999963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10</v>
      </c>
      <c r="Y18">
        <f>MAX(X18,(X19*-1))</f>
        <v>10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-10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Tees Valley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0.73844065343154242</v>
      </c>
      <c r="O3" s="11">
        <f>'Occ T1'!AB64</f>
        <v>0.69304593358197408</v>
      </c>
      <c r="P3" s="11">
        <f>'Occ T1'!Q64</f>
        <v>4.5394719849536358E-2</v>
      </c>
    </row>
    <row r="4" spans="1:16" x14ac:dyDescent="0.2">
      <c r="M4" s="10" t="str">
        <f>name!E5</f>
        <v>Professional occupations</v>
      </c>
      <c r="N4" s="11">
        <f>'Occ T1'!F65</f>
        <v>10.965410011491684</v>
      </c>
      <c r="O4" s="11">
        <f>'Occ T1'!AB65</f>
        <v>6.2011239552658495</v>
      </c>
      <c r="P4" s="11">
        <f>'Occ T1'!Q65</f>
        <v>4.7642860562259202</v>
      </c>
    </row>
    <row r="5" spans="1:16" x14ac:dyDescent="0.2">
      <c r="M5" s="10" t="str">
        <f>name!E6</f>
        <v>Associate professional occupations</v>
      </c>
      <c r="N5" s="11">
        <f>'Occ T1'!F66</f>
        <v>6.6339684613347671</v>
      </c>
      <c r="O5" s="11">
        <f>'Occ T1'!AB66</f>
        <v>7.1107045968619644</v>
      </c>
      <c r="P5" s="11">
        <f>'Occ T1'!Q66</f>
        <v>-0.47673613552715821</v>
      </c>
    </row>
    <row r="6" spans="1:16" x14ac:dyDescent="0.2">
      <c r="M6" s="10" t="str">
        <f>name!E7</f>
        <v>Administrative and secretarial occupations</v>
      </c>
      <c r="N6" s="11">
        <f>'Occ T1'!F67</f>
        <v>-1.2382547504970489</v>
      </c>
      <c r="O6" s="11">
        <f>'Occ T1'!AB67</f>
        <v>-3.0076546669766415</v>
      </c>
      <c r="P6" s="11">
        <f>'Occ T1'!Q67</f>
        <v>1.7693999164795873</v>
      </c>
    </row>
    <row r="7" spans="1:16" x14ac:dyDescent="0.2">
      <c r="M7" s="10" t="str">
        <f>name!E8</f>
        <v>Skilled trades occupations</v>
      </c>
      <c r="N7" s="11">
        <f>'Occ T1'!F68</f>
        <v>-2.9209826542676076</v>
      </c>
      <c r="O7" s="11">
        <f>'Occ T1'!AB68</f>
        <v>0.16299046763412273</v>
      </c>
      <c r="P7" s="11">
        <f>'Occ T1'!Q68</f>
        <v>-3.0839731219017246</v>
      </c>
    </row>
    <row r="8" spans="1:16" x14ac:dyDescent="0.2">
      <c r="M8" s="10" t="str">
        <f>name!E9</f>
        <v>Caring, leisure and other service occupations</v>
      </c>
      <c r="N8" s="11">
        <f>'Occ T1'!F69</f>
        <v>0.85489145654912591</v>
      </c>
      <c r="O8" s="11">
        <f>'Occ T1'!AB69</f>
        <v>6.5113926043231629E-2</v>
      </c>
      <c r="P8" s="11">
        <f>'Occ T1'!Q69</f>
        <v>0.78977753050588895</v>
      </c>
    </row>
    <row r="9" spans="1:16" x14ac:dyDescent="0.2">
      <c r="M9" s="10" t="str">
        <f>name!E10</f>
        <v>Sales and customer service occupations</v>
      </c>
      <c r="N9" s="11">
        <f>'Occ T1'!F70</f>
        <v>0.8924783251318047</v>
      </c>
      <c r="O9" s="11">
        <f>'Occ T1'!AB70</f>
        <v>-0.17546842309006649</v>
      </c>
      <c r="P9" s="11">
        <f>'Occ T1'!Q70</f>
        <v>1.0679467482218588</v>
      </c>
    </row>
    <row r="10" spans="1:16" x14ac:dyDescent="0.2">
      <c r="M10" s="10" t="str">
        <f>name!E11</f>
        <v>Process, plant and machine operatives</v>
      </c>
      <c r="N10" s="11">
        <f>'Occ T1'!F71</f>
        <v>-2.2375523171100866</v>
      </c>
      <c r="O10" s="11">
        <f>'Occ T1'!AB71</f>
        <v>3.0095536473528028E-2</v>
      </c>
      <c r="P10" s="11">
        <f>'Occ T1'!Q71</f>
        <v>-2.2676478535836324</v>
      </c>
    </row>
    <row r="11" spans="1:16" x14ac:dyDescent="0.2">
      <c r="M11" s="10" t="str">
        <f>name!E12</f>
        <v>Elementary occupations</v>
      </c>
      <c r="N11" s="11">
        <f>'Occ T1'!F72</f>
        <v>-0.78539918606423242</v>
      </c>
      <c r="O11" s="11">
        <f>'Occ T1'!AB72</f>
        <v>-0.28037374558879335</v>
      </c>
      <c r="P11" s="11">
        <f>'Occ T1'!Q72</f>
        <v>-0.50502544047546039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12.902999999999963</v>
      </c>
      <c r="O13" s="11">
        <f>'Occ T1'!AB74</f>
        <v>10.799577580205181</v>
      </c>
      <c r="P13" s="11">
        <f>'Occ T1'!Q74</f>
        <v>2.103422419794839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Tees Valley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0.17316318972484179</v>
      </c>
      <c r="O3" s="11">
        <f>'Occ T5'!H44</f>
        <v>0.60584578233115671</v>
      </c>
      <c r="P3" s="11">
        <f>'Occ T5'!G44</f>
        <v>-4.0568318624469413E-2</v>
      </c>
    </row>
    <row r="4" spans="1:16" x14ac:dyDescent="0.2">
      <c r="M4" s="10" t="str">
        <f>name!E5</f>
        <v>Professional occupations</v>
      </c>
      <c r="N4" s="11">
        <f>'Occ T5'!I45</f>
        <v>-0.3924083313822484</v>
      </c>
      <c r="O4" s="11">
        <f>'Occ T5'!H45</f>
        <v>2.8969803152466209</v>
      </c>
      <c r="P4" s="11">
        <f>'Occ T5'!G45</f>
        <v>8.4608380276274247</v>
      </c>
    </row>
    <row r="5" spans="1:16" x14ac:dyDescent="0.2">
      <c r="M5" s="10" t="str">
        <f>name!E6</f>
        <v>Associate professional occupations</v>
      </c>
      <c r="N5" s="11">
        <f>'Occ T5'!I46</f>
        <v>1.3287291712589244E-2</v>
      </c>
      <c r="O5" s="11">
        <f>'Occ T5'!H46</f>
        <v>2.5607732998177655</v>
      </c>
      <c r="P5" s="11">
        <f>'Occ T5'!G46</f>
        <v>4.0599078698044444</v>
      </c>
    </row>
    <row r="6" spans="1:16" x14ac:dyDescent="0.2">
      <c r="M6" s="10" t="str">
        <f>name!E7</f>
        <v>Administrative and secretarial occupations</v>
      </c>
      <c r="N6" s="11">
        <f>'Occ T5'!I47</f>
        <v>0.32664243893592193</v>
      </c>
      <c r="O6" s="11">
        <f>'Occ T5'!H47</f>
        <v>-1.5340123680065538</v>
      </c>
      <c r="P6" s="11">
        <f>'Occ T5'!G47</f>
        <v>-3.0884821426404585E-2</v>
      </c>
    </row>
    <row r="7" spans="1:16" x14ac:dyDescent="0.2">
      <c r="M7" s="10" t="str">
        <f>name!E8</f>
        <v>Skilled trades occupations</v>
      </c>
      <c r="N7" s="11">
        <f>'Occ T5'!I48</f>
        <v>0.22020894050718809</v>
      </c>
      <c r="O7" s="11">
        <f>'Occ T5'!H48</f>
        <v>0.34330686189185711</v>
      </c>
      <c r="P7" s="11">
        <f>'Occ T5'!G48</f>
        <v>-3.4844984566666426</v>
      </c>
    </row>
    <row r="8" spans="1:16" x14ac:dyDescent="0.2">
      <c r="M8" s="10" t="str">
        <f>name!E9</f>
        <v>Caring, leisure and other service occupations</v>
      </c>
      <c r="N8" s="11">
        <f>'Occ T5'!I49</f>
        <v>0.27680820257386385</v>
      </c>
      <c r="O8" s="11">
        <f>'Occ T5'!H49</f>
        <v>-0.37103915313160662</v>
      </c>
      <c r="P8" s="11">
        <f>'Occ T5'!G49</f>
        <v>0.94912240710682383</v>
      </c>
    </row>
    <row r="9" spans="1:16" x14ac:dyDescent="0.2">
      <c r="M9" s="10" t="str">
        <f>name!E10</f>
        <v>Sales and customer service occupations</v>
      </c>
      <c r="N9" s="11">
        <f>'Occ T5'!I50</f>
        <v>-0.28496071229658793</v>
      </c>
      <c r="O9" s="11">
        <f>'Occ T5'!H50</f>
        <v>0.7076288989233035</v>
      </c>
      <c r="P9" s="11">
        <f>'Occ T5'!G50</f>
        <v>0.46981013850509434</v>
      </c>
    </row>
    <row r="10" spans="1:16" x14ac:dyDescent="0.2">
      <c r="M10" s="10" t="str">
        <f>name!E11</f>
        <v>Process, plant and machine operatives</v>
      </c>
      <c r="N10" s="11">
        <f>'Occ T5'!I51</f>
        <v>0.40810194095661156</v>
      </c>
      <c r="O10" s="11">
        <f>'Occ T5'!H51</f>
        <v>0.32679062739585785</v>
      </c>
      <c r="P10" s="11">
        <f>'Occ T5'!G51</f>
        <v>-2.9724448854625845</v>
      </c>
    </row>
    <row r="11" spans="1:16" x14ac:dyDescent="0.2">
      <c r="M11" s="10" t="str">
        <f>name!E12</f>
        <v>Elementary occupations</v>
      </c>
      <c r="N11" s="11">
        <f>'Occ T5'!I52</f>
        <v>0.7141129835195883</v>
      </c>
      <c r="O11" s="11">
        <f>'Occ T5'!H52</f>
        <v>-2.7499785736126174</v>
      </c>
      <c r="P11" s="11">
        <f>'Occ T5'!G52</f>
        <v>1.2504664040287636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1.4549559442517683</v>
      </c>
      <c r="O13" s="11">
        <f>'Occ T5'!H54</f>
        <v>2.7862956908557805</v>
      </c>
      <c r="P13" s="11">
        <f>'Occ T5'!G54</f>
        <v>8.6617483648924178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-0.16378596417085989</v>
      </c>
      <c r="O18" s="11">
        <f>'Occ T5'!AN44</f>
        <v>0.51489933746038141</v>
      </c>
      <c r="P18" s="11">
        <f>'Occ T5'!AM44</f>
        <v>0.34193256029245767</v>
      </c>
    </row>
    <row r="19" spans="13:16" x14ac:dyDescent="0.2">
      <c r="M19" s="10" t="str">
        <f t="shared" ref="M19:M28" si="0">M4</f>
        <v>Professional occupations</v>
      </c>
      <c r="N19" s="11">
        <f>'Occ T5'!AO45</f>
        <v>-6.6756395128403145E-2</v>
      </c>
      <c r="O19" s="11">
        <f>'Occ T5'!AN45</f>
        <v>2.1408926920380651</v>
      </c>
      <c r="P19" s="11">
        <f>'Occ T5'!AM45</f>
        <v>4.1269876583561853</v>
      </c>
    </row>
    <row r="20" spans="13:16" x14ac:dyDescent="0.2">
      <c r="M20" s="10" t="str">
        <f t="shared" si="0"/>
        <v>Associate professional occupations</v>
      </c>
      <c r="N20" s="11">
        <f>'Occ T5'!AO46</f>
        <v>-5.6586512016247648E-2</v>
      </c>
      <c r="O20" s="11">
        <f>'Occ T5'!AN46</f>
        <v>2.4586191073075074</v>
      </c>
      <c r="P20" s="11">
        <f>'Occ T5'!AM46</f>
        <v>4.7086720015706991</v>
      </c>
    </row>
    <row r="21" spans="13:16" x14ac:dyDescent="0.2">
      <c r="M21" s="10" t="str">
        <f t="shared" si="0"/>
        <v>Administrative and secretarial occupations</v>
      </c>
      <c r="N21" s="11">
        <f>'Occ T5'!AO47</f>
        <v>0.18431092146651018</v>
      </c>
      <c r="O21" s="11">
        <f>'Occ T5'!AN47</f>
        <v>-1.5663174007313341</v>
      </c>
      <c r="P21" s="11">
        <f>'Occ T5'!AM47</f>
        <v>-1.6256481877118141</v>
      </c>
    </row>
    <row r="22" spans="13:16" x14ac:dyDescent="0.2">
      <c r="M22" s="10" t="str">
        <f t="shared" si="0"/>
        <v>Skilled trades occupations</v>
      </c>
      <c r="N22" s="11">
        <f>'Occ T5'!AO48</f>
        <v>0.16198794285840423</v>
      </c>
      <c r="O22" s="11">
        <f>'Occ T5'!AN48</f>
        <v>8.4985696097513053E-2</v>
      </c>
      <c r="P22" s="11">
        <f>'Occ T5'!AM48</f>
        <v>-8.3983171321793781E-2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0.15026995622152528</v>
      </c>
      <c r="O23" s="11">
        <f>'Occ T5'!AN49</f>
        <v>-0.887223180083625</v>
      </c>
      <c r="P23" s="11">
        <f>'Occ T5'!AM49</f>
        <v>0.80206714990529093</v>
      </c>
    </row>
    <row r="24" spans="13:16" x14ac:dyDescent="0.2">
      <c r="M24" s="10" t="str">
        <f t="shared" si="0"/>
        <v>Sales and customer service occupations</v>
      </c>
      <c r="N24" s="11">
        <f>'Occ T5'!AO50</f>
        <v>-0.20865235727854892</v>
      </c>
      <c r="O24" s="11">
        <f>'Occ T5'!AN50</f>
        <v>0.11302764201966831</v>
      </c>
      <c r="P24" s="11">
        <f>'Occ T5'!AM50</f>
        <v>-7.9843707831182442E-2</v>
      </c>
    </row>
    <row r="25" spans="13:16" x14ac:dyDescent="0.2">
      <c r="M25" s="10" t="str">
        <f t="shared" si="0"/>
        <v>Process, plant and machine operatives</v>
      </c>
      <c r="N25" s="11">
        <f>'Occ T5'!AO51</f>
        <v>9.1222631830159107E-2</v>
      </c>
      <c r="O25" s="11">
        <f>'Occ T5'!AN51</f>
        <v>6.4270507143870781E-2</v>
      </c>
      <c r="P25" s="11">
        <f>'Occ T5'!AM51</f>
        <v>-0.12539760250050191</v>
      </c>
    </row>
    <row r="26" spans="13:16" x14ac:dyDescent="0.2">
      <c r="M26" s="10" t="str">
        <f t="shared" si="0"/>
        <v>Elementary occupations</v>
      </c>
      <c r="N26" s="11">
        <f>'Occ T5'!AO52</f>
        <v>0.45469365821312768</v>
      </c>
      <c r="O26" s="11">
        <f>'Occ T5'!AN52</f>
        <v>-1.9314070432367503</v>
      </c>
      <c r="P26" s="11">
        <f>'Occ T5'!AM52</f>
        <v>1.1963396394348509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0.54670388199566489</v>
      </c>
      <c r="O28" s="11">
        <f>'Occ T5'!AN54</f>
        <v>0.9917473580153171</v>
      </c>
      <c r="P28" s="11">
        <f>'Occ T5'!AM54</f>
        <v>9.2611263401941812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0.33694915389570168</v>
      </c>
      <c r="O33" s="11">
        <f>'Occ T5'!X44</f>
        <v>9.0946444870777077E-2</v>
      </c>
      <c r="P33" s="11">
        <f>'Occ T5'!W44</f>
        <v>-0.38250087891693063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-0.32565193625384503</v>
      </c>
      <c r="O34" s="11">
        <f>'Occ T5'!X45</f>
        <v>0.75608762320855405</v>
      </c>
      <c r="P34" s="11">
        <f>'Occ T5'!W45</f>
        <v>4.3338503692712287</v>
      </c>
    </row>
    <row r="35" spans="1:16" x14ac:dyDescent="0.2">
      <c r="M35" s="10" t="str">
        <f t="shared" si="1"/>
        <v>Associate professional occupations</v>
      </c>
      <c r="N35" s="11">
        <f>'Occ T5'!Y46</f>
        <v>6.9873803728834893E-2</v>
      </c>
      <c r="O35" s="11">
        <f>'Occ T5'!X46</f>
        <v>0.10215419251025781</v>
      </c>
      <c r="P35" s="11">
        <f>'Occ T5'!W46</f>
        <v>-0.64876413176624759</v>
      </c>
    </row>
    <row r="36" spans="1:16" x14ac:dyDescent="0.2">
      <c r="M36" s="10" t="str">
        <f t="shared" si="1"/>
        <v>Administrative and secretarial occupations</v>
      </c>
      <c r="N36" s="11">
        <f>'Occ T5'!Y47</f>
        <v>0.14233151746941236</v>
      </c>
      <c r="O36" s="11">
        <f>'Occ T5'!X47</f>
        <v>3.2305032724775806E-2</v>
      </c>
      <c r="P36" s="11">
        <f>'Occ T5'!W47</f>
        <v>1.5947633662854148</v>
      </c>
    </row>
    <row r="37" spans="1:16" x14ac:dyDescent="0.2">
      <c r="M37" s="10" t="str">
        <f t="shared" si="1"/>
        <v>Skilled trades occupations</v>
      </c>
      <c r="N37" s="11">
        <f>'Occ T5'!Y48</f>
        <v>5.8220997648783523E-2</v>
      </c>
      <c r="O37" s="11">
        <f>'Occ T5'!X48</f>
        <v>0.25832116579434627</v>
      </c>
      <c r="P37" s="11">
        <f>'Occ T5'!W48</f>
        <v>-3.4005152853448397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0.12653824635233879</v>
      </c>
      <c r="O38" s="11">
        <f>'Occ T5'!X49</f>
        <v>0.5161840269520177</v>
      </c>
      <c r="P38" s="11">
        <f>'Occ T5'!W49</f>
        <v>0.14705525720153689</v>
      </c>
    </row>
    <row r="39" spans="1:16" x14ac:dyDescent="0.2">
      <c r="M39" s="10" t="str">
        <f t="shared" si="1"/>
        <v>Sales and customer service occupations</v>
      </c>
      <c r="N39" s="11">
        <f>'Occ T5'!Y50</f>
        <v>-7.6308355018039897E-2</v>
      </c>
      <c r="O39" s="11">
        <f>'Occ T5'!X50</f>
        <v>0.5946012569036272</v>
      </c>
      <c r="P39" s="11">
        <f>'Occ T5'!W50</f>
        <v>0.54965384633627323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Tees Valley</v>
      </c>
      <c r="M40" s="10" t="str">
        <f t="shared" si="1"/>
        <v>Process, plant and machine operatives</v>
      </c>
      <c r="N40" s="11">
        <f>'Occ T5'!Y51</f>
        <v>0.3168793091264539</v>
      </c>
      <c r="O40" s="11">
        <f>'Occ T5'!X51</f>
        <v>0.26252012025198956</v>
      </c>
      <c r="P40" s="11">
        <f>'Occ T5'!W51</f>
        <v>-2.8470472829620892</v>
      </c>
    </row>
    <row r="41" spans="1:16" x14ac:dyDescent="0.2">
      <c r="M41" s="10" t="str">
        <f t="shared" si="1"/>
        <v>Elementary occupations</v>
      </c>
      <c r="N41" s="11">
        <f>'Occ T5'!Y52</f>
        <v>0.25941932530646106</v>
      </c>
      <c r="O41" s="11">
        <f>'Occ T5'!X52</f>
        <v>-0.81857153037585029</v>
      </c>
      <c r="P41" s="11">
        <f>'Occ T5'!W52</f>
        <v>5.4126764593924293E-2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0.90825206225610344</v>
      </c>
      <c r="O43" s="11">
        <f>'Occ T5'!X54</f>
        <v>1.7945483328404954</v>
      </c>
      <c r="P43" s="11">
        <f>'Occ T5'!W54</f>
        <v>-0.59937797530170656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Tees Valley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Tees Valley, Tees Valley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3.6390800645479993</v>
      </c>
      <c r="C5" s="11">
        <f>HLOOKUP(C$3,'Qual F1'!$M$4:$BW$14,11,FALSE)</f>
        <v>4.4155109578152656</v>
      </c>
      <c r="D5" s="11">
        <f>HLOOKUP(D$3,'Qual F1'!$M$4:$BW$14,11,FALSE)</f>
        <v>3.9849015362096165</v>
      </c>
      <c r="E5" s="11">
        <f>HLOOKUP(E$3,'Qual F1'!$M$4:$BW$14,11,FALSE)</f>
        <v>4.9436142677593944</v>
      </c>
      <c r="F5" s="11">
        <f>HLOOKUP(F$3,'Qual F1'!$M$4:$BW$14,11,FALSE)</f>
        <v>6.2121471152816117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22.507956962823425</v>
      </c>
      <c r="C6" s="11">
        <f>HLOOKUP(C$3,'Qual F1'!$M$4:$BW$14,10,FALSE)</f>
        <v>28.18218369070231</v>
      </c>
      <c r="D6" s="11">
        <f>HLOOKUP(D$3,'Qual F1'!$M$4:$BW$14,10,FALSE)</f>
        <v>25.034471137456112</v>
      </c>
      <c r="E6" s="11">
        <f>HLOOKUP(E$3,'Qual F1'!$M$4:$BW$14,10,FALSE)</f>
        <v>30.013428236828652</v>
      </c>
      <c r="F6" s="11">
        <f>HLOOKUP(F$3,'Qual F1'!$M$4:$BW$14,10,FALSE)</f>
        <v>36.498861853004648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50.951186271171551</v>
      </c>
      <c r="C7" s="11">
        <f>HLOOKUP(C$3,'Qual F1'!$M$4:$BW$14,9,FALSE)</f>
        <v>47.324990697100361</v>
      </c>
      <c r="D7" s="11">
        <f>HLOOKUP(D$3,'Qual F1'!$M$4:$BW$14,9,FALSE)</f>
        <v>52.996600803824286</v>
      </c>
      <c r="E7" s="11">
        <f>HLOOKUP(E$3,'Qual F1'!$M$4:$BW$14,9,FALSE)</f>
        <v>59.757612370388891</v>
      </c>
      <c r="F7" s="11">
        <f>HLOOKUP(F$3,'Qual F1'!$M$4:$BW$14,9,FALSE)</f>
        <v>74.182509489559394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17.81373109471204</v>
      </c>
      <c r="C8" s="11">
        <f>HLOOKUP(C$3,'Qual F1'!$M$4:$BW$14,8,FALSE)</f>
        <v>14.827295799286397</v>
      </c>
      <c r="D8" s="11">
        <f>HLOOKUP(D$3,'Qual F1'!$M$4:$BW$14,8,FALSE)</f>
        <v>16.490274551976412</v>
      </c>
      <c r="E8" s="11">
        <f>HLOOKUP(E$3,'Qual F1'!$M$4:$BW$14,8,FALSE)</f>
        <v>15.900078252461583</v>
      </c>
      <c r="F8" s="11">
        <f>HLOOKUP(F$3,'Qual F1'!$M$4:$BW$14,8,FALSE)</f>
        <v>17.060184308443809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13.808684600097855</v>
      </c>
      <c r="C9" s="11">
        <f>HLOOKUP(C$3,'Qual F1'!$M$4:$BW$14,7,FALSE)</f>
        <v>12.389289711588608</v>
      </c>
      <c r="D9" s="11">
        <f>HLOOKUP(D$3,'Qual F1'!$M$4:$BW$14,7,FALSE)</f>
        <v>13.372245003655188</v>
      </c>
      <c r="E9" s="11">
        <f>HLOOKUP(E$3,'Qual F1'!$M$4:$BW$14,7,FALSE)</f>
        <v>14.194480841460242</v>
      </c>
      <c r="F9" s="11">
        <f>HLOOKUP(F$3,'Qual F1'!$M$4:$BW$14,7,FALSE)</f>
        <v>16.417875562816601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68.152260726333765</v>
      </c>
      <c r="C10" s="11">
        <f>HLOOKUP(C$3,'Qual F1'!$M$4:$BW$14,6,FALSE)</f>
        <v>64.321466811176293</v>
      </c>
      <c r="D10" s="11">
        <f>HLOOKUP(D$3,'Qual F1'!$M$4:$BW$14,6,FALSE)</f>
        <v>72.211135823677282</v>
      </c>
      <c r="E10" s="11">
        <f>HLOOKUP(E$3,'Qual F1'!$M$4:$BW$14,6,FALSE)</f>
        <v>70.092460563264339</v>
      </c>
      <c r="F10" s="11">
        <f>HLOOKUP(F$3,'Qual F1'!$M$4:$BW$14,6,FALSE)</f>
        <v>73.552270029836421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70.498402352311714</v>
      </c>
      <c r="C11" s="11">
        <f>HLOOKUP(C$3,'Qual F1'!$M$4:$BW$14,5,FALSE)</f>
        <v>65.536591799023469</v>
      </c>
      <c r="D11" s="11">
        <f>HLOOKUP(D$3,'Qual F1'!$M$4:$BW$14,5,FALSE)</f>
        <v>65.577066958712635</v>
      </c>
      <c r="E11" s="11">
        <f>HLOOKUP(E$3,'Qual F1'!$M$4:$BW$14,5,FALSE)</f>
        <v>62.966810762619978</v>
      </c>
      <c r="F11" s="11">
        <f>HLOOKUP(F$3,'Qual F1'!$M$4:$BW$14,5,FALSE)</f>
        <v>56.336401318850868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37.95179079995652</v>
      </c>
      <c r="C12" s="11">
        <f>HLOOKUP(C$3,'Qual F1'!$M$4:$BW$14,4,FALSE)</f>
        <v>39.426612467989891</v>
      </c>
      <c r="D12" s="11">
        <f>HLOOKUP(D$3,'Qual F1'!$M$4:$BW$14,4,FALSE)</f>
        <v>31.074815226012003</v>
      </c>
      <c r="E12" s="11">
        <f>HLOOKUP(E$3,'Qual F1'!$M$4:$BW$14,4,FALSE)</f>
        <v>29.032963450273115</v>
      </c>
      <c r="F12" s="11">
        <f>HLOOKUP(F$3,'Qual F1'!$M$4:$BW$14,4,FALSE)</f>
        <v>18.002449991190034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18.432907128045219</v>
      </c>
      <c r="C13" s="11">
        <f>HLOOKUP(C$3,'Qual F1'!$M$4:$BW$14,3,FALSE)</f>
        <v>14.885058065316979</v>
      </c>
      <c r="D13" s="11">
        <f>HLOOKUP(D$3,'Qual F1'!$M$4:$BW$14,3,FALSE)</f>
        <v>11.375488958476428</v>
      </c>
      <c r="E13" s="11">
        <f>HLOOKUP(E$3,'Qual F1'!$M$4:$BW$14,3,FALSE)</f>
        <v>9.5655512549436068</v>
      </c>
      <c r="F13" s="11">
        <f>HLOOKUP(F$3,'Qual F1'!$M$4:$BW$14,3,FALSE)</f>
        <v>6.7573003310164879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303.75600000000009</v>
      </c>
      <c r="C15" s="11">
        <f t="shared" ref="C15:F15" si="0">SUM(C5:C13)</f>
        <v>291.30899999999957</v>
      </c>
      <c r="D15" s="11">
        <f t="shared" si="0"/>
        <v>292.1169999999999</v>
      </c>
      <c r="E15" s="11">
        <f t="shared" si="0"/>
        <v>296.46699999999981</v>
      </c>
      <c r="F15" s="11">
        <f t="shared" si="0"/>
        <v>305.01999999999987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1.1980273853184789</v>
      </c>
      <c r="C19" s="18">
        <f t="shared" si="1"/>
        <v>1.5157482116293257</v>
      </c>
      <c r="D19" s="18">
        <f t="shared" si="1"/>
        <v>1.3641457142890068</v>
      </c>
      <c r="E19" s="18">
        <f t="shared" si="1"/>
        <v>1.6675091216760709</v>
      </c>
      <c r="F19" s="18">
        <f t="shared" si="1"/>
        <v>2.0366359960925888</v>
      </c>
      <c r="G19" s="11"/>
    </row>
    <row r="20" spans="1:7" x14ac:dyDescent="0.2">
      <c r="A20" t="str">
        <f>$A6</f>
        <v>RQF7 Other higher degree</v>
      </c>
      <c r="B20" s="18">
        <f t="shared" si="1"/>
        <v>7.4098806156334085</v>
      </c>
      <c r="C20" s="18">
        <f t="shared" si="1"/>
        <v>9.6743264680124366</v>
      </c>
      <c r="D20" s="18">
        <f t="shared" si="1"/>
        <v>8.57001514374587</v>
      </c>
      <c r="E20" s="18">
        <f t="shared" si="1"/>
        <v>10.123699513547434</v>
      </c>
      <c r="F20" s="18">
        <f t="shared" si="1"/>
        <v>11.966055292441368</v>
      </c>
      <c r="G20" s="11"/>
    </row>
    <row r="21" spans="1:7" x14ac:dyDescent="0.2">
      <c r="A21" t="str">
        <f>$A7</f>
        <v>RQF6 First degree</v>
      </c>
      <c r="B21" s="18">
        <f t="shared" si="1"/>
        <v>16.773721760614286</v>
      </c>
      <c r="C21" s="18">
        <f t="shared" si="1"/>
        <v>16.245632883673498</v>
      </c>
      <c r="D21" s="18">
        <f t="shared" si="1"/>
        <v>18.142251496429274</v>
      </c>
      <c r="E21" s="18">
        <f t="shared" si="1"/>
        <v>20.156581464510023</v>
      </c>
      <c r="F21" s="18">
        <f t="shared" si="1"/>
        <v>24.32053946939854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5.8644869878165489</v>
      </c>
      <c r="C22" s="18">
        <f t="shared" si="3"/>
        <v>5.0898859284424507</v>
      </c>
      <c r="D22" s="18">
        <f t="shared" si="3"/>
        <v>5.6450923951623553</v>
      </c>
      <c r="E22" s="18">
        <f t="shared" si="3"/>
        <v>5.3631865443579194</v>
      </c>
      <c r="F22" s="18">
        <f t="shared" si="3"/>
        <v>5.5931362889134535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4.545979207027302</v>
      </c>
      <c r="C23" s="18">
        <f t="shared" si="4"/>
        <v>4.252971831144464</v>
      </c>
      <c r="D23" s="18">
        <f t="shared" si="4"/>
        <v>4.5777017440461156</v>
      </c>
      <c r="E23" s="18">
        <f t="shared" si="4"/>
        <v>4.7878788672804227</v>
      </c>
      <c r="F23" s="18">
        <f t="shared" si="4"/>
        <v>5.3825570660339022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22.436515073392378</v>
      </c>
      <c r="C24" s="18">
        <f t="shared" si="5"/>
        <v>22.080150908889319</v>
      </c>
      <c r="D24" s="18">
        <f t="shared" si="5"/>
        <v>24.719936129590987</v>
      </c>
      <c r="E24" s="18">
        <f t="shared" si="5"/>
        <v>23.64258435618952</v>
      </c>
      <c r="F24" s="18">
        <f t="shared" si="5"/>
        <v>24.113917129970641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23.208892121410504</v>
      </c>
      <c r="C25" s="18">
        <f t="shared" si="6"/>
        <v>22.497276705842786</v>
      </c>
      <c r="D25" s="18">
        <f t="shared" si="6"/>
        <v>22.448904705550397</v>
      </c>
      <c r="E25" s="18">
        <f t="shared" si="6"/>
        <v>21.239062277629557</v>
      </c>
      <c r="F25" s="18">
        <f t="shared" si="6"/>
        <v>18.469740121582483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12.494169925847229</v>
      </c>
      <c r="C26" s="18">
        <f>C12/C$15*100</f>
        <v>13.534292612995118</v>
      </c>
      <c r="D26" s="18">
        <f t="shared" si="7"/>
        <v>10.637797603704</v>
      </c>
      <c r="E26" s="18">
        <f t="shared" si="7"/>
        <v>9.7929831820314348</v>
      </c>
      <c r="F26" s="18">
        <f t="shared" si="7"/>
        <v>5.9020556000229627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6.068326922939864</v>
      </c>
      <c r="C27" s="18">
        <f>C13/C$15*100</f>
        <v>5.1097144493705997</v>
      </c>
      <c r="D27" s="18">
        <f t="shared" si="8"/>
        <v>3.8941550674820129</v>
      </c>
      <c r="E27" s="18">
        <f t="shared" si="8"/>
        <v>3.2265146727776153</v>
      </c>
      <c r="F27" s="18">
        <f t="shared" si="8"/>
        <v>2.2153630355440597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4.9535998019315075</v>
      </c>
      <c r="C33" s="18">
        <f t="shared" si="9"/>
        <v>-9.7521991388898943</v>
      </c>
      <c r="D33" s="18">
        <f t="shared" si="9"/>
        <v>4.4059853442670827</v>
      </c>
      <c r="E33" s="18">
        <f t="shared" si="9"/>
        <v>2.3103841908980183</v>
      </c>
      <c r="F33" s="18">
        <f>IF(F$3-D$3 &lt;&gt; 0,(EXP(LN(F5/D5)/(F$3-D$3))-1)*100,0)</f>
        <v>3.0042021457136414</v>
      </c>
    </row>
    <row r="34" spans="1:6" x14ac:dyDescent="0.2">
      <c r="A34" t="str">
        <f>$A20</f>
        <v>RQF7 Other higher degree</v>
      </c>
      <c r="B34" s="18">
        <f t="shared" si="9"/>
        <v>5.781480564948982</v>
      </c>
      <c r="C34" s="18">
        <f t="shared" si="9"/>
        <v>-11.169157748001879</v>
      </c>
      <c r="D34" s="18">
        <f t="shared" si="9"/>
        <v>3.6944319269928361</v>
      </c>
      <c r="E34" s="18">
        <f t="shared" si="9"/>
        <v>1.9756240524798407</v>
      </c>
      <c r="F34" s="18">
        <f t="shared" ref="F34:F43" si="10">IF(F$3-D$3 &lt;&gt; 0,(EXP(LN(F6/D6)/(F$3-D$3))-1)*100,0)</f>
        <v>2.5453708566923083</v>
      </c>
    </row>
    <row r="35" spans="1:6" x14ac:dyDescent="0.2">
      <c r="A35" t="str">
        <f>$A21</f>
        <v>RQF6 First degree</v>
      </c>
      <c r="B35" s="18">
        <f t="shared" si="9"/>
        <v>-1.8288091118458527</v>
      </c>
      <c r="C35" s="18">
        <f t="shared" si="9"/>
        <v>11.984387156089671</v>
      </c>
      <c r="D35" s="18">
        <f t="shared" si="9"/>
        <v>2.4304414407521735</v>
      </c>
      <c r="E35" s="18">
        <f t="shared" si="9"/>
        <v>2.1858656650459718</v>
      </c>
      <c r="F35" s="18">
        <f t="shared" si="10"/>
        <v>2.2673259680142888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-4.4838596816342946</v>
      </c>
      <c r="C36" s="18">
        <f t="shared" ref="C36:E36" si="12">IF(D$3-C$3 &lt;&gt; 0,(EXP(LN(D8/C8)/(D$3-C$3))-1)*100,0)</f>
        <v>11.215657765255148</v>
      </c>
      <c r="D36" s="18">
        <f t="shared" si="12"/>
        <v>-0.72628481729090089</v>
      </c>
      <c r="E36" s="18">
        <f t="shared" si="12"/>
        <v>0.70671870085994293</v>
      </c>
      <c r="F36" s="18">
        <f t="shared" si="10"/>
        <v>0.2267671253408432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-2.6751989482552974</v>
      </c>
      <c r="C37" s="18">
        <f t="shared" si="13"/>
        <v>7.9339115877413713</v>
      </c>
      <c r="D37" s="18">
        <f t="shared" si="13"/>
        <v>1.2005883999917533</v>
      </c>
      <c r="E37" s="18">
        <f t="shared" si="13"/>
        <v>1.465814201619775</v>
      </c>
      <c r="F37" s="18">
        <f t="shared" si="10"/>
        <v>1.3773284573517453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-1.435864238800022</v>
      </c>
      <c r="C38" s="18">
        <f t="shared" si="14"/>
        <v>12.265996724953588</v>
      </c>
      <c r="D38" s="18">
        <f t="shared" si="14"/>
        <v>-0.59381061659007361</v>
      </c>
      <c r="E38" s="18">
        <f t="shared" si="14"/>
        <v>0.48297332107702928</v>
      </c>
      <c r="F38" s="18">
        <f t="shared" si="10"/>
        <v>0.12275555332241783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-1.8079913211529575</v>
      </c>
      <c r="C39" s="18">
        <f t="shared" si="15"/>
        <v>6.1759634698876908E-2</v>
      </c>
      <c r="D39" s="18">
        <f t="shared" si="15"/>
        <v>-0.80907465911073118</v>
      </c>
      <c r="E39" s="18">
        <f t="shared" si="15"/>
        <v>-1.1065016170474617</v>
      </c>
      <c r="F39" s="18">
        <f t="shared" si="10"/>
        <v>-1.0074585237640155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0.95766505674350633</v>
      </c>
      <c r="C40" s="18">
        <f t="shared" si="16"/>
        <v>-21.183146913163377</v>
      </c>
      <c r="D40" s="18">
        <f t="shared" si="16"/>
        <v>-1.3501197324514713</v>
      </c>
      <c r="E40" s="18">
        <f t="shared" si="16"/>
        <v>-4.6668321417893672</v>
      </c>
      <c r="F40" s="18">
        <f t="shared" si="10"/>
        <v>-3.5738403451625822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-5.2041828594055817</v>
      </c>
      <c r="C41" s="18">
        <f t="shared" si="17"/>
        <v>-23.577799236255881</v>
      </c>
      <c r="D41" s="18">
        <f t="shared" si="17"/>
        <v>-3.4064814819156686</v>
      </c>
      <c r="E41" s="18">
        <f t="shared" si="17"/>
        <v>-3.4157477530472047</v>
      </c>
      <c r="F41" s="18">
        <f t="shared" si="10"/>
        <v>-3.4126590947763158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-1.0405530972503518</v>
      </c>
      <c r="C43" s="18">
        <f t="shared" ref="C43" si="18">IF(D$3-C$3 &lt;&gt; 0,(EXP(LN(D15/C15)/(D$3-C$3))-1)*100,0)</f>
        <v>0.2773687047088691</v>
      </c>
      <c r="D43" s="18">
        <f>IF(E$3-D$3 &lt;&gt; 0,(EXP(LN(E15/D15)/(E$3-D$3))-1)*100,0)</f>
        <v>0.29606755311315514</v>
      </c>
      <c r="E43" s="18">
        <f>IF(F$3-E$3 &lt;&gt; 0,(EXP(LN(F15/E15)/(F$3-E$3))-1)*100,0)</f>
        <v>0.2848191859820659</v>
      </c>
      <c r="F43" s="18">
        <f t="shared" si="10"/>
        <v>0.28856850151626201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0.77643089326726633</v>
      </c>
      <c r="C47" s="27">
        <f>D5-C5</f>
        <v>-0.43060942160564908</v>
      </c>
      <c r="D47" s="27">
        <f>E5-D5</f>
        <v>0.95871273154977787</v>
      </c>
      <c r="E47" s="27">
        <f>F5-E5</f>
        <v>1.2685328475222173</v>
      </c>
      <c r="F47" s="27">
        <f>F5-D5</f>
        <v>2.2272455790719952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5.6742267278788852</v>
      </c>
      <c r="C48" s="27">
        <f t="shared" si="20"/>
        <v>-3.1477125532461976</v>
      </c>
      <c r="D48" s="27">
        <f t="shared" si="20"/>
        <v>4.9789570993725398</v>
      </c>
      <c r="E48" s="27">
        <f t="shared" si="20"/>
        <v>6.485433616175996</v>
      </c>
      <c r="F48" s="27">
        <f t="shared" ref="F48:F57" si="21">F6-D6</f>
        <v>11.464390715548536</v>
      </c>
    </row>
    <row r="49" spans="1:6" x14ac:dyDescent="0.2">
      <c r="A49" t="str">
        <f t="shared" si="19"/>
        <v>RQF6 First degree</v>
      </c>
      <c r="B49" s="27">
        <f t="shared" ref="B49:E49" si="22">C7-B7</f>
        <v>-3.6261955740711898</v>
      </c>
      <c r="C49" s="27">
        <f t="shared" si="22"/>
        <v>5.6716101067239251</v>
      </c>
      <c r="D49" s="27">
        <f t="shared" si="22"/>
        <v>6.7610115665646049</v>
      </c>
      <c r="E49" s="27">
        <f t="shared" si="22"/>
        <v>14.424897119170502</v>
      </c>
      <c r="F49" s="27">
        <f t="shared" si="21"/>
        <v>21.185908685735107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-2.9864352954256432</v>
      </c>
      <c r="C50" s="27">
        <f t="shared" si="23"/>
        <v>1.6629787526900159</v>
      </c>
      <c r="D50" s="27">
        <f t="shared" si="23"/>
        <v>-0.59019629951482955</v>
      </c>
      <c r="E50" s="27">
        <f t="shared" si="23"/>
        <v>1.1601060559822258</v>
      </c>
      <c r="F50" s="27">
        <f t="shared" si="21"/>
        <v>0.56990975646739628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-1.4193948885092471</v>
      </c>
      <c r="C51" s="27">
        <f t="shared" si="24"/>
        <v>0.98295529206657939</v>
      </c>
      <c r="D51" s="27">
        <f t="shared" si="24"/>
        <v>0.82223583780505471</v>
      </c>
      <c r="E51" s="27">
        <f t="shared" si="24"/>
        <v>2.2233947213563585</v>
      </c>
      <c r="F51" s="27">
        <f t="shared" si="21"/>
        <v>3.0456305591614132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-3.8307939151574715</v>
      </c>
      <c r="C52" s="27">
        <f t="shared" si="25"/>
        <v>7.8896690125009883</v>
      </c>
      <c r="D52" s="27">
        <f t="shared" si="25"/>
        <v>-2.1186752604129424</v>
      </c>
      <c r="E52" s="27">
        <f t="shared" si="25"/>
        <v>3.4598094665720822</v>
      </c>
      <c r="F52" s="27">
        <f t="shared" si="21"/>
        <v>1.3411342061591398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-4.9618105532882453</v>
      </c>
      <c r="C53" s="27">
        <f>D11-C11</f>
        <v>4.0475159689165707E-2</v>
      </c>
      <c r="D53" s="27">
        <f t="shared" si="26"/>
        <v>-2.6102561960926565</v>
      </c>
      <c r="E53" s="27">
        <f t="shared" si="26"/>
        <v>-6.6304094437691106</v>
      </c>
      <c r="F53" s="27">
        <f t="shared" si="21"/>
        <v>-9.240665639861767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1.4748216680333712</v>
      </c>
      <c r="C54" s="27">
        <f t="shared" si="27"/>
        <v>-8.3517972419778879</v>
      </c>
      <c r="D54" s="27">
        <f t="shared" si="27"/>
        <v>-2.0418517757388877</v>
      </c>
      <c r="E54" s="27">
        <f t="shared" si="27"/>
        <v>-11.030513459083082</v>
      </c>
      <c r="F54" s="27">
        <f t="shared" si="21"/>
        <v>-13.072365234821969</v>
      </c>
    </row>
    <row r="55" spans="1:6" x14ac:dyDescent="0.2">
      <c r="A55" t="str">
        <f t="shared" si="19"/>
        <v>No Qualification</v>
      </c>
      <c r="B55" s="27">
        <f t="shared" ref="B55:E55" si="28">C13-B13</f>
        <v>-3.5478490627282397</v>
      </c>
      <c r="C55" s="27">
        <f t="shared" si="28"/>
        <v>-3.5095691068405515</v>
      </c>
      <c r="D55" s="27">
        <f t="shared" si="28"/>
        <v>-1.809937703532821</v>
      </c>
      <c r="E55" s="27">
        <f t="shared" si="28"/>
        <v>-2.8082509239271189</v>
      </c>
      <c r="F55" s="27">
        <f t="shared" si="21"/>
        <v>-4.61818862745994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-12.447000000000514</v>
      </c>
      <c r="C57" s="29">
        <f t="shared" ref="C57" si="29">D15-C15</f>
        <v>0.80800000000033378</v>
      </c>
      <c r="D57" s="29">
        <f>E15-D15</f>
        <v>4.3499999999999091</v>
      </c>
      <c r="E57" s="29">
        <f>F15-E15</f>
        <v>8.5530000000000541</v>
      </c>
      <c r="F57" s="29">
        <f t="shared" si="21"/>
        <v>12.902999999999963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Tees Valley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20.698468321235204</v>
      </c>
      <c r="N6" s="11">
        <v>17.485496199258225</v>
      </c>
      <c r="O6" s="11">
        <v>18.085133074431962</v>
      </c>
      <c r="P6" s="11">
        <v>17.891093262690411</v>
      </c>
      <c r="Q6" s="11">
        <v>16.854881453703037</v>
      </c>
      <c r="R6" s="11">
        <v>18.432907128045219</v>
      </c>
      <c r="S6" s="11">
        <v>14.407922637801414</v>
      </c>
      <c r="T6" s="11">
        <v>16.133716443062379</v>
      </c>
      <c r="U6" s="11">
        <v>15.250818218333714</v>
      </c>
      <c r="V6" s="11">
        <v>14.885058065316979</v>
      </c>
      <c r="W6" s="11">
        <v>11.375488958476428</v>
      </c>
      <c r="X6" s="11">
        <v>11.560754498396356</v>
      </c>
      <c r="Y6" s="11">
        <v>11.370293094060747</v>
      </c>
      <c r="Z6" s="11">
        <v>10.645118532405824</v>
      </c>
      <c r="AA6" s="11">
        <v>9.9405832878738085</v>
      </c>
      <c r="AB6" s="11">
        <v>9.5655512549436068</v>
      </c>
      <c r="AC6" s="11">
        <v>9.226019909707162</v>
      </c>
      <c r="AD6" s="11">
        <v>8.890097781957877</v>
      </c>
      <c r="AE6" s="11">
        <v>8.5628296066295917</v>
      </c>
      <c r="AF6" s="11">
        <v>8.2460693279248094</v>
      </c>
      <c r="AG6" s="11">
        <v>7.939433671798807</v>
      </c>
      <c r="AH6" s="11">
        <v>7.6419125228554847</v>
      </c>
      <c r="AI6" s="11">
        <v>7.3547151471390171</v>
      </c>
      <c r="AJ6" s="11">
        <v>7.0762463033445862</v>
      </c>
      <c r="AK6" s="11">
        <v>6.8206735611408975</v>
      </c>
      <c r="AL6" s="11">
        <v>6.7573003310164879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47.384679413354448</v>
      </c>
      <c r="N7" s="11">
        <v>42.063232645249371</v>
      </c>
      <c r="O7" s="11">
        <v>44.949747323812815</v>
      </c>
      <c r="P7" s="11">
        <v>44.029488579472932</v>
      </c>
      <c r="Q7" s="11">
        <v>44.839534672709526</v>
      </c>
      <c r="R7" s="11">
        <v>37.95179079995652</v>
      </c>
      <c r="S7" s="11">
        <v>35.490254726446146</v>
      </c>
      <c r="T7" s="11">
        <v>41.305061838505083</v>
      </c>
      <c r="U7" s="11">
        <v>38.480895739782973</v>
      </c>
      <c r="V7" s="11">
        <v>39.426612467989891</v>
      </c>
      <c r="W7" s="11">
        <v>31.074815226012003</v>
      </c>
      <c r="X7" s="11">
        <v>34.820063350914275</v>
      </c>
      <c r="Y7" s="11">
        <v>32.525951287340014</v>
      </c>
      <c r="Z7" s="11">
        <v>31.328591735911139</v>
      </c>
      <c r="AA7" s="11">
        <v>30.198165698351012</v>
      </c>
      <c r="AB7" s="11">
        <v>29.032963450273115</v>
      </c>
      <c r="AC7" s="11">
        <v>27.864251706570844</v>
      </c>
      <c r="AD7" s="11">
        <v>26.705706839843899</v>
      </c>
      <c r="AE7" s="11">
        <v>25.562567590689834</v>
      </c>
      <c r="AF7" s="11">
        <v>24.436109043594545</v>
      </c>
      <c r="AG7" s="11">
        <v>23.334969761685329</v>
      </c>
      <c r="AH7" s="11">
        <v>22.246984277743763</v>
      </c>
      <c r="AI7" s="11">
        <v>21.171055183565262</v>
      </c>
      <c r="AJ7" s="11">
        <v>20.109443798904341</v>
      </c>
      <c r="AK7" s="11">
        <v>19.058113787911758</v>
      </c>
      <c r="AL7" s="11">
        <v>18.002449991190034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73.863547428018776</v>
      </c>
      <c r="N8" s="11">
        <v>71.14132378354816</v>
      </c>
      <c r="O8" s="11">
        <v>69.725597302616592</v>
      </c>
      <c r="P8" s="11">
        <v>69.376597270320758</v>
      </c>
      <c r="Q8" s="11">
        <v>69.278454185574674</v>
      </c>
      <c r="R8" s="11">
        <v>70.498402352311714</v>
      </c>
      <c r="S8" s="11">
        <v>64.625966343124716</v>
      </c>
      <c r="T8" s="11">
        <v>62.961024515678602</v>
      </c>
      <c r="U8" s="11">
        <v>69.81076471723749</v>
      </c>
      <c r="V8" s="11">
        <v>65.536591799023469</v>
      </c>
      <c r="W8" s="11">
        <v>65.577066958712635</v>
      </c>
      <c r="X8" s="11">
        <v>66.111660875441572</v>
      </c>
      <c r="Y8" s="11">
        <v>64.59070304026595</v>
      </c>
      <c r="Z8" s="11">
        <v>64.028309185986316</v>
      </c>
      <c r="AA8" s="11">
        <v>63.557077088505672</v>
      </c>
      <c r="AB8" s="11">
        <v>62.966810762619978</v>
      </c>
      <c r="AC8" s="11">
        <v>62.330078734167422</v>
      </c>
      <c r="AD8" s="11">
        <v>61.664989727199739</v>
      </c>
      <c r="AE8" s="11">
        <v>60.997550867135025</v>
      </c>
      <c r="AF8" s="11">
        <v>60.326131129385899</v>
      </c>
      <c r="AG8" s="11">
        <v>59.672271278246988</v>
      </c>
      <c r="AH8" s="11">
        <v>59.013028183635292</v>
      </c>
      <c r="AI8" s="11">
        <v>58.353891122874927</v>
      </c>
      <c r="AJ8" s="11">
        <v>57.702538800599875</v>
      </c>
      <c r="AK8" s="11">
        <v>57.044475846632984</v>
      </c>
      <c r="AL8" s="11">
        <v>56.336401318850868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64.981061968205296</v>
      </c>
      <c r="N9" s="11">
        <v>65.997799227417644</v>
      </c>
      <c r="O9" s="11">
        <v>63.78985260753489</v>
      </c>
      <c r="P9" s="11">
        <v>65.982261636871087</v>
      </c>
      <c r="Q9" s="11">
        <v>69.241492498193949</v>
      </c>
      <c r="R9" s="11">
        <v>68.152260726333765</v>
      </c>
      <c r="S9" s="11">
        <v>70.400079914523445</v>
      </c>
      <c r="T9" s="11">
        <v>63.373354526010161</v>
      </c>
      <c r="U9" s="11">
        <v>66.948438317845344</v>
      </c>
      <c r="V9" s="11">
        <v>64.321466811176293</v>
      </c>
      <c r="W9" s="11">
        <v>72.211135823677282</v>
      </c>
      <c r="X9" s="11">
        <v>67.886359917874429</v>
      </c>
      <c r="Y9" s="11">
        <v>68.785475468254063</v>
      </c>
      <c r="Z9" s="11">
        <v>69.174660431971773</v>
      </c>
      <c r="AA9" s="11">
        <v>69.696312346964874</v>
      </c>
      <c r="AB9" s="11">
        <v>70.092460563264339</v>
      </c>
      <c r="AC9" s="11">
        <v>70.441813294927044</v>
      </c>
      <c r="AD9" s="11">
        <v>70.755909746048246</v>
      </c>
      <c r="AE9" s="11">
        <v>71.078291410274247</v>
      </c>
      <c r="AF9" s="11">
        <v>71.402931877089372</v>
      </c>
      <c r="AG9" s="11">
        <v>71.757268874316509</v>
      </c>
      <c r="AH9" s="11">
        <v>72.113127524938292</v>
      </c>
      <c r="AI9" s="11">
        <v>72.473145667718981</v>
      </c>
      <c r="AJ9" s="11">
        <v>72.845850707479627</v>
      </c>
      <c r="AK9" s="11">
        <v>73.219013542619564</v>
      </c>
      <c r="AL9" s="11">
        <v>73.552270029836421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12.643475963527138</v>
      </c>
      <c r="N10" s="11">
        <v>12.564203925773963</v>
      </c>
      <c r="O10" s="11">
        <v>11.81381256354639</v>
      </c>
      <c r="P10" s="11">
        <v>11.29186304677591</v>
      </c>
      <c r="Q10" s="11">
        <v>11.965107290552323</v>
      </c>
      <c r="R10" s="11">
        <v>13.808684600097855</v>
      </c>
      <c r="S10" s="11">
        <v>13.640565791381448</v>
      </c>
      <c r="T10" s="11">
        <v>12.68071386772437</v>
      </c>
      <c r="U10" s="11">
        <v>12.439015387130702</v>
      </c>
      <c r="V10" s="11">
        <v>12.389289711588608</v>
      </c>
      <c r="W10" s="11">
        <v>13.372245003655188</v>
      </c>
      <c r="X10" s="11">
        <v>13.734126632679837</v>
      </c>
      <c r="Y10" s="11">
        <v>13.555780107064452</v>
      </c>
      <c r="Z10" s="11">
        <v>13.755194069757877</v>
      </c>
      <c r="AA10" s="11">
        <v>13.987045038653299</v>
      </c>
      <c r="AB10" s="11">
        <v>14.194480841460242</v>
      </c>
      <c r="AC10" s="11">
        <v>14.401170076055786</v>
      </c>
      <c r="AD10" s="11">
        <v>14.615525441281159</v>
      </c>
      <c r="AE10">
        <v>14.827920610397705</v>
      </c>
      <c r="AF10">
        <v>15.040609289777629</v>
      </c>
      <c r="AG10">
        <v>15.264661344578025</v>
      </c>
      <c r="AH10">
        <v>15.490330879284876</v>
      </c>
      <c r="AI10" s="11">
        <v>15.718860213393123</v>
      </c>
      <c r="AJ10" s="11">
        <v>15.952431087476356</v>
      </c>
      <c r="AK10" s="11">
        <v>16.185972627698941</v>
      </c>
      <c r="AL10" s="11">
        <v>16.417875562816601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16.85199650808978</v>
      </c>
      <c r="N11" s="11">
        <v>16.436889115800579</v>
      </c>
      <c r="O11" s="11">
        <v>16.090781133349214</v>
      </c>
      <c r="P11" s="11">
        <v>14.965733592288977</v>
      </c>
      <c r="Q11" s="11">
        <v>15.876880039877276</v>
      </c>
      <c r="R11" s="11">
        <v>17.81373109471204</v>
      </c>
      <c r="S11" s="11">
        <v>16.788248457028928</v>
      </c>
      <c r="T11" s="11">
        <v>15.225032747300524</v>
      </c>
      <c r="U11" s="11">
        <v>14.406543284282058</v>
      </c>
      <c r="V11" s="11">
        <v>14.827295799286397</v>
      </c>
      <c r="W11" s="11">
        <v>16.490274551976412</v>
      </c>
      <c r="X11" s="11">
        <v>16.127290078133356</v>
      </c>
      <c r="Y11" s="11">
        <v>15.762502681660505</v>
      </c>
      <c r="Z11" s="11">
        <v>15.796134158894324</v>
      </c>
      <c r="AA11" s="11">
        <v>15.86771214990384</v>
      </c>
      <c r="AB11" s="11">
        <v>15.900078252461583</v>
      </c>
      <c r="AC11" s="11">
        <v>15.91555452025306</v>
      </c>
      <c r="AD11" s="11">
        <v>15.935617432696949</v>
      </c>
      <c r="AE11">
        <v>16.007304479269017</v>
      </c>
      <c r="AF11">
        <v>16.130579992642133</v>
      </c>
      <c r="AG11">
        <v>16.263057087707221</v>
      </c>
      <c r="AH11">
        <v>16.400737908763965</v>
      </c>
      <c r="AI11" s="11">
        <v>16.553294440640148</v>
      </c>
      <c r="AJ11" s="11">
        <v>16.72016946523221</v>
      </c>
      <c r="AK11" s="11">
        <v>16.894300834536587</v>
      </c>
      <c r="AL11" s="11">
        <v>17.060184308443809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39.96596064848368</v>
      </c>
      <c r="N12" s="11">
        <v>41.14623786538143</v>
      </c>
      <c r="O12" s="11">
        <v>41.454754044304288</v>
      </c>
      <c r="P12" s="11">
        <v>40.205544788527952</v>
      </c>
      <c r="Q12" s="11">
        <v>43.449907378760166</v>
      </c>
      <c r="R12" s="11">
        <v>50.951186271171551</v>
      </c>
      <c r="S12" s="11">
        <v>49.670966262246779</v>
      </c>
      <c r="T12" s="11">
        <v>46.230639521786543</v>
      </c>
      <c r="U12" s="11">
        <v>46.416522889432123</v>
      </c>
      <c r="V12" s="11">
        <v>47.324990697100361</v>
      </c>
      <c r="W12" s="11">
        <v>52.996600803824286</v>
      </c>
      <c r="X12" s="11">
        <v>55.065592774416601</v>
      </c>
      <c r="Y12" s="11">
        <v>55.10468842163003</v>
      </c>
      <c r="Z12" s="11">
        <v>56.622803631336978</v>
      </c>
      <c r="AA12" s="11">
        <v>58.246250466624105</v>
      </c>
      <c r="AB12" s="11">
        <v>59.757612370388891</v>
      </c>
      <c r="AC12" s="11">
        <v>61.224469609947533</v>
      </c>
      <c r="AD12" s="11">
        <v>62.671626007003418</v>
      </c>
      <c r="AE12">
        <v>64.092834591306783</v>
      </c>
      <c r="AF12">
        <v>65.489697468895997</v>
      </c>
      <c r="AG12">
        <v>66.916793219165399</v>
      </c>
      <c r="AH12">
        <v>68.353071695673378</v>
      </c>
      <c r="AI12">
        <v>69.796281187332127</v>
      </c>
      <c r="AJ12">
        <v>71.253938778258558</v>
      </c>
      <c r="AK12">
        <v>72.724571539890874</v>
      </c>
      <c r="AL12">
        <v>74.182509489559394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19.742802058952364</v>
      </c>
      <c r="N13" s="11">
        <v>15.574509293928008</v>
      </c>
      <c r="O13" s="11">
        <v>14.662052860231569</v>
      </c>
      <c r="P13" s="11">
        <v>18.756890015271416</v>
      </c>
      <c r="Q13" s="11">
        <v>19.595695295188499</v>
      </c>
      <c r="R13" s="11">
        <v>22.507956962823425</v>
      </c>
      <c r="S13" s="11">
        <v>21.103166980326865</v>
      </c>
      <c r="T13" s="11">
        <v>24.943889325202434</v>
      </c>
      <c r="U13" s="11">
        <v>19.974961948964712</v>
      </c>
      <c r="V13" s="11">
        <v>28.18218369070231</v>
      </c>
      <c r="W13" s="11">
        <v>25.034471137456112</v>
      </c>
      <c r="X13" s="11">
        <v>23.792352468227946</v>
      </c>
      <c r="Y13" s="11">
        <v>27.204623885985026</v>
      </c>
      <c r="Z13" s="11">
        <v>28.157278788943081</v>
      </c>
      <c r="AA13" s="11">
        <v>29.131860579101986</v>
      </c>
      <c r="AB13" s="11">
        <v>30.013428236828652</v>
      </c>
      <c r="AC13" s="11">
        <v>30.833203934233058</v>
      </c>
      <c r="AD13" s="11">
        <v>31.608901659723823</v>
      </c>
      <c r="AE13">
        <v>32.3461144178629</v>
      </c>
      <c r="AF13">
        <v>33.049692943803201</v>
      </c>
      <c r="AG13">
        <v>33.726690736798112</v>
      </c>
      <c r="AH13">
        <v>34.364267812876015</v>
      </c>
      <c r="AI13">
        <v>34.962932446229964</v>
      </c>
      <c r="AJ13">
        <v>35.52585642124486</v>
      </c>
      <c r="AK13">
        <v>36.044454716366381</v>
      </c>
      <c r="AL13">
        <v>36.498861853004648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3.2420076901337147</v>
      </c>
      <c r="N14" s="11">
        <v>2.5623079436422698</v>
      </c>
      <c r="O14" s="11">
        <v>2.322269090172111</v>
      </c>
      <c r="P14" s="11">
        <v>3.1095278077802715</v>
      </c>
      <c r="Q14" s="11">
        <v>3.1290471854398243</v>
      </c>
      <c r="R14" s="11">
        <v>3.6390800645479993</v>
      </c>
      <c r="S14" s="11">
        <v>3.4608288871199093</v>
      </c>
      <c r="T14" s="11">
        <v>4.0855672147300437</v>
      </c>
      <c r="U14" s="11">
        <v>3.4190394969909526</v>
      </c>
      <c r="V14" s="11">
        <v>4.4155109578152656</v>
      </c>
      <c r="W14" s="11">
        <v>3.9849015362096165</v>
      </c>
      <c r="X14" s="11">
        <v>3.7967994039156019</v>
      </c>
      <c r="Y14" s="11">
        <v>4.4319820137391579</v>
      </c>
      <c r="Z14" s="11">
        <v>4.6049094647928479</v>
      </c>
      <c r="AA14" s="11">
        <v>4.7819933440215747</v>
      </c>
      <c r="AB14" s="11">
        <v>4.9436142677593944</v>
      </c>
      <c r="AC14" s="11">
        <v>5.0964382141377795</v>
      </c>
      <c r="AD14" s="11">
        <v>5.2426253642448497</v>
      </c>
      <c r="AE14">
        <v>5.3835864264347544</v>
      </c>
      <c r="AF14">
        <v>5.5181789268864527</v>
      </c>
      <c r="AG14">
        <v>5.6498540257030996</v>
      </c>
      <c r="AH14">
        <v>5.7745391942290221</v>
      </c>
      <c r="AI14">
        <v>5.8938245911064326</v>
      </c>
      <c r="AJ14">
        <v>6.0065246374594725</v>
      </c>
      <c r="AK14">
        <v>6.1144235432021725</v>
      </c>
      <c r="AL14">
        <v>6.2121471152816117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Tees Valley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MCA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Tees Valley</v>
      </c>
      <c r="W1" s="203" t="str">
        <f>CONCATENATE("Shift-share Figure 1: Levels of Employment, ",C4," - ",F40,", ",Info!B5)</f>
        <v>Shift-share Figure 1: Levels of Employment, 2015 - 2035, Tees Valley</v>
      </c>
      <c r="AK1" s="203" t="str">
        <f>CONCATENATE("Shift-share Figure 1.1: Net Changes, ",C4,"-",F40,", ",Info!B5)</f>
        <v>Shift-share Figure 1.1: Net Changes, 2015-2035, Tees Valley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13.255822127493424</v>
      </c>
      <c r="C8" s="141">
        <f t="shared" ref="C8:C33" si="0">B8/B$35*100</f>
        <v>4.3639704656018079</v>
      </c>
      <c r="E8" s="151">
        <v>15.214334254131135</v>
      </c>
      <c r="F8" s="141">
        <f t="shared" ref="F8:F33" si="1">E8/E$35*100</f>
        <v>5.2083015552436622</v>
      </c>
      <c r="H8" s="151">
        <f>E8-B8</f>
        <v>1.9585121266377108</v>
      </c>
      <c r="I8" s="141">
        <f>IF(B8&lt;&gt;0,((E8/B8)-1)*100,0)</f>
        <v>14.774731493836434</v>
      </c>
      <c r="K8" s="207">
        <f t="shared" ref="K8:K33" si="2">(($E$35/$B$35)-1)*B8</f>
        <v>-0.50792252249138681</v>
      </c>
      <c r="L8" s="141">
        <f>IF(B8&lt;&gt;0,K8/B8*100,0)</f>
        <v>-3.8316938595451053</v>
      </c>
      <c r="N8" s="151">
        <f>H8-(K8+Q8)</f>
        <v>2.6113100163660445</v>
      </c>
      <c r="O8" s="141">
        <f>IF(B8&lt;&gt;0,N8/B8*100,0)</f>
        <v>19.699344116499727</v>
      </c>
      <c r="Q8" s="151">
        <v>-0.1448753672369468</v>
      </c>
      <c r="R8" s="141">
        <f>IF(B8&lt;&gt;0,Q8/B8*100,0)</f>
        <v>-1.0929187631181774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8.6540324341114783</v>
      </c>
      <c r="C9" s="141">
        <f t="shared" si="0"/>
        <v>2.8490078991399277</v>
      </c>
      <c r="E9" s="151">
        <v>8.8417295571091206</v>
      </c>
      <c r="F9" s="141">
        <f t="shared" si="1"/>
        <v>3.0267767905014487</v>
      </c>
      <c r="H9" s="151">
        <f t="shared" ref="H9:H32" si="3">E9-B9</f>
        <v>0.1876971229976423</v>
      </c>
      <c r="I9" s="141">
        <f t="shared" ref="I9:I32" si="4">IF(B9&lt;&gt;0,((E9/B9)-1)*100,0)</f>
        <v>2.168897845330453</v>
      </c>
      <c r="K9" s="207">
        <f t="shared" si="2"/>
        <v>-0.33159602938089122</v>
      </c>
      <c r="L9" s="141">
        <f t="shared" ref="L9:L32" si="5">IF(B9&lt;&gt;0,K9/B9*100,0)</f>
        <v>-3.8316938595451044</v>
      </c>
      <c r="N9" s="151">
        <f t="shared" ref="N9:N31" si="6">H9-(K9+Q9)</f>
        <v>0.43917576120524382</v>
      </c>
      <c r="O9" s="141">
        <f>IF(B9&lt;&gt;0,N9/B9*100,0)</f>
        <v>5.0748106683093868</v>
      </c>
      <c r="Q9" s="151">
        <v>8.011739117328967E-2</v>
      </c>
      <c r="R9" s="141">
        <f>IF(B9&lt;&gt;0,Q9/B9*100,0)</f>
        <v>0.9257810365661685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13.155125174073515</v>
      </c>
      <c r="C10" s="141">
        <f t="shared" si="0"/>
        <v>4.3308198600434284</v>
      </c>
      <c r="E10" s="151">
        <v>13.419118817268016</v>
      </c>
      <c r="F10" s="141">
        <f t="shared" si="1"/>
        <v>4.5937479904517744</v>
      </c>
      <c r="H10" s="151">
        <f t="shared" si="3"/>
        <v>0.26399364319450136</v>
      </c>
      <c r="I10" s="141">
        <f t="shared" si="4"/>
        <v>2.0067740876748674</v>
      </c>
      <c r="K10" s="207">
        <f t="shared" si="2"/>
        <v>-0.50406412351044705</v>
      </c>
      <c r="L10" s="141">
        <f t="shared" si="5"/>
        <v>-3.8316938595451044</v>
      </c>
      <c r="N10" s="151">
        <f t="shared" si="6"/>
        <v>1.7240879857772826</v>
      </c>
      <c r="O10" s="141">
        <f t="shared" ref="O10:O32" si="7">IF(B10&lt;&gt;0,N10/B10*100,0)</f>
        <v>13.105827295168297</v>
      </c>
      <c r="Q10" s="151">
        <v>-0.95603021907233421</v>
      </c>
      <c r="R10" s="141">
        <f t="shared" ref="R10:R32" si="8">IF(B10&lt;&gt;0,Q10/B10*100,0)</f>
        <v>-7.2673593479483198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20.195894452933658</v>
      </c>
      <c r="C11" s="141">
        <f t="shared" si="0"/>
        <v>6.6487228080872995</v>
      </c>
      <c r="E11" s="151">
        <v>21.611910634357585</v>
      </c>
      <c r="F11" s="141">
        <f t="shared" si="1"/>
        <v>7.3983748410251975</v>
      </c>
      <c r="H11" s="151">
        <f>E11-B11</f>
        <v>1.4160161814239274</v>
      </c>
      <c r="I11" s="141">
        <f>IF(B11&lt;&gt;0,((E11/B11)-1)*100,0)</f>
        <v>7.011406128725528</v>
      </c>
      <c r="K11" s="207">
        <f t="shared" si="2"/>
        <v>-0.77384484763326933</v>
      </c>
      <c r="L11" s="141">
        <f t="shared" si="5"/>
        <v>-3.8316938595451044</v>
      </c>
      <c r="N11" s="151">
        <f t="shared" si="6"/>
        <v>1.7324724933944855</v>
      </c>
      <c r="O11" s="141">
        <f t="shared" si="7"/>
        <v>8.5783400058462203</v>
      </c>
      <c r="Q11" s="151">
        <v>0.45738853566271115</v>
      </c>
      <c r="R11" s="141">
        <f>IF(B11&lt;&gt;0,Q11/B11*100,0)</f>
        <v>2.2647599824244025</v>
      </c>
      <c r="T11" s="136"/>
    </row>
    <row r="12" spans="1:97" x14ac:dyDescent="0.2">
      <c r="A12" s="10" t="str">
        <f>name!$D8</f>
        <v>23 Teaching and other educational professionals</v>
      </c>
      <c r="B12" s="151">
        <v>13.382968169165686</v>
      </c>
      <c r="C12" s="141">
        <f t="shared" si="0"/>
        <v>4.4058284179294196</v>
      </c>
      <c r="E12" s="151">
        <v>12.648247029149493</v>
      </c>
      <c r="F12" s="141">
        <f t="shared" si="1"/>
        <v>4.3298565400676736</v>
      </c>
      <c r="H12" s="151">
        <f t="shared" si="3"/>
        <v>-0.73472114001619282</v>
      </c>
      <c r="I12" s="141">
        <f t="shared" si="4"/>
        <v>-5.4899715125153463</v>
      </c>
      <c r="K12" s="207">
        <f t="shared" si="2"/>
        <v>-0.51279436956279745</v>
      </c>
      <c r="L12" s="141">
        <f t="shared" si="5"/>
        <v>-3.8316938595451044</v>
      </c>
      <c r="N12" s="151">
        <f t="shared" si="6"/>
        <v>0.93804861064806988</v>
      </c>
      <c r="O12" s="141">
        <f t="shared" si="7"/>
        <v>7.0092717758182435</v>
      </c>
      <c r="Q12" s="151">
        <v>-1.1599753811014653</v>
      </c>
      <c r="R12" s="141">
        <f t="shared" si="8"/>
        <v>-8.6675494287884867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13.418507772243784</v>
      </c>
      <c r="C13" s="141">
        <f t="shared" si="0"/>
        <v>4.4175284676660818</v>
      </c>
      <c r="E13" s="151">
        <v>15.62524443094687</v>
      </c>
      <c r="F13" s="141">
        <f t="shared" si="1"/>
        <v>5.3489678556697697</v>
      </c>
      <c r="H13" s="151">
        <f t="shared" si="3"/>
        <v>2.2067366587030861</v>
      </c>
      <c r="I13" s="141">
        <f t="shared" si="4"/>
        <v>16.445469914827093</v>
      </c>
      <c r="K13" s="207">
        <f t="shared" si="2"/>
        <v>-0.51415613835164764</v>
      </c>
      <c r="L13" s="141">
        <f t="shared" si="5"/>
        <v>-3.8316938595451044</v>
      </c>
      <c r="N13" s="151">
        <f>H13-(K13+Q13)</f>
        <v>3.3046787494894807</v>
      </c>
      <c r="O13" s="141">
        <f>IF(B13&lt;&gt;0,N13/B13*100,0)</f>
        <v>24.627766407269345</v>
      </c>
      <c r="Q13" s="151">
        <v>-0.58378595243474685</v>
      </c>
      <c r="R13" s="141">
        <f t="shared" si="8"/>
        <v>-4.350602632897151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5.6207492164441737</v>
      </c>
      <c r="C14" s="141">
        <f t="shared" si="0"/>
        <v>1.8504158655118497</v>
      </c>
      <c r="E14" s="151">
        <v>6.0839401461279818</v>
      </c>
      <c r="F14" s="141">
        <f t="shared" si="1"/>
        <v>2.0827066367681368</v>
      </c>
      <c r="H14" s="151">
        <f t="shared" si="3"/>
        <v>0.46319092968380815</v>
      </c>
      <c r="I14" s="141">
        <f t="shared" si="4"/>
        <v>8.2407328960468096</v>
      </c>
      <c r="K14" s="207">
        <f t="shared" si="2"/>
        <v>-0.21536990258692099</v>
      </c>
      <c r="L14" s="141">
        <f>IF(B14&lt;&gt;0,K14/B14*100,0)</f>
        <v>-3.8316938595451044</v>
      </c>
      <c r="N14" s="151">
        <f t="shared" si="6"/>
        <v>1.0591929954506443</v>
      </c>
      <c r="O14" s="141">
        <f t="shared" si="7"/>
        <v>18.844338266362222</v>
      </c>
      <c r="Q14" s="151">
        <v>-0.38063216317991516</v>
      </c>
      <c r="R14" s="141">
        <f t="shared" si="8"/>
        <v>-6.7719115107703134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7.0010384831361119</v>
      </c>
      <c r="C15" s="141">
        <f t="shared" si="0"/>
        <v>2.3048231090533564</v>
      </c>
      <c r="E15" s="151">
        <v>7.5850212665896004</v>
      </c>
      <c r="F15" s="141">
        <f t="shared" si="1"/>
        <v>2.5965696164857222</v>
      </c>
      <c r="H15" s="151">
        <f t="shared" si="3"/>
        <v>0.58398278345348853</v>
      </c>
      <c r="I15" s="141">
        <f t="shared" si="4"/>
        <v>8.3413737099170113</v>
      </c>
      <c r="K15" s="207">
        <f t="shared" si="2"/>
        <v>-0.2682583616627161</v>
      </c>
      <c r="L15" s="141">
        <f t="shared" si="5"/>
        <v>-3.8316938595451044</v>
      </c>
      <c r="N15" s="151">
        <f t="shared" si="6"/>
        <v>0.72739297763281163</v>
      </c>
      <c r="O15" s="141">
        <f t="shared" si="7"/>
        <v>10.389786877831535</v>
      </c>
      <c r="Q15" s="151">
        <v>0.12484816748339306</v>
      </c>
      <c r="R15" s="141">
        <f t="shared" si="8"/>
        <v>1.7832806916305848</v>
      </c>
      <c r="T15" s="11"/>
    </row>
    <row r="16" spans="1:97" x14ac:dyDescent="0.2">
      <c r="A16" s="10" t="str">
        <f>name!$D12</f>
        <v>33 Protective service occupations</v>
      </c>
      <c r="B16" s="151">
        <v>3.2216047867065436</v>
      </c>
      <c r="C16" s="141">
        <f t="shared" si="0"/>
        <v>1.0605896794488154</v>
      </c>
      <c r="E16" s="151">
        <v>3.7362812085302313</v>
      </c>
      <c r="F16" s="141">
        <f t="shared" si="1"/>
        <v>1.2790358686862557</v>
      </c>
      <c r="H16" s="151">
        <f t="shared" si="3"/>
        <v>0.51467642182368767</v>
      </c>
      <c r="I16" s="141">
        <f t="shared" si="4"/>
        <v>15.975777784643874</v>
      </c>
      <c r="K16" s="207">
        <f t="shared" si="2"/>
        <v>-0.12344203279104579</v>
      </c>
      <c r="L16" s="141">
        <f t="shared" si="5"/>
        <v>-3.8316938595451044</v>
      </c>
      <c r="N16" s="151">
        <f t="shared" si="6"/>
        <v>0.31830504969242557</v>
      </c>
      <c r="O16" s="141">
        <f t="shared" si="7"/>
        <v>9.8803258241315746</v>
      </c>
      <c r="Q16" s="151">
        <v>0.31981340492230792</v>
      </c>
      <c r="R16" s="141">
        <f t="shared" si="8"/>
        <v>9.9271458200574045</v>
      </c>
      <c r="T16" s="11"/>
    </row>
    <row r="17" spans="1:20" x14ac:dyDescent="0.2">
      <c r="A17" s="10" t="str">
        <f>name!$D13</f>
        <v>34 Culture, media and sports occupations</v>
      </c>
      <c r="B17" s="151">
        <v>3.7449149294376678</v>
      </c>
      <c r="C17" s="141">
        <f t="shared" si="0"/>
        <v>1.2328694509532876</v>
      </c>
      <c r="E17" s="151">
        <v>3.4747993993157271</v>
      </c>
      <c r="F17" s="141">
        <f t="shared" si="1"/>
        <v>1.1895231702761995</v>
      </c>
      <c r="H17" s="151">
        <f t="shared" si="3"/>
        <v>-0.27011553012194067</v>
      </c>
      <c r="I17" s="141">
        <f t="shared" si="4"/>
        <v>-7.2128615792749429</v>
      </c>
      <c r="K17" s="207">
        <f t="shared" si="2"/>
        <v>-0.143493675396451</v>
      </c>
      <c r="L17" s="141">
        <f t="shared" si="5"/>
        <v>-3.8316938595451044</v>
      </c>
      <c r="N17" s="151">
        <f t="shared" si="6"/>
        <v>-7.5978605562563306E-3</v>
      </c>
      <c r="O17" s="141">
        <f t="shared" si="7"/>
        <v>-0.20288473034545587</v>
      </c>
      <c r="Q17" s="151">
        <v>-0.11902399416923333</v>
      </c>
      <c r="R17" s="141">
        <f t="shared" si="8"/>
        <v>-3.1782829893843769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12.630074874518082</v>
      </c>
      <c r="C18" s="141">
        <f t="shared" si="0"/>
        <v>4.1579672087195254</v>
      </c>
      <c r="E18" s="151">
        <v>13.412474051724081</v>
      </c>
      <c r="F18" s="141">
        <f t="shared" si="1"/>
        <v>4.5914732972487302</v>
      </c>
      <c r="H18" s="151">
        <f t="shared" si="3"/>
        <v>0.78239917720599905</v>
      </c>
      <c r="I18" s="141">
        <f t="shared" si="4"/>
        <v>6.1947311079250555</v>
      </c>
      <c r="K18" s="207">
        <f t="shared" si="2"/>
        <v>-0.48394580342285837</v>
      </c>
      <c r="L18" s="141">
        <f t="shared" si="5"/>
        <v>-3.8316938595451044</v>
      </c>
      <c r="N18" s="151">
        <f t="shared" si="6"/>
        <v>1.253897325420545</v>
      </c>
      <c r="O18" s="141">
        <f t="shared" si="7"/>
        <v>9.9278692951405727</v>
      </c>
      <c r="Q18" s="151">
        <v>1.2447655208312427E-2</v>
      </c>
      <c r="R18" s="141">
        <f t="shared" si="8"/>
        <v>9.855567232959403E-2</v>
      </c>
      <c r="T18" s="11"/>
    </row>
    <row r="19" spans="1:20" x14ac:dyDescent="0.2">
      <c r="A19" s="10" t="str">
        <f>name!$D15</f>
        <v>41 Administrative occupations</v>
      </c>
      <c r="B19" s="151">
        <v>28.606028455960548</v>
      </c>
      <c r="C19" s="141">
        <f t="shared" si="0"/>
        <v>9.4174365135044411</v>
      </c>
      <c r="E19" s="151">
        <v>27.508825497371507</v>
      </c>
      <c r="F19" s="141">
        <f t="shared" si="1"/>
        <v>9.4170573767947428</v>
      </c>
      <c r="H19" s="151">
        <f t="shared" si="3"/>
        <v>-1.0972029585890404</v>
      </c>
      <c r="I19" s="141">
        <f t="shared" si="4"/>
        <v>-3.8355655007412226</v>
      </c>
      <c r="K19" s="207">
        <f t="shared" si="2"/>
        <v>-1.0960954358067656</v>
      </c>
      <c r="L19" s="141">
        <f t="shared" si="5"/>
        <v>-3.8316938595451044</v>
      </c>
      <c r="N19" s="151">
        <f t="shared" si="6"/>
        <v>-0.21568093663238774</v>
      </c>
      <c r="O19" s="141">
        <f t="shared" si="7"/>
        <v>-0.75397022331999741</v>
      </c>
      <c r="Q19" s="151">
        <v>0.21457341385011292</v>
      </c>
      <c r="R19" s="141">
        <f t="shared" si="8"/>
        <v>0.75009858212387726</v>
      </c>
      <c r="T19" s="11"/>
    </row>
    <row r="20" spans="1:20" x14ac:dyDescent="0.2">
      <c r="A20" s="10" t="str">
        <f>name!$D16</f>
        <v>42 Secretarial and related occupations</v>
      </c>
      <c r="B20" s="151">
        <v>6.471679906551409</v>
      </c>
      <c r="C20" s="141">
        <f t="shared" si="0"/>
        <v>2.1305521229379534</v>
      </c>
      <c r="E20" s="151">
        <v>5.4525616458782258</v>
      </c>
      <c r="F20" s="141">
        <f t="shared" si="1"/>
        <v>1.8665677265883955</v>
      </c>
      <c r="H20" s="151">
        <f t="shared" si="3"/>
        <v>-1.0191182606731832</v>
      </c>
      <c r="I20" s="141">
        <f t="shared" si="4"/>
        <v>-15.747352702680949</v>
      </c>
      <c r="K20" s="207">
        <f t="shared" si="2"/>
        <v>-0.24797496158874469</v>
      </c>
      <c r="L20" s="141">
        <f t="shared" si="5"/>
        <v>-3.8316938595451044</v>
      </c>
      <c r="N20" s="151">
        <f t="shared" si="6"/>
        <v>-0.69663365276298705</v>
      </c>
      <c r="O20" s="141">
        <f t="shared" si="7"/>
        <v>-10.764340369457567</v>
      </c>
      <c r="Q20" s="151">
        <v>-7.4509646321451545E-2</v>
      </c>
      <c r="R20" s="141">
        <f t="shared" si="8"/>
        <v>-1.1513184736782789</v>
      </c>
      <c r="T20" s="11"/>
    </row>
    <row r="21" spans="1:20" x14ac:dyDescent="0.2">
      <c r="A21" s="10" t="str">
        <f>name!$D17</f>
        <v>51 Skilled agricultural and related trades</v>
      </c>
      <c r="B21" s="151">
        <v>2.713840907219911</v>
      </c>
      <c r="C21" s="141">
        <f t="shared" si="0"/>
        <v>0.89342791820405565</v>
      </c>
      <c r="E21" s="151">
        <v>2.1118901948275419</v>
      </c>
      <c r="F21" s="141">
        <f t="shared" si="1"/>
        <v>0.72296038738845769</v>
      </c>
      <c r="H21" s="151">
        <f t="shared" si="3"/>
        <v>-0.60195071239236908</v>
      </c>
      <c r="I21" s="141">
        <f t="shared" si="4"/>
        <v>-22.180766410843667</v>
      </c>
      <c r="K21" s="207">
        <f t="shared" si="2"/>
        <v>-0.10398607539976848</v>
      </c>
      <c r="L21" s="141">
        <f t="shared" si="5"/>
        <v>-3.8316938595451044</v>
      </c>
      <c r="N21" s="151">
        <f t="shared" si="6"/>
        <v>-0.12690722631790319</v>
      </c>
      <c r="O21" s="141">
        <f t="shared" si="7"/>
        <v>-4.6762957246417356</v>
      </c>
      <c r="Q21" s="151">
        <v>-0.37105741067469744</v>
      </c>
      <c r="R21" s="141">
        <f t="shared" si="8"/>
        <v>-13.672776826656829</v>
      </c>
      <c r="T21" s="11"/>
    </row>
    <row r="22" spans="1:20" x14ac:dyDescent="0.2">
      <c r="A22" s="10" t="str">
        <f>name!$D18</f>
        <v>52 Skilled metal, electrical and electronic trades</v>
      </c>
      <c r="B22" s="151">
        <v>12.44371395890972</v>
      </c>
      <c r="C22" s="141">
        <f t="shared" si="0"/>
        <v>4.0966150327597557</v>
      </c>
      <c r="E22" s="151">
        <v>10.00366863188186</v>
      </c>
      <c r="F22" s="141">
        <f t="shared" si="1"/>
        <v>3.4245417527503896</v>
      </c>
      <c r="H22" s="151">
        <f t="shared" si="3"/>
        <v>-2.4400453270278604</v>
      </c>
      <c r="I22" s="141">
        <f t="shared" si="4"/>
        <v>-19.608658115134382</v>
      </c>
      <c r="K22" s="207">
        <f t="shared" si="2"/>
        <v>-0.47680502366290078</v>
      </c>
      <c r="L22" s="141">
        <f t="shared" si="5"/>
        <v>-3.8316938595451044</v>
      </c>
      <c r="N22" s="151">
        <f t="shared" si="6"/>
        <v>-1.3862166951929955</v>
      </c>
      <c r="O22" s="141">
        <f t="shared" si="7"/>
        <v>-11.13989520950425</v>
      </c>
      <c r="Q22" s="151">
        <v>-0.57702360817196408</v>
      </c>
      <c r="R22" s="141">
        <f t="shared" si="8"/>
        <v>-4.637069046085025</v>
      </c>
      <c r="T22" s="11"/>
    </row>
    <row r="23" spans="1:20" x14ac:dyDescent="0.2">
      <c r="A23" s="10" t="str">
        <f>name!$D19</f>
        <v>53 Skilled construction and building trades</v>
      </c>
      <c r="B23" s="151">
        <v>10.664123723396738</v>
      </c>
      <c r="C23" s="141">
        <f t="shared" si="0"/>
        <v>3.5107532767737064</v>
      </c>
      <c r="E23" s="151">
        <v>8.9110582253778663</v>
      </c>
      <c r="F23" s="141">
        <f t="shared" si="1"/>
        <v>3.0505099755843932</v>
      </c>
      <c r="H23" s="151">
        <f t="shared" si="3"/>
        <v>-1.7530654980188718</v>
      </c>
      <c r="I23" s="141">
        <f t="shared" si="4"/>
        <v>-16.438908094930515</v>
      </c>
      <c r="K23" s="207">
        <f t="shared" si="2"/>
        <v>-0.40861657388368555</v>
      </c>
      <c r="L23" s="141">
        <f t="shared" si="5"/>
        <v>-3.8316938595451044</v>
      </c>
      <c r="N23" s="151">
        <f t="shared" si="6"/>
        <v>-1.3682894303635478</v>
      </c>
      <c r="O23" s="141">
        <f t="shared" si="7"/>
        <v>-12.83077227772185</v>
      </c>
      <c r="Q23" s="151">
        <v>2.3840506228361518E-2</v>
      </c>
      <c r="R23" s="141">
        <f t="shared" si="8"/>
        <v>0.22355804233643906</v>
      </c>
      <c r="T23" s="11"/>
    </row>
    <row r="24" spans="1:20" x14ac:dyDescent="0.2">
      <c r="A24" s="10" t="str">
        <f>name!$D20</f>
        <v>54 Textiles, printing and other skilled trades</v>
      </c>
      <c r="B24" s="151">
        <v>6.118501709005451</v>
      </c>
      <c r="C24" s="141">
        <f t="shared" si="0"/>
        <v>2.0142817620081419</v>
      </c>
      <c r="E24" s="151">
        <v>4.8803069807546153</v>
      </c>
      <c r="F24" s="141">
        <f t="shared" si="1"/>
        <v>1.6706685953760354</v>
      </c>
      <c r="H24" s="151">
        <f t="shared" si="3"/>
        <v>-1.2381947282508357</v>
      </c>
      <c r="I24" s="141">
        <f t="shared" si="4"/>
        <v>-20.236894376092309</v>
      </c>
      <c r="K24" s="207">
        <f t="shared" si="2"/>
        <v>-0.23444225428012413</v>
      </c>
      <c r="L24" s="141">
        <f t="shared" si="5"/>
        <v>-3.8316938595451044</v>
      </c>
      <c r="N24" s="151">
        <f t="shared" si="6"/>
        <v>-0.99738565119699463</v>
      </c>
      <c r="O24" s="141">
        <f t="shared" si="7"/>
        <v>-16.301141989206332</v>
      </c>
      <c r="Q24" s="151">
        <v>-6.366822773716886E-3</v>
      </c>
      <c r="R24" s="141">
        <f t="shared" si="8"/>
        <v>-0.10405852734086755</v>
      </c>
      <c r="T24" s="11"/>
    </row>
    <row r="25" spans="1:20" x14ac:dyDescent="0.2">
      <c r="A25" s="10" t="str">
        <f>name!$D21</f>
        <v>61 Caring personal service occupations</v>
      </c>
      <c r="B25" s="151">
        <v>23.85431237131376</v>
      </c>
      <c r="C25" s="141">
        <f t="shared" si="0"/>
        <v>7.8531164392847419</v>
      </c>
      <c r="E25" s="151">
        <v>22.141292742804435</v>
      </c>
      <c r="F25" s="141">
        <f t="shared" si="1"/>
        <v>7.5795974704671156</v>
      </c>
      <c r="H25" s="151">
        <f t="shared" si="3"/>
        <v>-1.7130196285093255</v>
      </c>
      <c r="I25" s="141">
        <f t="shared" si="4"/>
        <v>-7.181173793000772</v>
      </c>
      <c r="K25" s="207">
        <f t="shared" si="2"/>
        <v>-0.91402422236833758</v>
      </c>
      <c r="L25" s="141">
        <f t="shared" si="5"/>
        <v>-3.8316938595451044</v>
      </c>
      <c r="N25" s="151">
        <f t="shared" si="6"/>
        <v>-0.7775400196380593</v>
      </c>
      <c r="O25" s="141">
        <f t="shared" si="7"/>
        <v>-3.2595365044900548</v>
      </c>
      <c r="Q25" s="151">
        <v>-2.1455386502928657E-2</v>
      </c>
      <c r="R25" s="141">
        <f t="shared" si="8"/>
        <v>-8.9943428965615649E-2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6.6433062738768607</v>
      </c>
      <c r="C26" s="141">
        <f t="shared" si="0"/>
        <v>2.187053514622546</v>
      </c>
      <c r="E26" s="151">
        <v>6.3039819733443503</v>
      </c>
      <c r="F26" s="141">
        <f t="shared" si="1"/>
        <v>2.1580332446739998</v>
      </c>
      <c r="H26" s="151">
        <f t="shared" si="3"/>
        <v>-0.33932430053251039</v>
      </c>
      <c r="I26" s="141">
        <f t="shared" si="4"/>
        <v>-5.1077624084082673</v>
      </c>
      <c r="K26" s="207">
        <f t="shared" si="2"/>
        <v>-0.25455115856691435</v>
      </c>
      <c r="L26" s="141">
        <f t="shared" si="5"/>
        <v>-3.8316938595451044</v>
      </c>
      <c r="N26" s="151">
        <f t="shared" si="6"/>
        <v>-0.22811624737721789</v>
      </c>
      <c r="O26" s="141">
        <f t="shared" si="7"/>
        <v>-3.4337758635971363</v>
      </c>
      <c r="Q26" s="151">
        <v>0.14334310541162185</v>
      </c>
      <c r="R26" s="141">
        <f t="shared" si="8"/>
        <v>2.1577073147339711</v>
      </c>
      <c r="T26" s="11"/>
    </row>
    <row r="27" spans="1:20" x14ac:dyDescent="0.2">
      <c r="A27" s="10" t="str">
        <f>name!$D23</f>
        <v>63 Community and civil enforcement occupations</v>
      </c>
      <c r="B27" s="151">
        <v>0.31564022880929354</v>
      </c>
      <c r="C27" s="141">
        <f t="shared" si="0"/>
        <v>0.10391242602921212</v>
      </c>
      <c r="E27" s="151">
        <v>0.35469517616203411</v>
      </c>
      <c r="F27" s="141">
        <f t="shared" si="1"/>
        <v>0.12142229865500259</v>
      </c>
      <c r="H27" s="151">
        <f t="shared" si="3"/>
        <v>3.9054947352740566E-2</v>
      </c>
      <c r="I27" s="141">
        <f t="shared" si="4"/>
        <v>12.373247700418165</v>
      </c>
      <c r="K27" s="207">
        <f t="shared" si="2"/>
        <v>-1.2094367265539819E-2</v>
      </c>
      <c r="L27" s="141">
        <f t="shared" si="5"/>
        <v>-3.8316938595451044</v>
      </c>
      <c r="N27" s="151">
        <f t="shared" si="6"/>
        <v>2.2465877188484674E-2</v>
      </c>
      <c r="O27" s="141">
        <f t="shared" si="7"/>
        <v>7.1175582634805137</v>
      </c>
      <c r="Q27" s="151">
        <v>2.8683437429795712E-2</v>
      </c>
      <c r="R27" s="141">
        <f t="shared" si="8"/>
        <v>9.0873832964827628</v>
      </c>
      <c r="T27" s="172"/>
    </row>
    <row r="28" spans="1:20" x14ac:dyDescent="0.2">
      <c r="A28" s="10" t="str">
        <f>name!$D24</f>
        <v>71 Sales occupations</v>
      </c>
      <c r="B28" s="151">
        <v>29.034728829932313</v>
      </c>
      <c r="C28" s="141">
        <f t="shared" si="0"/>
        <v>9.5585696512767875</v>
      </c>
      <c r="E28" s="151">
        <v>25.651415847422506</v>
      </c>
      <c r="F28" s="141">
        <f t="shared" si="1"/>
        <v>8.781212954885369</v>
      </c>
      <c r="H28" s="151">
        <f t="shared" si="3"/>
        <v>-3.3833129825098069</v>
      </c>
      <c r="I28" s="141">
        <f t="shared" si="4"/>
        <v>-11.652641918328854</v>
      </c>
      <c r="K28" s="207">
        <f t="shared" si="2"/>
        <v>-1.1125219217120885</v>
      </c>
      <c r="L28" s="141">
        <f t="shared" si="5"/>
        <v>-3.8316938595451044</v>
      </c>
      <c r="N28" s="151">
        <f>H28-(K28+Q28)</f>
        <v>-2.2546606896733845</v>
      </c>
      <c r="O28" s="141">
        <f t="shared" si="7"/>
        <v>-7.7653926195757093</v>
      </c>
      <c r="Q28" s="151">
        <v>-1.6130371124333864E-2</v>
      </c>
      <c r="R28" s="141">
        <f t="shared" si="8"/>
        <v>-5.555543920804535E-2</v>
      </c>
      <c r="T28" s="11"/>
    </row>
    <row r="29" spans="1:20" x14ac:dyDescent="0.2">
      <c r="A29" s="10" t="str">
        <f>name!$D25</f>
        <v>72 Customer service occupations</v>
      </c>
      <c r="B29" s="151">
        <v>5.0464422980024883</v>
      </c>
      <c r="C29" s="141">
        <f t="shared" si="0"/>
        <v>1.6613473636742939</v>
      </c>
      <c r="E29" s="151">
        <v>5.4635673088463159</v>
      </c>
      <c r="F29" s="141">
        <f t="shared" si="1"/>
        <v>1.8703352796469612</v>
      </c>
      <c r="H29" s="151">
        <f t="shared" si="3"/>
        <v>0.41712501084382758</v>
      </c>
      <c r="I29" s="141">
        <f t="shared" si="4"/>
        <v>8.2657243699969953</v>
      </c>
      <c r="K29" s="207">
        <f t="shared" si="2"/>
        <v>-0.1933642196580482</v>
      </c>
      <c r="L29" s="141">
        <f t="shared" si="5"/>
        <v>-3.8316938595451044</v>
      </c>
      <c r="N29" s="151">
        <f t="shared" si="6"/>
        <v>0.4416561382489802</v>
      </c>
      <c r="O29" s="141">
        <f t="shared" si="7"/>
        <v>8.7518317295295169</v>
      </c>
      <c r="Q29" s="151">
        <v>0.16883309225289556</v>
      </c>
      <c r="R29" s="141">
        <f t="shared" si="8"/>
        <v>3.345586500012574</v>
      </c>
      <c r="T29" s="11"/>
    </row>
    <row r="30" spans="1:20" x14ac:dyDescent="0.2">
      <c r="A30" s="10" t="str">
        <f>name!$D26</f>
        <v>81 Process, plant and machine operatives</v>
      </c>
      <c r="B30" s="151">
        <v>10.563642665869795</v>
      </c>
      <c r="C30" s="141">
        <f t="shared" si="0"/>
        <v>3.4776737466485588</v>
      </c>
      <c r="E30" s="151">
        <v>8.4881001035841663</v>
      </c>
      <c r="F30" s="141">
        <f t="shared" si="1"/>
        <v>2.9057193191714834</v>
      </c>
      <c r="H30" s="151">
        <f t="shared" si="3"/>
        <v>-2.0755425622856283</v>
      </c>
      <c r="I30" s="141">
        <f t="shared" si="4"/>
        <v>-19.64798155272257</v>
      </c>
      <c r="K30" s="207">
        <f t="shared" si="2"/>
        <v>-0.40476644737241968</v>
      </c>
      <c r="L30" s="141">
        <f t="shared" si="5"/>
        <v>-3.8316938595451044</v>
      </c>
      <c r="N30" s="151">
        <f t="shared" si="6"/>
        <v>-1.2856839460430773</v>
      </c>
      <c r="O30" s="141">
        <f t="shared" si="7"/>
        <v>-12.170839043969272</v>
      </c>
      <c r="Q30" s="151">
        <v>-0.38509216887013137</v>
      </c>
      <c r="R30" s="141">
        <f t="shared" si="8"/>
        <v>-3.6454486492081988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10.855206227493706</v>
      </c>
      <c r="C31" s="141">
        <f t="shared" si="0"/>
        <v>3.5736598544534779</v>
      </c>
      <c r="E31" s="151">
        <v>11.489049433232724</v>
      </c>
      <c r="F31" s="141">
        <f t="shared" si="1"/>
        <v>3.9330300644032077</v>
      </c>
      <c r="H31" s="151">
        <f t="shared" si="3"/>
        <v>0.63384320573901753</v>
      </c>
      <c r="I31" s="141">
        <f t="shared" si="4"/>
        <v>5.8390710637411969</v>
      </c>
      <c r="K31" s="207">
        <f t="shared" si="2"/>
        <v>-0.41593827045983411</v>
      </c>
      <c r="L31" s="141">
        <f t="shared" si="5"/>
        <v>-3.8316938595451044</v>
      </c>
      <c r="N31" s="151">
        <f t="shared" si="6"/>
        <v>-0.28387999030553324</v>
      </c>
      <c r="O31" s="141">
        <f t="shared" si="7"/>
        <v>-2.6151505955412566</v>
      </c>
      <c r="Q31" s="151">
        <v>1.3336614665043849</v>
      </c>
      <c r="R31" s="141">
        <f t="shared" si="8"/>
        <v>12.285915518827558</v>
      </c>
      <c r="T31" s="11"/>
    </row>
    <row r="32" spans="1:20" x14ac:dyDescent="0.2">
      <c r="A32" s="10" t="str">
        <f>name!$D28</f>
        <v>91 Elementary trades and related occupations</v>
      </c>
      <c r="B32" s="151">
        <v>5.0400443844010026</v>
      </c>
      <c r="C32" s="141">
        <f t="shared" si="0"/>
        <v>1.659241096274972</v>
      </c>
      <c r="E32" s="151">
        <v>3.8687177586397161</v>
      </c>
      <c r="F32" s="141">
        <f t="shared" si="1"/>
        <v>1.3243726858209945</v>
      </c>
      <c r="H32" s="151">
        <f t="shared" si="3"/>
        <v>-1.1713266257612864</v>
      </c>
      <c r="I32" s="141">
        <f t="shared" si="4"/>
        <v>-23.240402989040266</v>
      </c>
      <c r="K32" s="207">
        <f t="shared" si="2"/>
        <v>-0.19311907119544108</v>
      </c>
      <c r="L32" s="141">
        <f t="shared" si="5"/>
        <v>-3.8316938595451044</v>
      </c>
      <c r="N32" s="151">
        <f>H32-(K32+Q32)</f>
        <v>-1.1455189776177184</v>
      </c>
      <c r="O32" s="141">
        <f t="shared" si="7"/>
        <v>-22.72835098760466</v>
      </c>
      <c r="Q32" s="151">
        <v>0.16731142305187299</v>
      </c>
      <c r="R32" s="141">
        <f t="shared" si="8"/>
        <v>3.3196418581095011</v>
      </c>
      <c r="T32" s="11"/>
    </row>
    <row r="33" spans="1:20" x14ac:dyDescent="0.2">
      <c r="A33" s="10" t="str">
        <f>name!$D29</f>
        <v>92 Elementary administration and service occupations</v>
      </c>
      <c r="B33" s="151">
        <v>31.104055638992889</v>
      </c>
      <c r="C33" s="141">
        <f t="shared" si="0"/>
        <v>10.239816049392569</v>
      </c>
      <c r="E33" s="151">
        <v>27.83476768462241</v>
      </c>
      <c r="F33" s="141">
        <f t="shared" si="1"/>
        <v>9.528636705368875</v>
      </c>
      <c r="H33" s="151">
        <f t="shared" ref="H33" si="9">E33-B33</f>
        <v>-3.2692879543704798</v>
      </c>
      <c r="I33" s="141">
        <f>IF(B33&lt;&gt;0,((E33/B33)-1)*100,0)</f>
        <v>-10.510809240811703</v>
      </c>
      <c r="K33" s="207">
        <f t="shared" si="2"/>
        <v>-1.1918121899887832</v>
      </c>
      <c r="L33" s="141">
        <f t="shared" ref="L33" si="10">IF(B33&lt;&gt;0,K33/B33*100,0)</f>
        <v>-3.8316938595451044</v>
      </c>
      <c r="N33" s="151">
        <f>H33-(K33+Q33)</f>
        <v>-3.7985726568355203</v>
      </c>
      <c r="O33" s="141">
        <f t="shared" ref="O33" si="11">IF(B33&lt;&gt;0,N33/B33*100,0)</f>
        <v>-12.212467405933799</v>
      </c>
      <c r="Q33" s="151">
        <v>1.7210968924538237</v>
      </c>
      <c r="R33" s="141">
        <f t="shared" ref="R33" si="12">IF(B33&lt;&gt;0,Q33/B33*100,0)</f>
        <v>5.5333520246671943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303.75599999999997</v>
      </c>
      <c r="C35" s="147">
        <f>B35/B$35*100</f>
        <v>100</v>
      </c>
      <c r="D35" s="145"/>
      <c r="E35" s="152">
        <f>SUM(E8:E33)</f>
        <v>292.11700000000013</v>
      </c>
      <c r="F35" s="147">
        <f t="shared" ref="F35" si="13">E35/E$35*100</f>
        <v>100</v>
      </c>
      <c r="G35" s="145"/>
      <c r="H35" s="152">
        <f>E35-B35</f>
        <v>-11.638999999999839</v>
      </c>
      <c r="I35" s="147">
        <f>IF(B35&lt;&gt;0,((E35/B35)-1)*100,0)</f>
        <v>-3.8316938595451044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Tees Valley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15.214334254131135</v>
      </c>
      <c r="C44" s="141">
        <f t="shared" ref="C44:C68" si="15">B44/B$71*100</f>
        <v>5.2083015552436622</v>
      </c>
      <c r="E44" s="151">
        <v>14.729736816978404</v>
      </c>
      <c r="F44" s="141">
        <f t="shared" ref="F44:F68" si="16">E44/E$71*100</f>
        <v>4.829105244567045</v>
      </c>
      <c r="H44" s="151">
        <f>E44-B44</f>
        <v>-0.48459743715273085</v>
      </c>
      <c r="I44" s="141">
        <f>IF(B44&gt;0,((E44/B44)-1)*100,0)</f>
        <v>-3.1851373123418014</v>
      </c>
      <c r="K44" s="151">
        <f>(($E$71/$B$71)-1)*B44</f>
        <v>0.67202714967308586</v>
      </c>
      <c r="L44" s="141">
        <f>IF(B44&gt;0,K44/B44*100,0)</f>
        <v>4.4170657647449207</v>
      </c>
      <c r="N44" s="151">
        <f>H44-(K44+Q44)</f>
        <v>-0.80105867743784398</v>
      </c>
      <c r="O44" s="141">
        <f>IF(B44&gt;0,N44/B44*100,0)</f>
        <v>-5.2651576076707611</v>
      </c>
      <c r="Q44" s="151">
        <v>-0.35556590938797272</v>
      </c>
      <c r="R44" s="141">
        <f>IF(B44&gt;0,Q44/B44*100,0)</f>
        <v>-2.3370454694159637</v>
      </c>
      <c r="T44" s="151"/>
    </row>
    <row r="45" spans="1:20" x14ac:dyDescent="0.2">
      <c r="A45" s="135" t="str">
        <f t="shared" si="14"/>
        <v>12 Other managers and proprietors</v>
      </c>
      <c r="B45" s="151">
        <v>8.8417295571091206</v>
      </c>
      <c r="C45" s="141">
        <f t="shared" si="15"/>
        <v>3.0267767905014487</v>
      </c>
      <c r="E45" s="151">
        <v>10.064767647693396</v>
      </c>
      <c r="F45" s="141">
        <f t="shared" si="16"/>
        <v>3.299707444657201</v>
      </c>
      <c r="H45" s="151">
        <f t="shared" ref="H45:H71" si="17">E45-B45</f>
        <v>1.223038090584275</v>
      </c>
      <c r="I45" s="141">
        <f t="shared" ref="I45:I71" si="18">IF(B45&gt;0,((E45/B45)-1)*100,0)</f>
        <v>13.832566158969438</v>
      </c>
      <c r="K45" s="151">
        <f t="shared" ref="K45:K68" si="19">(($E$71/$B$71)-1)*B45</f>
        <v>0.39054500927839969</v>
      </c>
      <c r="L45" s="141">
        <f t="shared" ref="L45:L68" si="20">IF(B45&gt;0,K45/B45*100,0)</f>
        <v>4.4170657647449207</v>
      </c>
      <c r="N45" s="151">
        <f t="shared" ref="N45:N68" si="21">H45-(K45+Q45)</f>
        <v>0.67748611199494879</v>
      </c>
      <c r="O45" s="141">
        <f t="shared" ref="O45:O68" si="22">IF(B45&gt;0,N45/B45*100,0)</f>
        <v>7.6623708926973633</v>
      </c>
      <c r="Q45" s="151">
        <v>0.15500696931092653</v>
      </c>
      <c r="R45" s="141">
        <f>IF(B45&gt;0,Q45/B45*100,0)</f>
        <v>1.7531295015271582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13.419118817268016</v>
      </c>
      <c r="C46" s="141">
        <f t="shared" si="15"/>
        <v>4.5937479904517744</v>
      </c>
      <c r="E46" s="151">
        <v>18.098268834603214</v>
      </c>
      <c r="F46" s="141">
        <f t="shared" si="16"/>
        <v>5.9334695543253595</v>
      </c>
      <c r="H46" s="151">
        <f t="shared" si="17"/>
        <v>4.6791500173351981</v>
      </c>
      <c r="I46" s="141">
        <f t="shared" si="18"/>
        <v>34.86927928020107</v>
      </c>
      <c r="K46" s="151">
        <f t="shared" si="19"/>
        <v>0.59273130320798906</v>
      </c>
      <c r="L46" s="141">
        <f t="shared" si="20"/>
        <v>4.4170657647449207</v>
      </c>
      <c r="N46" s="151">
        <f t="shared" si="21"/>
        <v>4.5310591198186296</v>
      </c>
      <c r="O46" s="141">
        <f t="shared" si="22"/>
        <v>33.765697893575272</v>
      </c>
      <c r="Q46" s="151">
        <v>-0.44464040569142055</v>
      </c>
      <c r="R46" s="141">
        <f t="shared" ref="R46:R68" si="23">IF(B46&gt;0,Q46/B46*100,0)</f>
        <v>-3.3134843781191319</v>
      </c>
      <c r="T46" s="151"/>
    </row>
    <row r="47" spans="1:20" x14ac:dyDescent="0.2">
      <c r="A47" s="135" t="str">
        <f t="shared" si="14"/>
        <v>22 Health professionals</v>
      </c>
      <c r="B47" s="151">
        <v>21.611910634357585</v>
      </c>
      <c r="C47" s="141">
        <f t="shared" si="15"/>
        <v>7.3983748410251975</v>
      </c>
      <c r="E47" s="151">
        <v>24.243154842038827</v>
      </c>
      <c r="F47" s="141">
        <f t="shared" si="16"/>
        <v>7.9480541741652422</v>
      </c>
      <c r="H47" s="151">
        <f t="shared" si="17"/>
        <v>2.6312442076812417</v>
      </c>
      <c r="I47" s="141">
        <f t="shared" si="18"/>
        <v>12.174972644474181</v>
      </c>
      <c r="K47" s="151">
        <f t="shared" si="19"/>
        <v>0.95461230573747569</v>
      </c>
      <c r="L47" s="141">
        <f t="shared" si="20"/>
        <v>4.4170657647449207</v>
      </c>
      <c r="N47" s="151">
        <f t="shared" si="21"/>
        <v>-0.16917279037397481</v>
      </c>
      <c r="O47" s="141">
        <f t="shared" si="22"/>
        <v>-0.78277572601578305</v>
      </c>
      <c r="Q47" s="151">
        <v>1.8458046923177407</v>
      </c>
      <c r="R47" s="141">
        <f t="shared" si="23"/>
        <v>8.5406826057450402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12.648247029149493</v>
      </c>
      <c r="C48" s="141">
        <f t="shared" si="15"/>
        <v>4.3298565400676736</v>
      </c>
      <c r="E48" s="151">
        <v>14.036580044105566</v>
      </c>
      <c r="F48" s="141">
        <f t="shared" si="16"/>
        <v>4.6018556304850708</v>
      </c>
      <c r="H48" s="151">
        <f t="shared" si="17"/>
        <v>1.3883330149560731</v>
      </c>
      <c r="I48" s="141">
        <f t="shared" si="18"/>
        <v>10.976485609084662</v>
      </c>
      <c r="K48" s="151">
        <f t="shared" si="19"/>
        <v>0.55868138936492873</v>
      </c>
      <c r="L48" s="141">
        <f t="shared" si="20"/>
        <v>4.4170657647449199</v>
      </c>
      <c r="N48" s="151">
        <f t="shared" si="21"/>
        <v>0.10980967019908983</v>
      </c>
      <c r="O48" s="141">
        <f t="shared" si="22"/>
        <v>0.86818094195993711</v>
      </c>
      <c r="Q48" s="151">
        <v>0.71984195539205442</v>
      </c>
      <c r="R48" s="141">
        <f t="shared" si="23"/>
        <v>5.6912389023798093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15.62524443094687</v>
      </c>
      <c r="C49" s="141">
        <f t="shared" si="15"/>
        <v>5.3489678556697697</v>
      </c>
      <c r="E49" s="151">
        <v>17.891927202466047</v>
      </c>
      <c r="F49" s="141">
        <f t="shared" si="16"/>
        <v>5.8658209961530536</v>
      </c>
      <c r="H49" s="151">
        <f t="shared" si="17"/>
        <v>2.2666827715191769</v>
      </c>
      <c r="I49" s="141">
        <f t="shared" si="18"/>
        <v>14.506542803451161</v>
      </c>
      <c r="K49" s="151">
        <f t="shared" si="19"/>
        <v>0.69017732241706653</v>
      </c>
      <c r="L49" s="141">
        <f t="shared" si="20"/>
        <v>4.4170657647449207</v>
      </c>
      <c r="N49" s="151">
        <f t="shared" si="21"/>
        <v>1.7250393048596473</v>
      </c>
      <c r="O49" s="141">
        <f t="shared" si="22"/>
        <v>11.040078844738508</v>
      </c>
      <c r="Q49" s="151">
        <v>-0.14853385575753703</v>
      </c>
      <c r="R49" s="141">
        <f t="shared" si="23"/>
        <v>-0.95060180603226618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6.0839401461279818</v>
      </c>
      <c r="C50" s="141">
        <f t="shared" si="15"/>
        <v>2.0827066367681368</v>
      </c>
      <c r="E50" s="151">
        <v>5.8916849414656438</v>
      </c>
      <c r="F50" s="141">
        <f t="shared" si="16"/>
        <v>1.9315733202628165</v>
      </c>
      <c r="H50" s="151">
        <f t="shared" si="17"/>
        <v>-0.19225520466233803</v>
      </c>
      <c r="I50" s="141">
        <f t="shared" si="18"/>
        <v>-3.1600443141225787</v>
      </c>
      <c r="K50" s="151">
        <f t="shared" si="19"/>
        <v>0.26873163734219119</v>
      </c>
      <c r="L50" s="141">
        <f t="shared" si="20"/>
        <v>4.4170657647449207</v>
      </c>
      <c r="N50" s="151">
        <f t="shared" si="21"/>
        <v>-0.21427341431087063</v>
      </c>
      <c r="O50" s="141">
        <f t="shared" si="22"/>
        <v>-3.5219513861792549</v>
      </c>
      <c r="Q50" s="151">
        <v>-0.24671342769365859</v>
      </c>
      <c r="R50" s="141">
        <f t="shared" si="23"/>
        <v>-4.0551586926882415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7.5850212665896004</v>
      </c>
      <c r="C51" s="141">
        <f t="shared" si="15"/>
        <v>2.5965696164857222</v>
      </c>
      <c r="E51" s="151">
        <v>14.57540260295877</v>
      </c>
      <c r="F51" s="141">
        <f t="shared" si="16"/>
        <v>4.7785071808270834</v>
      </c>
      <c r="H51" s="151">
        <f t="shared" si="17"/>
        <v>6.9903813363691691</v>
      </c>
      <c r="I51" s="141">
        <f t="shared" si="18"/>
        <v>92.160339314542284</v>
      </c>
      <c r="K51" s="151">
        <f t="shared" si="19"/>
        <v>0.33503537761515079</v>
      </c>
      <c r="L51" s="141">
        <f t="shared" si="20"/>
        <v>4.4170657647449207</v>
      </c>
      <c r="N51" s="151">
        <f t="shared" si="21"/>
        <v>6.0207932426473985</v>
      </c>
      <c r="O51" s="141">
        <f t="shared" si="22"/>
        <v>79.377407538297987</v>
      </c>
      <c r="Q51" s="151">
        <v>0.63455271610662001</v>
      </c>
      <c r="R51" s="141">
        <f t="shared" si="23"/>
        <v>8.3658660114993921</v>
      </c>
      <c r="T51" s="151"/>
    </row>
    <row r="52" spans="1:20" x14ac:dyDescent="0.2">
      <c r="A52" s="135" t="str">
        <f t="shared" si="14"/>
        <v>33 Protective service occupations</v>
      </c>
      <c r="B52" s="151">
        <v>3.7362812085302313</v>
      </c>
      <c r="C52" s="141">
        <f t="shared" si="15"/>
        <v>1.2790358686862557</v>
      </c>
      <c r="E52" s="151">
        <v>3.1723468388907876</v>
      </c>
      <c r="F52" s="141">
        <f t="shared" si="16"/>
        <v>1.0400455179630148</v>
      </c>
      <c r="H52" s="151">
        <f t="shared" si="17"/>
        <v>-0.56393436963944366</v>
      </c>
      <c r="I52" s="141">
        <f t="shared" si="18"/>
        <v>-15.09346695724979</v>
      </c>
      <c r="K52" s="151">
        <f t="shared" si="19"/>
        <v>0.16503399813658662</v>
      </c>
      <c r="L52" s="141">
        <f t="shared" si="20"/>
        <v>4.4170657647449207</v>
      </c>
      <c r="N52" s="151">
        <f t="shared" si="21"/>
        <v>-0.55283358937068661</v>
      </c>
      <c r="O52" s="141">
        <f t="shared" si="22"/>
        <v>-14.79635922768669</v>
      </c>
      <c r="Q52" s="151">
        <v>-0.17613477840534364</v>
      </c>
      <c r="R52" s="141">
        <f t="shared" si="23"/>
        <v>-4.7141734943080227</v>
      </c>
      <c r="T52" s="151"/>
    </row>
    <row r="53" spans="1:20" x14ac:dyDescent="0.2">
      <c r="A53" s="135" t="str">
        <f t="shared" si="14"/>
        <v>34 Culture, media and sports occupations</v>
      </c>
      <c r="B53" s="151">
        <v>3.4747993993157271</v>
      </c>
      <c r="C53" s="141">
        <f t="shared" si="15"/>
        <v>1.1895231702761995</v>
      </c>
      <c r="E53" s="151">
        <v>3.3198299294173719</v>
      </c>
      <c r="F53" s="141">
        <f t="shared" si="16"/>
        <v>1.0883974589919911</v>
      </c>
      <c r="H53" s="151">
        <f t="shared" si="17"/>
        <v>-0.15496946989835525</v>
      </c>
      <c r="I53" s="141">
        <f t="shared" si="18"/>
        <v>-4.4598105412609552</v>
      </c>
      <c r="K53" s="151">
        <f t="shared" si="19"/>
        <v>0.15348417466073713</v>
      </c>
      <c r="L53" s="141">
        <f t="shared" si="20"/>
        <v>4.4170657647449207</v>
      </c>
      <c r="N53" s="151">
        <f t="shared" si="21"/>
        <v>-0.29272185491536795</v>
      </c>
      <c r="O53" s="141">
        <f t="shared" si="22"/>
        <v>-8.4241367997534482</v>
      </c>
      <c r="Q53" s="151">
        <v>-1.5731789643724466E-2</v>
      </c>
      <c r="R53" s="141">
        <f t="shared" si="23"/>
        <v>-0.45273950625243115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13.412474051724081</v>
      </c>
      <c r="C54" s="141">
        <f t="shared" si="15"/>
        <v>4.5914732972487302</v>
      </c>
      <c r="E54" s="151">
        <v>13.967220220889821</v>
      </c>
      <c r="F54" s="141">
        <f t="shared" si="16"/>
        <v>4.579116195951026</v>
      </c>
      <c r="H54" s="151">
        <f t="shared" si="17"/>
        <v>0.55474616916574071</v>
      </c>
      <c r="I54" s="141">
        <f t="shared" si="18"/>
        <v>4.1360465416477865</v>
      </c>
      <c r="K54" s="151">
        <f t="shared" si="19"/>
        <v>0.59243779954400033</v>
      </c>
      <c r="L54" s="141">
        <f t="shared" si="20"/>
        <v>4.4170657647449207</v>
      </c>
      <c r="N54" s="151">
        <f t="shared" si="21"/>
        <v>0.20422729423322028</v>
      </c>
      <c r="O54" s="141">
        <f t="shared" si="22"/>
        <v>1.522666835705589</v>
      </c>
      <c r="Q54" s="151">
        <v>-0.24191892461147987</v>
      </c>
      <c r="R54" s="141">
        <f t="shared" si="23"/>
        <v>-1.8036860588027221</v>
      </c>
      <c r="T54" s="151"/>
    </row>
    <row r="55" spans="1:20" x14ac:dyDescent="0.2">
      <c r="A55" s="135" t="str">
        <f t="shared" si="14"/>
        <v>41 Administrative occupations</v>
      </c>
      <c r="B55" s="151">
        <v>27.508825497371507</v>
      </c>
      <c r="C55" s="141">
        <f t="shared" si="15"/>
        <v>9.4170573767947428</v>
      </c>
      <c r="E55" s="151">
        <v>27.590499419879979</v>
      </c>
      <c r="F55" s="141">
        <f t="shared" si="16"/>
        <v>9.0454722378466919</v>
      </c>
      <c r="H55" s="151">
        <f t="shared" si="17"/>
        <v>8.1673922508471719E-2</v>
      </c>
      <c r="I55" s="141">
        <f t="shared" si="18"/>
        <v>0.29690079831390381</v>
      </c>
      <c r="K55" s="151">
        <f t="shared" si="19"/>
        <v>1.2150829133278185</v>
      </c>
      <c r="L55" s="141">
        <f t="shared" si="20"/>
        <v>4.4170657647449207</v>
      </c>
      <c r="N55" s="151">
        <f t="shared" si="21"/>
        <v>-0.83356829643585795</v>
      </c>
      <c r="O55" s="141">
        <f t="shared" si="22"/>
        <v>-3.0301849728753636</v>
      </c>
      <c r="Q55" s="151">
        <v>-0.29984069438348876</v>
      </c>
      <c r="R55" s="141">
        <f t="shared" si="23"/>
        <v>-1.0899799935556638</v>
      </c>
      <c r="T55" s="151"/>
    </row>
    <row r="56" spans="1:20" x14ac:dyDescent="0.2">
      <c r="A56" s="135" t="str">
        <f t="shared" si="14"/>
        <v>42 Secretarial and related occupations</v>
      </c>
      <c r="B56" s="151">
        <v>5.4525616458782258</v>
      </c>
      <c r="C56" s="141">
        <f t="shared" si="15"/>
        <v>1.8665677265883955</v>
      </c>
      <c r="E56" s="151">
        <v>4.1326329728727007</v>
      </c>
      <c r="F56" s="141">
        <f t="shared" si="16"/>
        <v>1.3548727863329291</v>
      </c>
      <c r="H56" s="151">
        <f t="shared" si="17"/>
        <v>-1.3199286730055251</v>
      </c>
      <c r="I56" s="141">
        <f t="shared" si="18"/>
        <v>-24.207496562708343</v>
      </c>
      <c r="K56" s="151">
        <f t="shared" si="19"/>
        <v>0.2408432337616993</v>
      </c>
      <c r="L56" s="141">
        <f t="shared" si="20"/>
        <v>4.4170657647449207</v>
      </c>
      <c r="N56" s="151">
        <f t="shared" si="21"/>
        <v>-1.6864897373656818</v>
      </c>
      <c r="O56" s="141">
        <f t="shared" si="22"/>
        <v>-30.930227788264546</v>
      </c>
      <c r="Q56" s="151">
        <v>0.12571783059845737</v>
      </c>
      <c r="R56" s="141">
        <f t="shared" si="23"/>
        <v>2.3056654608112814</v>
      </c>
      <c r="T56" s="151"/>
    </row>
    <row r="57" spans="1:20" x14ac:dyDescent="0.2">
      <c r="A57" s="135" t="str">
        <f t="shared" si="14"/>
        <v>51 Skilled agricultural and related trades</v>
      </c>
      <c r="B57" s="151">
        <v>2.1118901948275419</v>
      </c>
      <c r="C57" s="141">
        <f t="shared" si="15"/>
        <v>0.72296038738845769</v>
      </c>
      <c r="E57" s="151">
        <v>2.3161853978471889</v>
      </c>
      <c r="F57" s="141">
        <f t="shared" si="16"/>
        <v>0.75935525468729548</v>
      </c>
      <c r="H57" s="151">
        <f t="shared" si="17"/>
        <v>0.20429520301964699</v>
      </c>
      <c r="I57" s="141">
        <f t="shared" si="18"/>
        <v>9.6735712642640479</v>
      </c>
      <c r="K57" s="151">
        <f t="shared" si="19"/>
        <v>9.328357878473216E-2</v>
      </c>
      <c r="L57" s="141">
        <f t="shared" si="20"/>
        <v>4.4170657647449207</v>
      </c>
      <c r="N57" s="151">
        <f t="shared" si="21"/>
        <v>0.11556702926367347</v>
      </c>
      <c r="O57" s="141">
        <f t="shared" si="22"/>
        <v>5.4722082401216285</v>
      </c>
      <c r="Q57" s="151">
        <v>-4.555405028758645E-3</v>
      </c>
      <c r="R57" s="141">
        <f t="shared" si="23"/>
        <v>-0.2157027406025076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10.00366863188186</v>
      </c>
      <c r="C58" s="141">
        <f t="shared" si="15"/>
        <v>3.4245417527503896</v>
      </c>
      <c r="E58" s="151">
        <v>8.4899620710354444</v>
      </c>
      <c r="F58" s="141">
        <f t="shared" si="16"/>
        <v>2.7834116028573352</v>
      </c>
      <c r="H58" s="151">
        <f t="shared" si="17"/>
        <v>-1.5137065608464155</v>
      </c>
      <c r="I58" s="141">
        <f t="shared" si="18"/>
        <v>-15.131514412844583</v>
      </c>
      <c r="K58" s="151">
        <f t="shared" si="19"/>
        <v>0.44186862235738023</v>
      </c>
      <c r="L58" s="141">
        <f t="shared" si="20"/>
        <v>4.4170657647449207</v>
      </c>
      <c r="N58" s="151">
        <f t="shared" si="21"/>
        <v>-1.0074641873596093</v>
      </c>
      <c r="O58" s="141">
        <f t="shared" si="22"/>
        <v>-10.070947213793188</v>
      </c>
      <c r="Q58" s="151">
        <v>-0.94811099584418634</v>
      </c>
      <c r="R58" s="141">
        <f t="shared" si="23"/>
        <v>-9.4776329637963084</v>
      </c>
      <c r="T58" s="151"/>
    </row>
    <row r="59" spans="1:20" x14ac:dyDescent="0.2">
      <c r="A59" s="135" t="str">
        <f t="shared" si="14"/>
        <v>53 Skilled construction and building trades</v>
      </c>
      <c r="B59" s="151">
        <v>8.9110582253778663</v>
      </c>
      <c r="C59" s="141">
        <f t="shared" si="15"/>
        <v>3.0505099755843932</v>
      </c>
      <c r="E59" s="151">
        <v>7.2799593121517123</v>
      </c>
      <c r="F59" s="141">
        <f t="shared" si="16"/>
        <v>2.3867153996956629</v>
      </c>
      <c r="H59" s="151">
        <f t="shared" si="17"/>
        <v>-1.631098913226154</v>
      </c>
      <c r="I59" s="141">
        <f t="shared" si="18"/>
        <v>-18.3042111494787</v>
      </c>
      <c r="K59" s="151">
        <f t="shared" si="19"/>
        <v>0.39360730214965201</v>
      </c>
      <c r="L59" s="141">
        <f t="shared" si="20"/>
        <v>4.4170657647449207</v>
      </c>
      <c r="N59" s="151">
        <f t="shared" si="21"/>
        <v>-1.2479027978461348</v>
      </c>
      <c r="O59" s="141">
        <f t="shared" si="22"/>
        <v>-14.003979844865377</v>
      </c>
      <c r="Q59" s="151">
        <v>-0.77680341752967108</v>
      </c>
      <c r="R59" s="141">
        <f t="shared" si="23"/>
        <v>-8.7172970693582386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4.8803069807546153</v>
      </c>
      <c r="C60" s="141">
        <f t="shared" si="15"/>
        <v>1.6706685953760354</v>
      </c>
      <c r="E60" s="151">
        <v>4.8998345975399307</v>
      </c>
      <c r="F60" s="141">
        <f t="shared" si="16"/>
        <v>1.6063978091731459</v>
      </c>
      <c r="H60" s="151">
        <f t="shared" si="17"/>
        <v>1.9527616785315338E-2</v>
      </c>
      <c r="I60" s="141">
        <f t="shared" si="18"/>
        <v>0.40013091107429233</v>
      </c>
      <c r="K60" s="151">
        <f t="shared" si="19"/>
        <v>0.2155663688613686</v>
      </c>
      <c r="L60" s="141">
        <f t="shared" si="20"/>
        <v>4.4170657647449207</v>
      </c>
      <c r="N60" s="151">
        <f t="shared" si="21"/>
        <v>-0.23298430515547092</v>
      </c>
      <c r="O60" s="141">
        <f t="shared" si="22"/>
        <v>-4.7739682375358656</v>
      </c>
      <c r="Q60" s="151">
        <v>3.694555307941768E-2</v>
      </c>
      <c r="R60" s="141">
        <f t="shared" si="23"/>
        <v>0.75703338386522956</v>
      </c>
      <c r="T60" s="151"/>
    </row>
    <row r="61" spans="1:20" x14ac:dyDescent="0.2">
      <c r="A61" s="135" t="str">
        <f t="shared" si="14"/>
        <v>61 Caring personal service occupations</v>
      </c>
      <c r="B61" s="151">
        <v>22.141292742804435</v>
      </c>
      <c r="C61" s="141">
        <f t="shared" si="15"/>
        <v>7.5795974704671156</v>
      </c>
      <c r="E61" s="151">
        <v>23.69161630661624</v>
      </c>
      <c r="F61" s="141">
        <f t="shared" si="16"/>
        <v>7.7672337245479754</v>
      </c>
      <c r="H61" s="151">
        <f t="shared" si="17"/>
        <v>1.5503235638118049</v>
      </c>
      <c r="I61" s="141">
        <f t="shared" si="18"/>
        <v>7.0019559463872616</v>
      </c>
      <c r="K61" s="151">
        <f t="shared" si="19"/>
        <v>0.97799546161436635</v>
      </c>
      <c r="L61" s="141">
        <f t="shared" si="20"/>
        <v>4.4170657647449207</v>
      </c>
      <c r="N61" s="151">
        <f t="shared" si="21"/>
        <v>-1.3267683505009158</v>
      </c>
      <c r="O61" s="141">
        <f t="shared" si="22"/>
        <v>-5.9922804233374958</v>
      </c>
      <c r="Q61" s="151">
        <v>1.8990964526983545</v>
      </c>
      <c r="R61" s="141">
        <f t="shared" si="23"/>
        <v>8.5771706049798304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6.3039819733443503</v>
      </c>
      <c r="C62" s="141">
        <f t="shared" si="15"/>
        <v>2.1580332446739998</v>
      </c>
      <c r="E62" s="151">
        <v>5.6820426263756056</v>
      </c>
      <c r="F62" s="141">
        <f t="shared" si="16"/>
        <v>1.8628426419171218</v>
      </c>
      <c r="H62" s="151">
        <f t="shared" si="17"/>
        <v>-0.62193934696874464</v>
      </c>
      <c r="I62" s="141">
        <f t="shared" si="18"/>
        <v>-9.8658173452675246</v>
      </c>
      <c r="K62" s="151">
        <f t="shared" si="19"/>
        <v>0.27845102956028456</v>
      </c>
      <c r="L62" s="141">
        <f t="shared" si="20"/>
        <v>4.4170657647449207</v>
      </c>
      <c r="N62" s="151">
        <f t="shared" si="21"/>
        <v>-0.6814773234157695</v>
      </c>
      <c r="O62" s="141">
        <f t="shared" si="22"/>
        <v>-10.810267641901843</v>
      </c>
      <c r="Q62" s="151">
        <v>-0.2189130531132597</v>
      </c>
      <c r="R62" s="141">
        <f t="shared" si="23"/>
        <v>-3.4726154681105994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0.35469517616203411</v>
      </c>
      <c r="C63" s="141">
        <f t="shared" si="15"/>
        <v>0.12142229865500259</v>
      </c>
      <c r="E63" s="151">
        <v>0.28120241586810041</v>
      </c>
      <c r="F63" s="141">
        <f t="shared" si="16"/>
        <v>9.2191468057209486E-2</v>
      </c>
      <c r="H63" s="151">
        <f t="shared" si="17"/>
        <v>-7.3492760293933701E-2</v>
      </c>
      <c r="I63" s="141">
        <f t="shared" si="18"/>
        <v>-20.719977387107257</v>
      </c>
      <c r="K63" s="151">
        <f t="shared" si="19"/>
        <v>1.5667119195454896E-2</v>
      </c>
      <c r="L63" s="141">
        <f t="shared" si="20"/>
        <v>4.4170657647449207</v>
      </c>
      <c r="N63" s="151">
        <f t="shared" si="21"/>
        <v>-8.2322894793362481E-2</v>
      </c>
      <c r="O63" s="141">
        <f t="shared" si="22"/>
        <v>-23.209476848299513</v>
      </c>
      <c r="Q63" s="151">
        <v>-6.8369846960261204E-3</v>
      </c>
      <c r="R63" s="141">
        <f t="shared" si="23"/>
        <v>-1.9275663035526611</v>
      </c>
      <c r="T63" s="151"/>
    </row>
    <row r="64" spans="1:20" x14ac:dyDescent="0.2">
      <c r="A64" s="135" t="str">
        <f t="shared" si="14"/>
        <v>71 Sales occupations</v>
      </c>
      <c r="B64" s="151">
        <v>25.651415847422506</v>
      </c>
      <c r="C64" s="141">
        <f t="shared" si="15"/>
        <v>8.781212954885369</v>
      </c>
      <c r="E64" s="151">
        <v>25.244034319579235</v>
      </c>
      <c r="F64" s="141">
        <f t="shared" si="16"/>
        <v>8.2761898628218589</v>
      </c>
      <c r="H64" s="151">
        <f t="shared" si="17"/>
        <v>-0.40738152784327042</v>
      </c>
      <c r="I64" s="141">
        <f t="shared" si="18"/>
        <v>-1.5881444138071021</v>
      </c>
      <c r="K64" s="151">
        <f t="shared" si="19"/>
        <v>1.1330399075688526</v>
      </c>
      <c r="L64" s="141">
        <f t="shared" si="20"/>
        <v>4.4170657647449207</v>
      </c>
      <c r="N64" s="151">
        <f t="shared" si="21"/>
        <v>-0.94541989709128227</v>
      </c>
      <c r="O64" s="141">
        <f t="shared" si="22"/>
        <v>-3.6856441091390266</v>
      </c>
      <c r="Q64" s="151">
        <v>-0.59500153832084079</v>
      </c>
      <c r="R64" s="141">
        <f t="shared" si="23"/>
        <v>-2.3195660694129967</v>
      </c>
      <c r="T64" s="151"/>
    </row>
    <row r="65" spans="1:20" x14ac:dyDescent="0.2">
      <c r="A65" s="135" t="str">
        <f t="shared" si="14"/>
        <v>72 Customer service occupations</v>
      </c>
      <c r="B65" s="151">
        <v>5.4635673088463159</v>
      </c>
      <c r="C65" s="141">
        <f t="shared" si="15"/>
        <v>1.8703352796469612</v>
      </c>
      <c r="E65" s="151">
        <v>6.7634271618213937</v>
      </c>
      <c r="F65" s="141">
        <f t="shared" si="16"/>
        <v>2.2173717008135179</v>
      </c>
      <c r="H65" s="151">
        <f t="shared" si="17"/>
        <v>1.2998598529750778</v>
      </c>
      <c r="I65" s="141">
        <f t="shared" si="18"/>
        <v>23.791412816868096</v>
      </c>
      <c r="K65" s="151">
        <f t="shared" si="19"/>
        <v>0.241329361132846</v>
      </c>
      <c r="L65" s="141">
        <f t="shared" si="20"/>
        <v>4.4170657647449207</v>
      </c>
      <c r="N65" s="151">
        <f t="shared" si="21"/>
        <v>1.119504280885061</v>
      </c>
      <c r="O65" s="141">
        <f t="shared" si="22"/>
        <v>20.490353968412169</v>
      </c>
      <c r="Q65" s="151">
        <v>-6.0973789042829338E-2</v>
      </c>
      <c r="R65" s="141">
        <f t="shared" si="23"/>
        <v>-1.1160069162889938</v>
      </c>
      <c r="T65" s="151"/>
    </row>
    <row r="66" spans="1:20" x14ac:dyDescent="0.2">
      <c r="A66" s="135" t="str">
        <f t="shared" si="14"/>
        <v>81 Process, plant and machine operatives</v>
      </c>
      <c r="B66" s="151">
        <v>8.4881001035841663</v>
      </c>
      <c r="C66" s="141">
        <f t="shared" si="15"/>
        <v>2.9057193191714834</v>
      </c>
      <c r="E66" s="151">
        <v>7.5406121253626255</v>
      </c>
      <c r="F66" s="141">
        <f t="shared" si="16"/>
        <v>2.4721697348903757</v>
      </c>
      <c r="H66" s="151">
        <f t="shared" si="17"/>
        <v>-0.94748797822154085</v>
      </c>
      <c r="I66" s="141">
        <f t="shared" si="18"/>
        <v>-11.162544817555309</v>
      </c>
      <c r="K66" s="151">
        <f t="shared" si="19"/>
        <v>0.37492496375269435</v>
      </c>
      <c r="L66" s="141">
        <f t="shared" si="20"/>
        <v>4.4170657647449207</v>
      </c>
      <c r="N66" s="151">
        <f t="shared" si="21"/>
        <v>-0.37059550578039824</v>
      </c>
      <c r="O66" s="141">
        <f t="shared" si="22"/>
        <v>-4.3660595570015888</v>
      </c>
      <c r="Q66" s="151">
        <v>-0.95181743619383696</v>
      </c>
      <c r="R66" s="141">
        <f t="shared" si="23"/>
        <v>-11.213551025298637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11.489049433232724</v>
      </c>
      <c r="C67" s="141">
        <f t="shared" si="15"/>
        <v>3.9330300644032077</v>
      </c>
      <c r="E67" s="151">
        <v>10.198985094344177</v>
      </c>
      <c r="F67" s="141">
        <f t="shared" si="16"/>
        <v>3.343710279438783</v>
      </c>
      <c r="H67" s="151">
        <f t="shared" si="17"/>
        <v>-1.2900643388885467</v>
      </c>
      <c r="I67" s="141">
        <f t="shared" si="18"/>
        <v>-11.228642947230805</v>
      </c>
      <c r="K67" s="151">
        <f t="shared" si="19"/>
        <v>0.50747886920994301</v>
      </c>
      <c r="L67" s="141">
        <f t="shared" si="20"/>
        <v>4.4170657647449207</v>
      </c>
      <c r="N67" s="151">
        <f t="shared" si="21"/>
        <v>-1.458654119757242</v>
      </c>
      <c r="O67" s="141">
        <f t="shared" si="22"/>
        <v>-12.696038329663747</v>
      </c>
      <c r="Q67" s="151">
        <v>-0.33888908834124759</v>
      </c>
      <c r="R67" s="141">
        <f t="shared" si="23"/>
        <v>-2.9496703823119761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3.8687177586397161</v>
      </c>
      <c r="C68" s="141">
        <f t="shared" si="15"/>
        <v>1.3243726858209945</v>
      </c>
      <c r="E68" s="151">
        <v>7.5072941185953335</v>
      </c>
      <c r="F68" s="141">
        <f t="shared" si="16"/>
        <v>2.4612465145221076</v>
      </c>
      <c r="H68" s="151">
        <f t="shared" si="17"/>
        <v>3.6385763599556173</v>
      </c>
      <c r="I68" s="141">
        <f t="shared" si="18"/>
        <v>94.051222832936276</v>
      </c>
      <c r="K68" s="151">
        <f t="shared" si="19"/>
        <v>0.17088380765148192</v>
      </c>
      <c r="L68" s="141">
        <f t="shared" si="20"/>
        <v>4.4170657647449207</v>
      </c>
      <c r="N68" s="151">
        <f t="shared" si="21"/>
        <v>3.6454258871521694</v>
      </c>
      <c r="O68" s="141">
        <f t="shared" si="22"/>
        <v>94.228271861164188</v>
      </c>
      <c r="Q68" s="151">
        <v>-0.17773333484803386</v>
      </c>
      <c r="R68" s="141">
        <f t="shared" si="23"/>
        <v>-4.5941147929728237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27.83476768462241</v>
      </c>
      <c r="C69" s="141">
        <f t="shared" ref="C69" si="25">B69/B$71*100</f>
        <v>9.528636705368875</v>
      </c>
      <c r="E69" s="151">
        <v>23.410792138602559</v>
      </c>
      <c r="F69" s="141">
        <f t="shared" ref="F69" si="26">E69/E$71*100</f>
        <v>7.6751662640490981</v>
      </c>
      <c r="H69" s="151">
        <f t="shared" ref="H69" si="27">E69-B69</f>
        <v>-4.4239755460198502</v>
      </c>
      <c r="I69" s="141">
        <f t="shared" ref="I69" si="28">IF(B69&gt;0,((E69/B69)-1)*100,0)</f>
        <v>-15.893703860384356</v>
      </c>
      <c r="K69" s="151">
        <f t="shared" ref="K69" si="29">(($E$71/$B$71)-1)*B69</f>
        <v>1.2294799940937389</v>
      </c>
      <c r="L69" s="141">
        <f t="shared" ref="L69" si="30">IF(B69&gt;0,K69/B69*100,0)</f>
        <v>4.4170657647449207</v>
      </c>
      <c r="N69" s="151">
        <f t="shared" ref="N69" si="31">H69-(K69+Q69)</f>
        <v>-6.2452041991430054</v>
      </c>
      <c r="O69" s="141">
        <f t="shared" ref="O69" si="32">IF(B69&gt;0,N69/B69*100,0)</f>
        <v>-22.436703154498499</v>
      </c>
      <c r="Q69" s="151">
        <v>0.59174865902941653</v>
      </c>
      <c r="R69" s="141">
        <f t="shared" ref="R69" si="33">IF(B69&gt;0,Q69/B69*100,0)</f>
        <v>2.1259335293692208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292.11700000000013</v>
      </c>
      <c r="C71" s="147">
        <f>B71/B$71*100</f>
        <v>100</v>
      </c>
      <c r="D71" s="145"/>
      <c r="E71" s="152">
        <f>SUM(E44:E69)</f>
        <v>305.02000000000004</v>
      </c>
      <c r="F71" s="147">
        <f>E71/E$71*100</f>
        <v>100</v>
      </c>
      <c r="G71" s="145"/>
      <c r="H71" s="152">
        <f t="shared" si="17"/>
        <v>12.902999999999906</v>
      </c>
      <c r="I71" s="147">
        <f t="shared" si="18"/>
        <v>4.4170657647449207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Tees Valley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Tees Valley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Tees Valley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Tees Valley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15.214334254131129</v>
      </c>
      <c r="C7" s="11">
        <f t="shared" si="2"/>
        <v>14.72973681697839</v>
      </c>
      <c r="D7" s="11">
        <f t="shared" si="2"/>
        <v>-0.48459743715274017</v>
      </c>
      <c r="E7" s="11">
        <f t="shared" si="2"/>
        <v>7.3104076562629832</v>
      </c>
      <c r="F7" s="11">
        <f t="shared" si="2"/>
        <v>6.8258102191102417</v>
      </c>
      <c r="G7" s="200">
        <f>IF(B7&gt;0,(1+(E7/B7))^(1/($C$6-$B$6))-1,0)</f>
        <v>2.6503555587031435E-2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9.648069918026092</v>
      </c>
      <c r="R7" s="11">
        <v>8.360456561886414</v>
      </c>
      <c r="S7" s="345">
        <f>R7-Q7</f>
        <v>-1.2876133561396781</v>
      </c>
      <c r="T7" s="345">
        <v>3.847235498092259</v>
      </c>
      <c r="U7" s="345">
        <f>SUM(S7:T7)</f>
        <v>2.5596221419525809</v>
      </c>
      <c r="V7" s="346">
        <f>IF(Q7&gt;0,(1+(T7/Q7))^(1/($C$6-$B$6))-1,0)</f>
        <v>2.2624401995287702E-2</v>
      </c>
      <c r="X7" s="10" t="str">
        <f>name!B4</f>
        <v>Agriculture</v>
      </c>
      <c r="Y7" s="11">
        <v>0.85000000000000087</v>
      </c>
      <c r="Z7" s="11">
        <v>0.90000000000000091</v>
      </c>
      <c r="AA7" s="345">
        <f>Z7-Y7</f>
        <v>5.0000000000000044E-2</v>
      </c>
      <c r="AB7" s="11">
        <v>0.48131270574336737</v>
      </c>
      <c r="AC7" s="345">
        <f>SUM(AA7:AB7)</f>
        <v>0.53131270574336742</v>
      </c>
      <c r="AD7" s="348">
        <f>IF(Y7&gt;0,(1+(AB7/Y7))^(1/($C$6-$B$6))-1,0)</f>
        <v>3.0364158932197238E-2</v>
      </c>
    </row>
    <row r="8" spans="1:30" x14ac:dyDescent="0.2">
      <c r="A8" s="10" t="str">
        <f>name!D5</f>
        <v>12 Other managers and proprietors</v>
      </c>
      <c r="B8" s="11">
        <f t="shared" si="2"/>
        <v>8.8417295571091206</v>
      </c>
      <c r="C8" s="11">
        <f t="shared" si="2"/>
        <v>10.06476764769339</v>
      </c>
      <c r="D8" s="11">
        <f t="shared" si="2"/>
        <v>1.2230380905842702</v>
      </c>
      <c r="E8" s="11">
        <f t="shared" si="2"/>
        <v>5.2690351030365505</v>
      </c>
      <c r="F8" s="11">
        <f t="shared" si="2"/>
        <v>6.4920731936208194</v>
      </c>
      <c r="G8" s="200">
        <f t="shared" ref="G8:G33" si="3">IF(B8&gt;0,(1+(E8/B8))^(1/($C$6-$B$6))-1,0)</f>
        <v>3.1654368336686556E-2</v>
      </c>
      <c r="H8" s="11"/>
      <c r="I8" s="10" t="str">
        <f>name!E4</f>
        <v>Managers, directors and senior officials</v>
      </c>
      <c r="J8" s="11">
        <f t="array" ref="J8:J16">MMULT(aggregation!$B$13:$AA$21,B7:B32)</f>
        <v>24.05606381124025</v>
      </c>
      <c r="K8" s="11">
        <f t="array" ref="K8:K16">MMULT(aggregation!$B$13:$AA$21,C7:C32)</f>
        <v>24.794504464671782</v>
      </c>
      <c r="L8" s="11">
        <f t="array" ref="L8:L16">MMULT(aggregation!$B$13:$AA$21,D7:D32)</f>
        <v>0.73844065343152998</v>
      </c>
      <c r="M8" s="11">
        <f t="array" ref="M8:M16">MMULT(aggregation!$B$13:$AA$21,E7:E32)</f>
        <v>12.579442759299534</v>
      </c>
      <c r="N8" s="11">
        <f t="array" ref="N8:N16">MMULT(aggregation!$B$13:$AA$21,F7:F32)</f>
        <v>13.31788341273106</v>
      </c>
      <c r="O8" s="11"/>
      <c r="P8" s="10" t="str">
        <f>name!D5</f>
        <v>12 Other managers and proprietors</v>
      </c>
      <c r="Q8" s="11">
        <v>5.0144029517066873</v>
      </c>
      <c r="R8" s="11">
        <v>6.3474110276959017</v>
      </c>
      <c r="S8" s="345">
        <f t="shared" ref="S8:S31" si="4">R8-Q8</f>
        <v>1.3330080759892144</v>
      </c>
      <c r="T8" s="345">
        <v>2.9425913645199562</v>
      </c>
      <c r="U8" s="345">
        <f t="shared" ref="U8:U31" si="5">SUM(S8:T8)</f>
        <v>4.2755994405091702</v>
      </c>
      <c r="V8" s="346">
        <f t="shared" ref="V8:V33" si="6">IF(Q8&gt;0,(1+(T8/Q8))^(1/($C$6-$B$6))-1,0)</f>
        <v>3.1261143627898891E-2</v>
      </c>
      <c r="X8" s="10" t="str">
        <f>name!B5</f>
        <v>Mining and quarrying</v>
      </c>
      <c r="Y8" s="11">
        <v>0.90700000000000025</v>
      </c>
      <c r="Z8" s="11">
        <v>0.69800000000000029</v>
      </c>
      <c r="AA8" s="345">
        <f t="shared" ref="AA8:AA29" si="7">Z8-Y8</f>
        <v>-0.20899999999999996</v>
      </c>
      <c r="AB8" s="11">
        <v>0.31874078606167588</v>
      </c>
      <c r="AC8" s="345">
        <f t="shared" ref="AC8:AC29" si="8">SUM(AA8:AB8)</f>
        <v>0.10974078606167592</v>
      </c>
      <c r="AD8" s="348">
        <f t="shared" ref="AD8:AD29" si="9">IF(Y8&gt;0,(1+(AB8/Y8))^(1/($C$6-$B$6))-1,0)</f>
        <v>2.0280117126123542E-2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13.419118817268</v>
      </c>
      <c r="C9" s="11">
        <f t="shared" si="2"/>
        <v>18.098268834603246</v>
      </c>
      <c r="D9" s="11">
        <f t="shared" si="2"/>
        <v>4.6791500173352434</v>
      </c>
      <c r="E9" s="11">
        <f t="shared" si="2"/>
        <v>6.1126941237079215</v>
      </c>
      <c r="F9" s="11">
        <f t="shared" si="2"/>
        <v>10.791844141043164</v>
      </c>
      <c r="G9" s="200">
        <f t="shared" si="3"/>
        <v>2.5340008752513077E-2</v>
      </c>
      <c r="H9" s="11"/>
      <c r="I9" s="10" t="str">
        <f>name!E5</f>
        <v>Professional occupations</v>
      </c>
      <c r="J9" s="11">
        <v>63.304520911721923</v>
      </c>
      <c r="K9" s="11">
        <v>74.269930923213707</v>
      </c>
      <c r="L9" s="11">
        <v>10.965410011491786</v>
      </c>
      <c r="M9" s="11">
        <v>33.345971277269413</v>
      </c>
      <c r="N9" s="11">
        <v>44.311381288761197</v>
      </c>
      <c r="O9" s="11"/>
      <c r="P9" s="10" t="str">
        <f>name!D6</f>
        <v>21 Science, research, engineering and technology professionals</v>
      </c>
      <c r="Q9" s="11">
        <v>10.713182950783205</v>
      </c>
      <c r="R9" s="11">
        <v>13.49136447455191</v>
      </c>
      <c r="S9" s="345">
        <f t="shared" si="4"/>
        <v>2.7781815237687049</v>
      </c>
      <c r="T9" s="345">
        <v>4.101858008649458</v>
      </c>
      <c r="U9" s="345">
        <f t="shared" si="5"/>
        <v>6.8800395324181629</v>
      </c>
      <c r="V9" s="346">
        <f t="shared" si="6"/>
        <v>2.1846407288833136E-2</v>
      </c>
      <c r="X9" s="10" t="str">
        <f>name!B6</f>
        <v>Food drink and tobacco</v>
      </c>
      <c r="Y9" s="11">
        <v>3.8100000000000049</v>
      </c>
      <c r="Z9" s="11">
        <v>3.7080000000000002</v>
      </c>
      <c r="AA9" s="345">
        <f t="shared" si="7"/>
        <v>-0.10200000000000475</v>
      </c>
      <c r="AB9" s="11">
        <v>1.6677529976760526</v>
      </c>
      <c r="AC9" s="345">
        <f t="shared" si="8"/>
        <v>1.5657529976760478</v>
      </c>
      <c r="AD9" s="348">
        <f t="shared" si="9"/>
        <v>2.4499689942669045E-2</v>
      </c>
    </row>
    <row r="10" spans="1:30" x14ac:dyDescent="0.2">
      <c r="A10" s="10" t="str">
        <f>name!D7</f>
        <v>22 Health professionals</v>
      </c>
      <c r="B10" s="11">
        <f t="shared" si="2"/>
        <v>21.611910634357557</v>
      </c>
      <c r="C10" s="11">
        <f t="shared" si="2"/>
        <v>24.243154842038848</v>
      </c>
      <c r="D10" s="11">
        <f t="shared" si="2"/>
        <v>2.6312442076812879</v>
      </c>
      <c r="E10" s="11">
        <f t="shared" si="2"/>
        <v>12.41391454124002</v>
      </c>
      <c r="F10" s="11">
        <f t="shared" si="2"/>
        <v>15.045158748921304</v>
      </c>
      <c r="G10" s="200">
        <f t="shared" si="3"/>
        <v>3.0720784165127579E-2</v>
      </c>
      <c r="H10" s="11"/>
      <c r="I10" s="10" t="str">
        <f>name!E6</f>
        <v>Associate professional occupations</v>
      </c>
      <c r="J10" s="11">
        <v>34.29251607228759</v>
      </c>
      <c r="K10" s="11">
        <v>40.9264845336224</v>
      </c>
      <c r="L10" s="11">
        <v>6.6339684613348009</v>
      </c>
      <c r="M10" s="11">
        <v>18.679225794548984</v>
      </c>
      <c r="N10" s="11">
        <v>25.313194255883783</v>
      </c>
      <c r="O10" s="11"/>
      <c r="P10" s="10" t="str">
        <f>name!D7</f>
        <v>22 Health professionals</v>
      </c>
      <c r="Q10" s="11">
        <v>5.6673461482444356</v>
      </c>
      <c r="R10" s="11">
        <v>6.4266537675916435</v>
      </c>
      <c r="S10" s="345">
        <f t="shared" si="4"/>
        <v>0.75930761934720792</v>
      </c>
      <c r="T10" s="345">
        <v>2.3331498106725119</v>
      </c>
      <c r="U10" s="345">
        <f t="shared" si="5"/>
        <v>3.0924574300197198</v>
      </c>
      <c r="V10" s="346">
        <f t="shared" si="6"/>
        <v>2.3251707604697858E-2</v>
      </c>
      <c r="X10" s="10" t="str">
        <f>name!B7</f>
        <v>Engineering</v>
      </c>
      <c r="Y10" s="11">
        <v>2.2139999999999969</v>
      </c>
      <c r="Z10" s="11">
        <v>2.0890000000000009</v>
      </c>
      <c r="AA10" s="345">
        <f t="shared" si="7"/>
        <v>-0.124999999999996</v>
      </c>
      <c r="AB10" s="11">
        <v>0.90170383815039779</v>
      </c>
      <c r="AC10" s="345">
        <f t="shared" si="8"/>
        <v>0.77670383815040178</v>
      </c>
      <c r="AD10" s="348">
        <f t="shared" si="9"/>
        <v>2.3038324967194601E-2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12.648247029149484</v>
      </c>
      <c r="C11" s="11">
        <f t="shared" si="2"/>
        <v>14.036580044105566</v>
      </c>
      <c r="D11" s="11">
        <f t="shared" si="2"/>
        <v>1.3883330149560826</v>
      </c>
      <c r="E11" s="11">
        <f t="shared" si="2"/>
        <v>6.6946890572995583</v>
      </c>
      <c r="F11" s="11">
        <f t="shared" si="2"/>
        <v>8.0830220722556412</v>
      </c>
      <c r="G11" s="200">
        <f t="shared" si="3"/>
        <v>2.8725417747038406E-2</v>
      </c>
      <c r="H11" s="11"/>
      <c r="I11" s="10" t="str">
        <f>name!E7</f>
        <v>Administrative and secretarial occupations</v>
      </c>
      <c r="J11" s="11">
        <v>32.961387143249702</v>
      </c>
      <c r="K11" s="11">
        <v>31.723132392752674</v>
      </c>
      <c r="L11" s="11">
        <v>-1.2382547504970303</v>
      </c>
      <c r="M11" s="11">
        <v>16.731247862286398</v>
      </c>
      <c r="N11" s="11">
        <v>15.492993111789369</v>
      </c>
      <c r="O11" s="11"/>
      <c r="P11" s="10" t="str">
        <f>name!D8</f>
        <v>23 Teaching and other educational professionals</v>
      </c>
      <c r="Q11" s="11">
        <v>4.1562616111015149</v>
      </c>
      <c r="R11" s="11">
        <v>4.7058693446232924</v>
      </c>
      <c r="S11" s="345">
        <f t="shared" si="4"/>
        <v>0.5496077335217775</v>
      </c>
      <c r="T11" s="345">
        <v>1.9563673563588122</v>
      </c>
      <c r="U11" s="345">
        <f t="shared" si="5"/>
        <v>2.5059750898805895</v>
      </c>
      <c r="V11" s="346">
        <f t="shared" si="6"/>
        <v>2.6049572952146383E-2</v>
      </c>
      <c r="X11" s="10" t="str">
        <f>name!B8</f>
        <v>Rest of manufacturing</v>
      </c>
      <c r="Y11" s="11">
        <v>17.145999999999969</v>
      </c>
      <c r="Z11" s="11">
        <v>13.803000000000013</v>
      </c>
      <c r="AA11" s="345">
        <f t="shared" si="7"/>
        <v>-3.3429999999999556</v>
      </c>
      <c r="AB11" s="11">
        <v>6.1953301634247167</v>
      </c>
      <c r="AC11" s="345">
        <f t="shared" si="8"/>
        <v>2.8523301634247611</v>
      </c>
      <c r="AD11" s="348">
        <f t="shared" si="9"/>
        <v>2.0776943898092259E-2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15.625244430946877</v>
      </c>
      <c r="C12" s="11">
        <f t="shared" si="2"/>
        <v>17.89192720246605</v>
      </c>
      <c r="D12" s="11">
        <f t="shared" si="2"/>
        <v>2.266682771519172</v>
      </c>
      <c r="E12" s="11">
        <f t="shared" si="2"/>
        <v>8.1246735550219142</v>
      </c>
      <c r="F12" s="11">
        <f t="shared" si="2"/>
        <v>10.391356326541088</v>
      </c>
      <c r="G12" s="200">
        <f t="shared" si="3"/>
        <v>2.8305960001328678E-2</v>
      </c>
      <c r="H12" s="11"/>
      <c r="I12" s="10" t="str">
        <f>name!E8</f>
        <v>Skilled trades occupations</v>
      </c>
      <c r="J12" s="11">
        <v>25.906924032841864</v>
      </c>
      <c r="K12" s="11">
        <v>22.985941378574275</v>
      </c>
      <c r="L12" s="11">
        <v>-2.9209826542675872</v>
      </c>
      <c r="M12" s="11">
        <v>10.153773117849706</v>
      </c>
      <c r="N12" s="11">
        <v>7.2327904635821181</v>
      </c>
      <c r="O12" s="11"/>
      <c r="P12" s="10" t="str">
        <f>name!D9</f>
        <v>24 Business, media and public service professionals</v>
      </c>
      <c r="Q12" s="11">
        <v>7.7094142774335666</v>
      </c>
      <c r="R12" s="11">
        <v>8.3866034570217973</v>
      </c>
      <c r="S12" s="345">
        <f t="shared" si="4"/>
        <v>0.67718917958823077</v>
      </c>
      <c r="T12" s="345">
        <v>3.3874869123322475</v>
      </c>
      <c r="U12" s="345">
        <f t="shared" si="5"/>
        <v>4.0646760919204787</v>
      </c>
      <c r="V12" s="346">
        <f t="shared" si="6"/>
        <v>2.4578776923160461E-2</v>
      </c>
      <c r="X12" s="10" t="str">
        <f>name!B9</f>
        <v>Electricity and gas</v>
      </c>
      <c r="Y12" s="11">
        <v>1.8740000000000003</v>
      </c>
      <c r="Z12" s="11">
        <v>1.8870000000000005</v>
      </c>
      <c r="AA12" s="345">
        <f t="shared" si="7"/>
        <v>1.3000000000000123E-2</v>
      </c>
      <c r="AB12" s="11">
        <v>0.79471682001005151</v>
      </c>
      <c r="AC12" s="345">
        <f t="shared" si="8"/>
        <v>0.80771682001005163</v>
      </c>
      <c r="AD12" s="348">
        <f t="shared" si="9"/>
        <v>2.3848096229939664E-2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6.083940146127965</v>
      </c>
      <c r="C13" s="11">
        <f t="shared" si="2"/>
        <v>5.8916849414656394</v>
      </c>
      <c r="D13" s="11">
        <f t="shared" si="2"/>
        <v>-0.19225520466232576</v>
      </c>
      <c r="E13" s="11">
        <f t="shared" si="2"/>
        <v>2.2737113714993566</v>
      </c>
      <c r="F13" s="11">
        <f t="shared" si="2"/>
        <v>2.0814561668370311</v>
      </c>
      <c r="G13" s="200">
        <f t="shared" si="3"/>
        <v>2.1393967206023712E-2</v>
      </c>
      <c r="H13" s="11"/>
      <c r="I13" s="10" t="str">
        <f>name!E9</f>
        <v>Caring, leisure and other service occupations</v>
      </c>
      <c r="J13" s="11">
        <v>28.799969892310841</v>
      </c>
      <c r="K13" s="11">
        <v>29.654861348859928</v>
      </c>
      <c r="L13" s="11">
        <v>0.85489145654908227</v>
      </c>
      <c r="M13" s="11">
        <v>16.089154871564411</v>
      </c>
      <c r="N13" s="11">
        <v>16.944046328113494</v>
      </c>
      <c r="O13" s="11"/>
      <c r="P13" s="10" t="str">
        <f>name!D10</f>
        <v>31 Science, engineering and technology associate professionals</v>
      </c>
      <c r="Q13" s="11">
        <v>4.8347956922208191</v>
      </c>
      <c r="R13" s="11">
        <v>4.2900731756979811</v>
      </c>
      <c r="S13" s="345">
        <f t="shared" si="4"/>
        <v>-0.54472251652283799</v>
      </c>
      <c r="T13" s="345">
        <v>1.5494198538499391</v>
      </c>
      <c r="U13" s="345">
        <f t="shared" si="5"/>
        <v>1.0046973373271011</v>
      </c>
      <c r="V13" s="346">
        <f t="shared" si="6"/>
        <v>1.8705445430789336E-2</v>
      </c>
      <c r="X13" s="10" t="str">
        <f>name!B10</f>
        <v>Water and sewerage</v>
      </c>
      <c r="Y13" s="11">
        <v>1.8669999999999987</v>
      </c>
      <c r="Z13" s="11">
        <v>1.9139999999999953</v>
      </c>
      <c r="AA13" s="345">
        <f t="shared" si="7"/>
        <v>4.69999999999966E-2</v>
      </c>
      <c r="AB13" s="11">
        <v>0.8401524648529749</v>
      </c>
      <c r="AC13" s="345">
        <f t="shared" si="8"/>
        <v>0.8871524648529715</v>
      </c>
      <c r="AD13" s="348">
        <f t="shared" si="9"/>
        <v>2.5080313814709099E-2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7.5850212665896013</v>
      </c>
      <c r="C14" s="11">
        <f t="shared" si="2"/>
        <v>14.575402602958782</v>
      </c>
      <c r="D14" s="11">
        <f t="shared" si="2"/>
        <v>6.9903813363691825</v>
      </c>
      <c r="E14" s="11">
        <f t="shared" si="2"/>
        <v>7.4638761232337121</v>
      </c>
      <c r="F14" s="11">
        <f t="shared" si="2"/>
        <v>14.454257459602898</v>
      </c>
      <c r="G14" s="200">
        <f t="shared" si="3"/>
        <v>4.6734467744661501E-2</v>
      </c>
      <c r="H14" s="11"/>
      <c r="I14" s="10" t="str">
        <f>name!E10</f>
        <v>Sales and customer service occupations</v>
      </c>
      <c r="J14" s="11">
        <v>31.114983156268845</v>
      </c>
      <c r="K14" s="11">
        <v>32.007461481400654</v>
      </c>
      <c r="L14" s="11">
        <v>0.89247832513180414</v>
      </c>
      <c r="M14" s="11">
        <v>15.749775170150098</v>
      </c>
      <c r="N14" s="11">
        <v>16.642253495281899</v>
      </c>
      <c r="O14" s="11"/>
      <c r="P14" s="10" t="str">
        <f>name!D11</f>
        <v>32 Health and social care associate professionals</v>
      </c>
      <c r="Q14" s="11">
        <v>1.7322460071933665</v>
      </c>
      <c r="R14" s="11">
        <v>2.7322153291795104</v>
      </c>
      <c r="S14" s="345">
        <f t="shared" si="4"/>
        <v>0.99996932198614386</v>
      </c>
      <c r="T14" s="345">
        <v>1.1884793402593927</v>
      </c>
      <c r="U14" s="345">
        <f t="shared" si="5"/>
        <v>2.1884486622455368</v>
      </c>
      <c r="V14" s="346">
        <f t="shared" si="6"/>
        <v>3.544112505958541E-2</v>
      </c>
      <c r="X14" s="10" t="str">
        <f>name!B11</f>
        <v>Construction</v>
      </c>
      <c r="Y14" s="11">
        <v>17.158000000000033</v>
      </c>
      <c r="Z14" s="11">
        <v>16.352000000000036</v>
      </c>
      <c r="AA14" s="345">
        <f t="shared" si="7"/>
        <v>-0.80599999999999739</v>
      </c>
      <c r="AB14" s="11">
        <v>6.7819070287688605</v>
      </c>
      <c r="AC14" s="345">
        <f t="shared" si="8"/>
        <v>5.9759070287688631</v>
      </c>
      <c r="AD14" s="348">
        <f t="shared" si="9"/>
        <v>2.2453862121730506E-2</v>
      </c>
    </row>
    <row r="15" spans="1:30" x14ac:dyDescent="0.2">
      <c r="A15" s="10" t="str">
        <f>name!D12</f>
        <v>33 Protective service occupations</v>
      </c>
      <c r="B15" s="11">
        <f t="shared" si="2"/>
        <v>3.7362812085302317</v>
      </c>
      <c r="C15" s="11">
        <f t="shared" si="2"/>
        <v>3.1723468388907881</v>
      </c>
      <c r="D15" s="11">
        <f t="shared" si="2"/>
        <v>-0.56393436963944388</v>
      </c>
      <c r="E15" s="11">
        <f t="shared" si="2"/>
        <v>1.0874036069748114</v>
      </c>
      <c r="F15" s="11">
        <f t="shared" si="2"/>
        <v>0.52346923733536754</v>
      </c>
      <c r="G15" s="200">
        <f t="shared" si="3"/>
        <v>1.7175656292478303E-2</v>
      </c>
      <c r="H15" s="11"/>
      <c r="I15" s="10" t="str">
        <f>name!E11</f>
        <v>Process, plant and machine operatives</v>
      </c>
      <c r="J15" s="11">
        <v>19.977149536816931</v>
      </c>
      <c r="K15" s="11">
        <v>17.739597219706805</v>
      </c>
      <c r="L15" s="11">
        <v>-2.2375523171101239</v>
      </c>
      <c r="M15" s="11">
        <v>8.6671642307820846</v>
      </c>
      <c r="N15" s="11">
        <v>6.4296119136719625</v>
      </c>
      <c r="O15" s="11"/>
      <c r="P15" s="10" t="str">
        <f>name!D12</f>
        <v>33 Protective service occupations</v>
      </c>
      <c r="Q15" s="11">
        <v>2.7204261715799611</v>
      </c>
      <c r="R15" s="11">
        <v>2.0446352209029941</v>
      </c>
      <c r="S15" s="345">
        <f t="shared" si="4"/>
        <v>-0.67579095067696704</v>
      </c>
      <c r="T15" s="345">
        <v>0.58998541428590867</v>
      </c>
      <c r="U15" s="345">
        <f t="shared" si="5"/>
        <v>-8.5805536391058368E-2</v>
      </c>
      <c r="V15" s="346">
        <f t="shared" si="6"/>
        <v>1.3171589723074195E-2</v>
      </c>
      <c r="X15" s="10" t="str">
        <f>name!B12</f>
        <v>Wholesale and retail trade</v>
      </c>
      <c r="Y15" s="11">
        <v>42.553999999999974</v>
      </c>
      <c r="Z15" s="11">
        <v>42.765000000000043</v>
      </c>
      <c r="AA15" s="345">
        <f t="shared" si="7"/>
        <v>0.21100000000006958</v>
      </c>
      <c r="AB15" s="11">
        <v>20.019224498568807</v>
      </c>
      <c r="AC15" s="345">
        <f t="shared" si="8"/>
        <v>20.230224498568877</v>
      </c>
      <c r="AD15" s="348">
        <f t="shared" si="9"/>
        <v>2.6037443120983106E-2</v>
      </c>
    </row>
    <row r="16" spans="1:30" x14ac:dyDescent="0.2">
      <c r="A16" s="10" t="str">
        <f>name!D13</f>
        <v>34 Culture, media and sports occupations</v>
      </c>
      <c r="B16" s="11">
        <f t="shared" si="2"/>
        <v>3.4747993993157262</v>
      </c>
      <c r="C16" s="11">
        <f t="shared" si="2"/>
        <v>3.3198299294173714</v>
      </c>
      <c r="D16" s="11">
        <f t="shared" si="2"/>
        <v>-0.15496946989835453</v>
      </c>
      <c r="E16" s="11">
        <f t="shared" si="2"/>
        <v>1.5533276375568297</v>
      </c>
      <c r="F16" s="11">
        <f t="shared" si="2"/>
        <v>1.3983581676584755</v>
      </c>
      <c r="G16" s="200">
        <f t="shared" si="3"/>
        <v>2.4939978912502214E-2</v>
      </c>
      <c r="H16" s="11"/>
      <c r="I16" s="10" t="str">
        <f>name!E12</f>
        <v>Elementary occupations</v>
      </c>
      <c r="J16" s="11">
        <v>31.703485443262107</v>
      </c>
      <c r="K16" s="11">
        <v>30.918086257197864</v>
      </c>
      <c r="L16" s="11">
        <v>-0.78539918606424042</v>
      </c>
      <c r="M16" s="11">
        <v>14.730599986559044</v>
      </c>
      <c r="N16" s="11">
        <v>13.945200800494803</v>
      </c>
      <c r="O16" s="11"/>
      <c r="P16" s="10" t="str">
        <f>name!D13</f>
        <v>34 Culture, media and sports occupations</v>
      </c>
      <c r="Q16" s="11">
        <v>1.5332119486488691</v>
      </c>
      <c r="R16" s="11">
        <v>1.3966844440598416</v>
      </c>
      <c r="S16" s="345">
        <f t="shared" si="4"/>
        <v>-0.13652750458902752</v>
      </c>
      <c r="T16" s="345">
        <v>0.54851866514811842</v>
      </c>
      <c r="U16" s="345">
        <f t="shared" si="5"/>
        <v>0.41199116055909091</v>
      </c>
      <c r="V16" s="346">
        <f t="shared" si="6"/>
        <v>2.0598256894992284E-2</v>
      </c>
      <c r="X16" s="10" t="str">
        <f>name!B13</f>
        <v>Transport and storage</v>
      </c>
      <c r="Y16" s="11">
        <v>17.19499999999999</v>
      </c>
      <c r="Z16" s="11">
        <v>17.588999999999977</v>
      </c>
      <c r="AA16" s="345">
        <f t="shared" si="7"/>
        <v>0.39399999999998769</v>
      </c>
      <c r="AB16" s="11">
        <v>8.1337788780925635</v>
      </c>
      <c r="AC16" s="345">
        <f t="shared" si="8"/>
        <v>8.5277788780925512</v>
      </c>
      <c r="AD16" s="348">
        <f t="shared" si="9"/>
        <v>2.6157770519430024E-2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13.41247405172407</v>
      </c>
      <c r="C17" s="11">
        <f t="shared" si="10"/>
        <v>13.967220220889814</v>
      </c>
      <c r="D17" s="11">
        <f t="shared" si="10"/>
        <v>0.55474616916574204</v>
      </c>
      <c r="E17" s="11">
        <f t="shared" si="10"/>
        <v>6.3009070552842719</v>
      </c>
      <c r="F17" s="11">
        <f t="shared" si="10"/>
        <v>6.8556532244500135</v>
      </c>
      <c r="G17" s="200">
        <f t="shared" si="3"/>
        <v>2.6006585205339938E-2</v>
      </c>
      <c r="H17" s="11"/>
      <c r="O17" s="11"/>
      <c r="P17" s="10" t="str">
        <f>name!D14</f>
        <v>35 Business and public service associate professionals</v>
      </c>
      <c r="Q17" s="11">
        <v>6.5148718240297727</v>
      </c>
      <c r="R17" s="11">
        <v>6.395207338305303</v>
      </c>
      <c r="S17" s="345">
        <f t="shared" si="4"/>
        <v>-0.11966448572446975</v>
      </c>
      <c r="T17" s="345">
        <v>2.4131488647815629</v>
      </c>
      <c r="U17" s="345">
        <f t="shared" si="5"/>
        <v>2.2934843790570931</v>
      </c>
      <c r="V17" s="346">
        <f t="shared" si="6"/>
        <v>2.1229349079916471E-2</v>
      </c>
      <c r="X17" s="10" t="str">
        <f>name!B14</f>
        <v>Accommodation and food</v>
      </c>
      <c r="Y17" s="11">
        <v>19.551999999999982</v>
      </c>
      <c r="Z17" s="11">
        <v>22.113999999999976</v>
      </c>
      <c r="AA17" s="345">
        <f t="shared" si="7"/>
        <v>2.5619999999999941</v>
      </c>
      <c r="AB17" s="11">
        <v>10.680882879366171</v>
      </c>
      <c r="AC17" s="345">
        <f t="shared" si="8"/>
        <v>13.242882879366165</v>
      </c>
      <c r="AD17" s="348">
        <f t="shared" si="9"/>
        <v>2.9483107678297538E-2</v>
      </c>
    </row>
    <row r="18" spans="1:30" x14ac:dyDescent="0.2">
      <c r="A18" s="10" t="str">
        <f>name!D15</f>
        <v>41 Administrative occupations</v>
      </c>
      <c r="B18" s="11">
        <f t="shared" si="10"/>
        <v>27.508825497371475</v>
      </c>
      <c r="C18" s="11">
        <f t="shared" si="10"/>
        <v>27.590499419879976</v>
      </c>
      <c r="D18" s="11">
        <f t="shared" si="10"/>
        <v>8.1673922508498031E-2</v>
      </c>
      <c r="E18" s="11">
        <f t="shared" si="10"/>
        <v>14.115310219709823</v>
      </c>
      <c r="F18" s="11">
        <f t="shared" si="10"/>
        <v>14.196984142218321</v>
      </c>
      <c r="G18" s="200">
        <f t="shared" si="3"/>
        <v>2.7996285409120025E-2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9.2867200463326665</v>
      </c>
      <c r="R18" s="11">
        <v>11.001218417626013</v>
      </c>
      <c r="S18" s="345">
        <f t="shared" si="4"/>
        <v>1.714498371293347</v>
      </c>
      <c r="T18" s="345">
        <v>3.8281711651577033</v>
      </c>
      <c r="U18" s="345">
        <f t="shared" si="5"/>
        <v>5.5426695364510508</v>
      </c>
      <c r="V18" s="346">
        <f t="shared" si="6"/>
        <v>2.3277651644963315E-2</v>
      </c>
      <c r="X18" s="10" t="str">
        <f>name!B15</f>
        <v>Media</v>
      </c>
      <c r="Y18" s="11">
        <v>1.714999999999999</v>
      </c>
      <c r="Z18" s="11">
        <v>1.722999999999993</v>
      </c>
      <c r="AA18" s="345">
        <f t="shared" si="7"/>
        <v>7.9999999999940119E-3</v>
      </c>
      <c r="AB18" s="11">
        <v>0.84786061388572576</v>
      </c>
      <c r="AC18" s="345">
        <f t="shared" si="8"/>
        <v>0.85586061388571977</v>
      </c>
      <c r="AD18" s="348">
        <f t="shared" si="9"/>
        <v>2.7142558665516958E-2</v>
      </c>
    </row>
    <row r="19" spans="1:30" x14ac:dyDescent="0.2">
      <c r="A19" s="10" t="str">
        <f>name!D16</f>
        <v>42 Secretarial and related occupations</v>
      </c>
      <c r="B19" s="11">
        <f t="shared" si="10"/>
        <v>5.4525616458782293</v>
      </c>
      <c r="C19" s="11">
        <f t="shared" si="10"/>
        <v>4.1326329728727007</v>
      </c>
      <c r="D19" s="11">
        <f t="shared" si="10"/>
        <v>-1.3199286730055282</v>
      </c>
      <c r="E19" s="11">
        <f t="shared" si="10"/>
        <v>2.6159376425765752</v>
      </c>
      <c r="F19" s="11">
        <f t="shared" si="10"/>
        <v>1.2960089695710473</v>
      </c>
      <c r="G19" s="200">
        <f t="shared" si="3"/>
        <v>2.64697266377385E-2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0.24787279805067117</v>
      </c>
      <c r="K19" s="11">
        <f t="array" ref="K19:K27">MMULT(aggregation!$B$13:$AA$21,C36:C61)</f>
        <v>0.40130387676359042</v>
      </c>
      <c r="L19" s="11">
        <f t="array" ref="L19:L27">MMULT(aggregation!$B$13:$AA$21,D36:D61)</f>
        <v>0.15343107871291925</v>
      </c>
      <c r="M19" s="11">
        <f t="array" ref="M19:M27">MMULT(aggregation!$B$13:$AA$21,E36:E61)</f>
        <v>0.19186673632496837</v>
      </c>
      <c r="N19" s="11">
        <f t="array" ref="N19:N27">MMULT(aggregation!$B$13:$AA$21,F36:F61)</f>
        <v>0.34529781503788759</v>
      </c>
      <c r="O19" s="11"/>
      <c r="P19" s="10" t="str">
        <f>name!D16</f>
        <v>42 Secretarial and related occupations</v>
      </c>
      <c r="Q19" s="11">
        <v>0.29194303251868509</v>
      </c>
      <c r="R19" s="11">
        <v>0.34684457770492549</v>
      </c>
      <c r="S19" s="345">
        <f t="shared" si="4"/>
        <v>5.4901545186240408E-2</v>
      </c>
      <c r="T19" s="345">
        <v>0.10541657724695144</v>
      </c>
      <c r="U19" s="345">
        <f t="shared" si="5"/>
        <v>0.16031812243319185</v>
      </c>
      <c r="V19" s="346">
        <f t="shared" si="6"/>
        <v>2.0764850751191721E-2</v>
      </c>
      <c r="X19" s="10" t="str">
        <f>name!B16</f>
        <v>Information technology</v>
      </c>
      <c r="Y19" s="11">
        <v>4.6000000000000032</v>
      </c>
      <c r="Z19" s="11">
        <v>5.2530000000000179</v>
      </c>
      <c r="AA19" s="345">
        <f t="shared" si="7"/>
        <v>0.65300000000001468</v>
      </c>
      <c r="AB19" s="11">
        <v>2.1272736690131238</v>
      </c>
      <c r="AC19" s="345">
        <f t="shared" si="8"/>
        <v>2.7802736690131384</v>
      </c>
      <c r="AD19" s="348">
        <f t="shared" si="9"/>
        <v>2.5664720761558568E-2</v>
      </c>
    </row>
    <row r="20" spans="1:30" x14ac:dyDescent="0.2">
      <c r="A20" s="10" t="str">
        <f>name!D17</f>
        <v>51 Skilled agricultural and related trades</v>
      </c>
      <c r="B20" s="11">
        <f t="shared" si="10"/>
        <v>2.1118901948275428</v>
      </c>
      <c r="C20" s="11">
        <f t="shared" si="10"/>
        <v>2.3161853978471894</v>
      </c>
      <c r="D20" s="11">
        <f t="shared" si="10"/>
        <v>0.2042952030196466</v>
      </c>
      <c r="E20" s="11">
        <f t="shared" si="10"/>
        <v>1.1985236888467152</v>
      </c>
      <c r="F20" s="11">
        <f t="shared" si="10"/>
        <v>1.402818891866362</v>
      </c>
      <c r="G20" s="200">
        <f t="shared" si="3"/>
        <v>3.0419488691160179E-2</v>
      </c>
      <c r="H20" s="11"/>
      <c r="I20" s="11" t="str">
        <f t="shared" si="11"/>
        <v>Professional occupations</v>
      </c>
      <c r="J20" s="11">
        <v>3.1408587603237526</v>
      </c>
      <c r="K20" s="11">
        <v>4.8363643830184229</v>
      </c>
      <c r="L20" s="11">
        <v>1.6955056226946701</v>
      </c>
      <c r="M20" s="11">
        <v>2.0726813669975868</v>
      </c>
      <c r="N20" s="11">
        <v>3.7681869896922566</v>
      </c>
      <c r="O20" s="11"/>
      <c r="P20" s="10" t="str">
        <f>name!D17</f>
        <v>51 Skilled agricultural and related trades</v>
      </c>
      <c r="Q20" s="11">
        <v>1.7058428533819288</v>
      </c>
      <c r="R20" s="11">
        <v>1.8053620583466823</v>
      </c>
      <c r="S20" s="345">
        <f t="shared" si="4"/>
        <v>9.9519204964753527E-2</v>
      </c>
      <c r="T20" s="345">
        <v>0.88616541103948099</v>
      </c>
      <c r="U20" s="345">
        <f t="shared" si="5"/>
        <v>0.98568461600423452</v>
      </c>
      <c r="V20" s="346">
        <f t="shared" si="6"/>
        <v>2.8284187429820085E-2</v>
      </c>
      <c r="X20" s="10" t="str">
        <f>name!B17</f>
        <v>Finance and insurance</v>
      </c>
      <c r="Y20" s="11">
        <v>6.5739999999999883</v>
      </c>
      <c r="Z20" s="11">
        <v>6.8199999999999985</v>
      </c>
      <c r="AA20" s="345">
        <f t="shared" si="7"/>
        <v>0.24600000000001021</v>
      </c>
      <c r="AB20" s="11">
        <v>3.3401403786415287</v>
      </c>
      <c r="AC20" s="345">
        <f t="shared" si="8"/>
        <v>3.5861403786415389</v>
      </c>
      <c r="AD20" s="348">
        <f t="shared" si="9"/>
        <v>2.7767840658488474E-2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10.003668631881848</v>
      </c>
      <c r="C21" s="11">
        <f t="shared" si="10"/>
        <v>8.4899620710354355</v>
      </c>
      <c r="D21" s="11">
        <f t="shared" si="10"/>
        <v>-1.5137065608464115</v>
      </c>
      <c r="E21" s="11">
        <f t="shared" si="10"/>
        <v>3.3995567438890602</v>
      </c>
      <c r="F21" s="11">
        <f t="shared" si="10"/>
        <v>1.8858501830426484</v>
      </c>
      <c r="G21" s="200">
        <f t="shared" si="3"/>
        <v>1.9694323206727038E-2</v>
      </c>
      <c r="H21" s="11"/>
      <c r="I21" s="11" t="str">
        <f t="shared" si="11"/>
        <v>Associate professional occupations</v>
      </c>
      <c r="J21" s="11">
        <v>0.30415557541668736</v>
      </c>
      <c r="K21" s="11">
        <v>0.48943918571880896</v>
      </c>
      <c r="L21" s="11">
        <v>0.18528361030212159</v>
      </c>
      <c r="M21" s="11">
        <v>0.21508008877722945</v>
      </c>
      <c r="N21" s="11">
        <v>0.40036369907935104</v>
      </c>
      <c r="O21" s="11"/>
      <c r="P21" s="10" t="str">
        <f>name!D18</f>
        <v>52 Skilled metal, electrical and electronic trades</v>
      </c>
      <c r="Q21" s="11">
        <v>9.8714268448730369</v>
      </c>
      <c r="R21" s="11">
        <v>8.1633985645389213</v>
      </c>
      <c r="S21" s="345">
        <f t="shared" si="4"/>
        <v>-1.7080282803341156</v>
      </c>
      <c r="T21" s="345">
        <v>3.2490481774282611</v>
      </c>
      <c r="U21" s="345">
        <f t="shared" si="5"/>
        <v>1.5410198970941456</v>
      </c>
      <c r="V21" s="346">
        <f t="shared" si="6"/>
        <v>1.914968636007397E-2</v>
      </c>
      <c r="X21" s="10" t="str">
        <f>name!B18</f>
        <v>Real estate</v>
      </c>
      <c r="Y21" s="11">
        <v>4.2479999999999913</v>
      </c>
      <c r="Z21" s="11">
        <v>4.7890000000000006</v>
      </c>
      <c r="AA21" s="345">
        <f t="shared" si="7"/>
        <v>0.54100000000000925</v>
      </c>
      <c r="AB21" s="11">
        <v>2.1898838748766276</v>
      </c>
      <c r="AC21" s="345">
        <f t="shared" si="8"/>
        <v>2.7308838748766369</v>
      </c>
      <c r="AD21" s="348">
        <f t="shared" si="9"/>
        <v>2.8104457359358959E-2</v>
      </c>
    </row>
    <row r="22" spans="1:30" x14ac:dyDescent="0.2">
      <c r="A22" s="10" t="str">
        <f>name!D19</f>
        <v>53 Skilled construction and building trades</v>
      </c>
      <c r="B22" s="11">
        <f t="shared" si="10"/>
        <v>8.9110582253778627</v>
      </c>
      <c r="C22" s="11">
        <f t="shared" si="10"/>
        <v>7.2799593121517114</v>
      </c>
      <c r="D22" s="11">
        <f t="shared" si="10"/>
        <v>-1.6310989132261509</v>
      </c>
      <c r="E22" s="11">
        <f t="shared" si="10"/>
        <v>3.31867241993689</v>
      </c>
      <c r="F22" s="11">
        <f t="shared" si="10"/>
        <v>1.6875735067107391</v>
      </c>
      <c r="G22" s="200">
        <f t="shared" si="3"/>
        <v>2.1329416493266917E-2</v>
      </c>
      <c r="H22" s="11"/>
      <c r="I22" s="11" t="str">
        <f t="shared" si="11"/>
        <v>Administrative and secretarial occupations</v>
      </c>
      <c r="J22" s="11">
        <v>0.13510304223493766</v>
      </c>
      <c r="K22" s="11">
        <v>0.21034070993783038</v>
      </c>
      <c r="L22" s="11">
        <v>7.5237667702892724E-2</v>
      </c>
      <c r="M22" s="11">
        <v>0.10139318753927509</v>
      </c>
      <c r="N22" s="11">
        <v>0.17663085524216782</v>
      </c>
      <c r="O22" s="11"/>
      <c r="P22" s="10" t="str">
        <f>name!D19</f>
        <v>53 Skilled construction and building trades</v>
      </c>
      <c r="Q22" s="11">
        <v>8.6553274312206607</v>
      </c>
      <c r="R22" s="11">
        <v>7.1030558744818579</v>
      </c>
      <c r="S22" s="345">
        <f t="shared" si="4"/>
        <v>-1.5522715567388028</v>
      </c>
      <c r="T22" s="345">
        <v>3.2249528390080826</v>
      </c>
      <c r="U22" s="345">
        <f t="shared" si="5"/>
        <v>1.6726812822692798</v>
      </c>
      <c r="V22" s="346">
        <f t="shared" si="6"/>
        <v>2.1338129383471127E-2</v>
      </c>
      <c r="X22" s="10" t="str">
        <f>name!B19</f>
        <v>Professional services</v>
      </c>
      <c r="Y22" s="11">
        <v>19.86100000000004</v>
      </c>
      <c r="Z22" s="11">
        <v>21.118000000000045</v>
      </c>
      <c r="AA22" s="345">
        <f t="shared" si="7"/>
        <v>1.257000000000005</v>
      </c>
      <c r="AB22" s="11">
        <v>9.7379896749125763</v>
      </c>
      <c r="AC22" s="345">
        <f t="shared" si="8"/>
        <v>10.994989674912581</v>
      </c>
      <c r="AD22" s="348">
        <f t="shared" si="9"/>
        <v>2.6955720420709595E-2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4.88030698075461</v>
      </c>
      <c r="C23" s="11">
        <f t="shared" si="10"/>
        <v>4.8998345975399396</v>
      </c>
      <c r="D23" s="11">
        <f t="shared" si="10"/>
        <v>1.9527616785328772E-2</v>
      </c>
      <c r="E23" s="11">
        <f t="shared" si="10"/>
        <v>2.2370202651770406</v>
      </c>
      <c r="F23" s="11">
        <f t="shared" si="10"/>
        <v>2.2565478819623697</v>
      </c>
      <c r="G23" s="200">
        <f t="shared" si="3"/>
        <v>2.5473998189732949E-2</v>
      </c>
      <c r="H23" s="11"/>
      <c r="I23" s="11" t="str">
        <f t="shared" si="11"/>
        <v>Skilled trades occupations</v>
      </c>
      <c r="J23" s="11">
        <v>2.7036297494923964E-2</v>
      </c>
      <c r="K23" s="11">
        <v>4.5401845914571526E-2</v>
      </c>
      <c r="L23" s="11">
        <v>1.8365548419647555E-2</v>
      </c>
      <c r="M23" s="11">
        <v>2.1504431449083691E-2</v>
      </c>
      <c r="N23" s="11">
        <v>3.9869979868731253E-2</v>
      </c>
      <c r="O23" s="11"/>
      <c r="P23" s="10" t="str">
        <f>name!D20</f>
        <v>54 Textiles, printing and other skilled trades</v>
      </c>
      <c r="Q23" s="11">
        <v>2.5386221697202758</v>
      </c>
      <c r="R23" s="11">
        <v>2.6154296799267187</v>
      </c>
      <c r="S23" s="345">
        <f t="shared" si="4"/>
        <v>7.6807510206442942E-2</v>
      </c>
      <c r="T23" s="345">
        <v>0.83085598406337091</v>
      </c>
      <c r="U23" s="345">
        <f t="shared" si="5"/>
        <v>0.90766349426981385</v>
      </c>
      <c r="V23" s="346">
        <f t="shared" si="6"/>
        <v>1.9055033414723033E-2</v>
      </c>
      <c r="X23" s="10" t="str">
        <f>name!B20</f>
        <v>Support services</v>
      </c>
      <c r="Y23" s="11">
        <v>21.954000000000004</v>
      </c>
      <c r="Z23" s="11">
        <v>22.800999999999974</v>
      </c>
      <c r="AA23" s="345">
        <f t="shared" si="7"/>
        <v>0.84699999999996933</v>
      </c>
      <c r="AB23" s="11">
        <v>10.339540348328965</v>
      </c>
      <c r="AC23" s="345">
        <f t="shared" si="8"/>
        <v>11.186540348328935</v>
      </c>
      <c r="AD23" s="348">
        <f t="shared" si="9"/>
        <v>2.6061675706739118E-2</v>
      </c>
    </row>
    <row r="24" spans="1:30" x14ac:dyDescent="0.2">
      <c r="A24" s="10" t="str">
        <f>name!D21</f>
        <v>61 Caring personal service occupations</v>
      </c>
      <c r="B24" s="11">
        <f t="shared" si="10"/>
        <v>22.141292742804456</v>
      </c>
      <c r="C24" s="11">
        <f t="shared" si="10"/>
        <v>23.691616306616218</v>
      </c>
      <c r="D24" s="11">
        <f t="shared" si="10"/>
        <v>1.5503235638117576</v>
      </c>
      <c r="E24" s="11">
        <f t="shared" si="10"/>
        <v>13.042433139995822</v>
      </c>
      <c r="F24" s="11">
        <f t="shared" si="10"/>
        <v>14.592756703807581</v>
      </c>
      <c r="G24" s="200">
        <f t="shared" si="3"/>
        <v>3.1357561393630551E-2</v>
      </c>
      <c r="H24" s="11"/>
      <c r="I24" s="11" t="str">
        <f t="shared" si="11"/>
        <v>Caring, leisure and other service occupations</v>
      </c>
      <c r="J24" s="11">
        <v>1.9292782887742339E-2</v>
      </c>
      <c r="K24" s="11">
        <v>3.2025979602532118E-2</v>
      </c>
      <c r="L24" s="11">
        <v>1.2733196714789775E-2</v>
      </c>
      <c r="M24" s="11">
        <v>1.5805649637554438E-2</v>
      </c>
      <c r="N24" s="11">
        <v>2.8538846352344212E-2</v>
      </c>
      <c r="O24" s="11"/>
      <c r="P24" s="10" t="str">
        <f>name!D21</f>
        <v>61 Caring personal service occupations</v>
      </c>
      <c r="Q24" s="11">
        <v>2.8170824163752006</v>
      </c>
      <c r="R24" s="11">
        <v>3.7688306119879229</v>
      </c>
      <c r="S24" s="345">
        <f t="shared" si="4"/>
        <v>0.95174819561272228</v>
      </c>
      <c r="T24" s="345">
        <v>1.5007701968304095</v>
      </c>
      <c r="U24" s="345">
        <f t="shared" si="5"/>
        <v>2.4525183924431317</v>
      </c>
      <c r="V24" s="346">
        <f t="shared" si="6"/>
        <v>2.8879586630621068E-2</v>
      </c>
      <c r="X24" s="10" t="str">
        <f>name!B21</f>
        <v>Public admin. and defence</v>
      </c>
      <c r="Y24" s="11">
        <v>15.562000000000001</v>
      </c>
      <c r="Z24" s="11">
        <v>15.112999999999987</v>
      </c>
      <c r="AA24" s="345">
        <f t="shared" si="7"/>
        <v>-0.44900000000001405</v>
      </c>
      <c r="AB24" s="11">
        <v>7.6189807543961168</v>
      </c>
      <c r="AC24" s="345">
        <f t="shared" si="8"/>
        <v>7.1699807543961027</v>
      </c>
      <c r="AD24" s="348">
        <f t="shared" si="9"/>
        <v>2.6922713489712313E-2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6.3039819733443494</v>
      </c>
      <c r="C25" s="11">
        <f t="shared" si="10"/>
        <v>5.6820426263756074</v>
      </c>
      <c r="D25" s="11">
        <f t="shared" si="10"/>
        <v>-0.62193934696874165</v>
      </c>
      <c r="E25" s="11">
        <f t="shared" si="10"/>
        <v>2.9117566747536818</v>
      </c>
      <c r="F25" s="11">
        <f t="shared" si="10"/>
        <v>2.2898173277849403</v>
      </c>
      <c r="G25" s="200">
        <f t="shared" si="3"/>
        <v>2.5638573151486099E-2</v>
      </c>
      <c r="H25" s="11"/>
      <c r="I25" s="11" t="str">
        <f t="shared" si="11"/>
        <v>Sales and customer service occupations</v>
      </c>
      <c r="J25" s="11">
        <v>5.6892998011476799E-2</v>
      </c>
      <c r="K25" s="11">
        <v>9.32481444441077E-2</v>
      </c>
      <c r="L25" s="11">
        <v>3.6355146432630908E-2</v>
      </c>
      <c r="M25" s="11">
        <v>4.051681366729426E-2</v>
      </c>
      <c r="N25" s="11">
        <v>7.6871960099925168E-2</v>
      </c>
      <c r="O25" s="11"/>
      <c r="P25" s="10" t="str">
        <f>name!D22</f>
        <v>62 Leisure, travel and related personal service occupations</v>
      </c>
      <c r="Q25" s="11">
        <v>2.0446403462405058</v>
      </c>
      <c r="R25" s="11">
        <v>1.9800152145901566</v>
      </c>
      <c r="S25" s="345">
        <f t="shared" si="4"/>
        <v>-6.4625131650349221E-2</v>
      </c>
      <c r="T25" s="345">
        <v>0.79912629145225056</v>
      </c>
      <c r="U25" s="345">
        <f t="shared" si="5"/>
        <v>0.73450115980190134</v>
      </c>
      <c r="V25" s="346">
        <f t="shared" si="6"/>
        <v>2.223748406737025E-2</v>
      </c>
      <c r="X25" s="10" t="str">
        <f>name!B22</f>
        <v>Education</v>
      </c>
      <c r="Y25" s="11">
        <v>24.450000000000053</v>
      </c>
      <c r="Z25" s="11">
        <v>27.17900000000003</v>
      </c>
      <c r="AA25" s="345">
        <f t="shared" si="7"/>
        <v>2.7289999999999779</v>
      </c>
      <c r="AB25" s="11">
        <v>13.905682576991323</v>
      </c>
      <c r="AC25" s="345">
        <f t="shared" si="8"/>
        <v>16.634682576991302</v>
      </c>
      <c r="AD25" s="348">
        <f t="shared" si="9"/>
        <v>3.0473252510780258E-2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0.35469517616203444</v>
      </c>
      <c r="C26" s="11">
        <f t="shared" si="10"/>
        <v>0.28120241586810069</v>
      </c>
      <c r="D26" s="11">
        <f t="shared" si="10"/>
        <v>-7.3492760293933729E-2</v>
      </c>
      <c r="E26" s="11">
        <f t="shared" si="10"/>
        <v>0.13496505681490642</v>
      </c>
      <c r="F26" s="11">
        <f t="shared" si="10"/>
        <v>6.1472296520972691E-2</v>
      </c>
      <c r="G26" s="200">
        <f t="shared" si="3"/>
        <v>2.1729587999153033E-2</v>
      </c>
      <c r="H26" s="11"/>
      <c r="I26" s="11" t="str">
        <f t="shared" si="11"/>
        <v>Process, plant and machine operatives</v>
      </c>
      <c r="J26" s="11">
        <v>3.427689284107685E-2</v>
      </c>
      <c r="K26" s="11">
        <v>7.4808927608049164E-2</v>
      </c>
      <c r="L26" s="11">
        <v>4.0532034766972307E-2</v>
      </c>
      <c r="M26" s="11">
        <v>3.3025588927106497E-2</v>
      </c>
      <c r="N26" s="11">
        <v>7.3557623694078797E-2</v>
      </c>
      <c r="O26" s="11"/>
      <c r="P26" s="10" t="str">
        <f>name!D23</f>
        <v>63 Community and civil enforcement occupations</v>
      </c>
      <c r="Q26" s="11">
        <v>0.27435254904996159</v>
      </c>
      <c r="R26" s="11">
        <v>0.17700701559347631</v>
      </c>
      <c r="S26" s="345">
        <f t="shared" si="4"/>
        <v>-9.7345533456485278E-2</v>
      </c>
      <c r="T26" s="345">
        <v>6.809348343836133E-2</v>
      </c>
      <c r="U26" s="345">
        <f t="shared" si="5"/>
        <v>-2.9252050018123948E-2</v>
      </c>
      <c r="V26" s="346">
        <f t="shared" si="6"/>
        <v>1.4889772506712085E-2</v>
      </c>
      <c r="X26" s="10" t="str">
        <f>name!B23</f>
        <v>Health and social work</v>
      </c>
      <c r="Y26" s="11">
        <v>53.199999999999946</v>
      </c>
      <c r="Z26" s="11">
        <v>62.045000000000009</v>
      </c>
      <c r="AA26" s="345">
        <f t="shared" si="7"/>
        <v>8.8450000000000628</v>
      </c>
      <c r="AB26" s="11">
        <v>32.796415797038591</v>
      </c>
      <c r="AC26" s="345">
        <f t="shared" si="8"/>
        <v>41.641415797038654</v>
      </c>
      <c r="AD26" s="348">
        <f t="shared" si="9"/>
        <v>3.2534522866015214E-2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25.65141584742253</v>
      </c>
      <c r="C27" s="11">
        <f t="shared" si="12"/>
        <v>25.24403431957926</v>
      </c>
      <c r="D27" s="11">
        <f t="shared" si="12"/>
        <v>-0.40738152784327364</v>
      </c>
      <c r="E27" s="11">
        <f t="shared" si="12"/>
        <v>12.897769622541176</v>
      </c>
      <c r="F27" s="11">
        <f t="shared" si="12"/>
        <v>12.4903880946979</v>
      </c>
      <c r="G27" s="200">
        <f t="shared" si="3"/>
        <v>2.7527824457163952E-2</v>
      </c>
      <c r="H27" s="11"/>
      <c r="I27" s="11" t="str">
        <f t="shared" si="11"/>
        <v>Elementary occupations</v>
      </c>
      <c r="J27" s="11">
        <v>1.9412388948338882E-2</v>
      </c>
      <c r="K27" s="11">
        <v>2.9214062273695336E-2</v>
      </c>
      <c r="L27" s="11">
        <v>9.8016733253564504E-3</v>
      </c>
      <c r="M27" s="11">
        <v>1.4240724860240353E-2</v>
      </c>
      <c r="N27" s="11">
        <v>2.4042398185596805E-2</v>
      </c>
      <c r="O27" s="11"/>
      <c r="P27" s="10" t="str">
        <f>name!D24</f>
        <v>71 Sales occupations</v>
      </c>
      <c r="Q27" s="11">
        <v>8.1956576813001902</v>
      </c>
      <c r="R27" s="11">
        <v>8.2945298485207655</v>
      </c>
      <c r="S27" s="345">
        <f t="shared" si="4"/>
        <v>9.8872167220575236E-2</v>
      </c>
      <c r="T27" s="345">
        <v>2.7797567309990479</v>
      </c>
      <c r="U27" s="345">
        <f t="shared" si="5"/>
        <v>2.8786288982196231</v>
      </c>
      <c r="V27" s="346">
        <f t="shared" si="6"/>
        <v>1.9660997842446237E-2</v>
      </c>
      <c r="X27" s="10" t="str">
        <f>name!B24</f>
        <v>Arts and entertainment</v>
      </c>
      <c r="Y27" s="11">
        <v>7.8580000000000103</v>
      </c>
      <c r="Z27" s="11">
        <v>8.9290000000000216</v>
      </c>
      <c r="AA27" s="345">
        <f t="shared" si="7"/>
        <v>1.0710000000000113</v>
      </c>
      <c r="AB27" s="11">
        <v>4.0424955275198613</v>
      </c>
      <c r="AC27" s="345">
        <f t="shared" si="8"/>
        <v>5.1134955275198726</v>
      </c>
      <c r="AD27" s="348">
        <f t="shared" si="9"/>
        <v>2.8056227215516039E-2</v>
      </c>
    </row>
    <row r="28" spans="1:30" x14ac:dyDescent="0.2">
      <c r="A28" s="10" t="str">
        <f>name!D25</f>
        <v>72 Customer service occupations</v>
      </c>
      <c r="B28" s="11">
        <f t="shared" si="12"/>
        <v>5.4635673088463159</v>
      </c>
      <c r="C28" s="11">
        <f t="shared" si="12"/>
        <v>6.7634271618213937</v>
      </c>
      <c r="D28" s="11">
        <f t="shared" si="12"/>
        <v>1.2998598529750778</v>
      </c>
      <c r="E28" s="11">
        <f t="shared" si="12"/>
        <v>2.8520055476089219</v>
      </c>
      <c r="F28" s="11">
        <f t="shared" si="12"/>
        <v>4.1518654005840006</v>
      </c>
      <c r="G28" s="200">
        <f t="shared" si="3"/>
        <v>2.839760923241319E-2</v>
      </c>
      <c r="H28" s="11"/>
      <c r="O28" s="11"/>
      <c r="P28" s="10" t="str">
        <f>name!D25</f>
        <v>72 Customer service occupations</v>
      </c>
      <c r="Q28" s="11">
        <v>2.217049842822314</v>
      </c>
      <c r="R28" s="11">
        <v>3.1861244238235975</v>
      </c>
      <c r="S28" s="345">
        <f t="shared" si="4"/>
        <v>0.96907458100128352</v>
      </c>
      <c r="T28" s="345">
        <v>0.96025368887251783</v>
      </c>
      <c r="U28" s="345">
        <f t="shared" si="5"/>
        <v>1.9293282698738015</v>
      </c>
      <c r="V28" s="346">
        <f t="shared" si="6"/>
        <v>2.4280449146107941E-2</v>
      </c>
      <c r="X28" s="10" t="str">
        <f>name!B25</f>
        <v>Other services</v>
      </c>
      <c r="Y28" s="11">
        <v>6.9679999999999955</v>
      </c>
      <c r="Z28" s="11">
        <v>5.4309999999999947</v>
      </c>
      <c r="AA28" s="345">
        <f t="shared" si="7"/>
        <v>-1.5370000000000008</v>
      </c>
      <c r="AB28" s="11">
        <v>2.9645887939895856</v>
      </c>
      <c r="AC28" s="345">
        <f t="shared" si="8"/>
        <v>1.4275887939895848</v>
      </c>
      <c r="AD28" s="348">
        <f t="shared" si="9"/>
        <v>2.3914329572522597E-2</v>
      </c>
    </row>
    <row r="29" spans="1:30" x14ac:dyDescent="0.2">
      <c r="A29" s="10" t="str">
        <f>name!D26</f>
        <v>81 Process, plant and machine operatives</v>
      </c>
      <c r="B29" s="11">
        <f t="shared" si="12"/>
        <v>8.4881001035841752</v>
      </c>
      <c r="C29" s="11">
        <f t="shared" si="12"/>
        <v>7.5406121253626326</v>
      </c>
      <c r="D29" s="11">
        <f t="shared" si="12"/>
        <v>-0.94748797822154274</v>
      </c>
      <c r="E29" s="11">
        <f t="shared" si="12"/>
        <v>3.1062720180800323</v>
      </c>
      <c r="F29" s="11">
        <f t="shared" si="12"/>
        <v>2.1587840398584901</v>
      </c>
      <c r="G29" s="200">
        <f t="shared" si="3"/>
        <v>2.1007932243500615E-2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6.940773878957831</v>
      </c>
      <c r="R29" s="11">
        <v>6.0655321017909243</v>
      </c>
      <c r="S29" s="345">
        <f t="shared" si="4"/>
        <v>-0.87524177716690676</v>
      </c>
      <c r="T29" s="345">
        <v>2.3269630578124842</v>
      </c>
      <c r="U29" s="345">
        <f t="shared" si="5"/>
        <v>1.4517212806455775</v>
      </c>
      <c r="V29" s="346">
        <f t="shared" si="6"/>
        <v>1.9462026263107557E-2</v>
      </c>
      <c r="X29" s="231" t="str">
        <f>name!B3</f>
        <v>All industries</v>
      </c>
      <c r="Y29" s="34">
        <f>SUM(Y7:Y28)</f>
        <v>292.11700000000002</v>
      </c>
      <c r="Z29" s="34">
        <f>SUM(Z7:Z28)</f>
        <v>305.02000000000015</v>
      </c>
      <c r="AA29" s="349">
        <f t="shared" si="7"/>
        <v>12.903000000000134</v>
      </c>
      <c r="AB29" s="34">
        <f>SUM(AB7:AB28)</f>
        <v>146.72635507030967</v>
      </c>
      <c r="AC29" s="349">
        <f t="shared" si="8"/>
        <v>159.6293550703098</v>
      </c>
      <c r="AD29" s="350">
        <f t="shared" si="9"/>
        <v>2.7503980506054848E-2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11.489049433232756</v>
      </c>
      <c r="C30" s="11">
        <f t="shared" si="12"/>
        <v>10.198985094344174</v>
      </c>
      <c r="D30" s="11">
        <f t="shared" si="12"/>
        <v>-1.2900643388885813</v>
      </c>
      <c r="E30" s="11">
        <f t="shared" si="12"/>
        <v>5.5608922127020532</v>
      </c>
      <c r="F30" s="11">
        <f t="shared" si="12"/>
        <v>4.270827873813472</v>
      </c>
      <c r="G30" s="200">
        <f t="shared" si="3"/>
        <v>2.6666173724264164E-2</v>
      </c>
      <c r="H30" s="11"/>
      <c r="I30" s="11" t="str">
        <f>I19</f>
        <v>Managers, directors and senior officials</v>
      </c>
      <c r="J30" s="11">
        <f t="array" ref="J30:J38">MMULT(aggregation!$B$13:$AA$21,B65:B90)</f>
        <v>2.2924740844154803</v>
      </c>
      <c r="K30" s="11">
        <f t="array" ref="K30:K38">MMULT(aggregation!$B$13:$AA$21,C65:C90)</f>
        <v>3.2046009815939041</v>
      </c>
      <c r="L30" s="11">
        <f t="array" ref="L30:L38">MMULT(aggregation!$B$13:$AA$21,D65:D90)</f>
        <v>0.91212689717842399</v>
      </c>
      <c r="M30" s="11">
        <f t="array" ref="M30:M38">MMULT(aggregation!$B$13:$AA$21,E65:E90)</f>
        <v>1.6535744703135355</v>
      </c>
      <c r="N30" s="11">
        <f t="array" ref="N30:N38">MMULT(aggregation!$B$13:$AA$21,F65:F90)</f>
        <v>2.5657013674919593</v>
      </c>
      <c r="O30" s="11"/>
      <c r="P30" s="10" t="str">
        <f>name!D27</f>
        <v>82 Transport and mobile machine drivers and operatives</v>
      </c>
      <c r="Q30" s="11">
        <v>11.195408968013561</v>
      </c>
      <c r="R30" s="11">
        <v>9.8030028915968384</v>
      </c>
      <c r="S30" s="345">
        <f t="shared" si="4"/>
        <v>-1.392406076416723</v>
      </c>
      <c r="T30" s="345">
        <v>5.3304516855727568</v>
      </c>
      <c r="U30" s="345">
        <f t="shared" si="5"/>
        <v>3.9380456091560339</v>
      </c>
      <c r="V30" s="346">
        <f t="shared" si="6"/>
        <v>2.6301447806309941E-2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3.8687177586397148</v>
      </c>
      <c r="C31" s="11">
        <f t="shared" si="12"/>
        <v>7.507294118595329</v>
      </c>
      <c r="D31" s="11">
        <f t="shared" si="12"/>
        <v>3.6385763599556151</v>
      </c>
      <c r="E31" s="11">
        <f t="shared" si="12"/>
        <v>3.0287189960661429</v>
      </c>
      <c r="F31" s="11">
        <f t="shared" si="12"/>
        <v>6.6672953560217572</v>
      </c>
      <c r="G31" s="200">
        <f t="shared" si="3"/>
        <v>3.9301080176466607E-2</v>
      </c>
      <c r="H31" s="11"/>
      <c r="I31" s="11" t="str">
        <f>I20</f>
        <v>Professional occupations</v>
      </c>
      <c r="J31" s="11">
        <v>14.856824320801907</v>
      </c>
      <c r="K31" s="11">
        <v>20.608545832778876</v>
      </c>
      <c r="L31" s="11">
        <v>5.7517215119769673</v>
      </c>
      <c r="M31" s="11">
        <v>9.5028335168477689</v>
      </c>
      <c r="N31" s="11">
        <v>15.254555028824736</v>
      </c>
      <c r="O31" s="11"/>
      <c r="P31" s="10" t="str">
        <f>name!D28</f>
        <v>91 Elementary trades and related occupations</v>
      </c>
      <c r="Q31" s="11">
        <v>3.1850068835956344</v>
      </c>
      <c r="R31" s="11">
        <v>4.5054691137739535</v>
      </c>
      <c r="S31" s="345">
        <f t="shared" si="4"/>
        <v>1.3204622301783191</v>
      </c>
      <c r="T31" s="345">
        <v>1.3952743947443711</v>
      </c>
      <c r="U31" s="345">
        <f t="shared" si="5"/>
        <v>2.7157366249226902</v>
      </c>
      <c r="V31" s="346">
        <f t="shared" si="6"/>
        <v>2.4516093655162052E-2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27.834767684622392</v>
      </c>
      <c r="C32" s="11">
        <f t="shared" si="12"/>
        <v>23.410792138602535</v>
      </c>
      <c r="D32" s="11">
        <f t="shared" si="12"/>
        <v>-4.4239755460198555</v>
      </c>
      <c r="E32" s="11">
        <f t="shared" si="12"/>
        <v>11.701880990492901</v>
      </c>
      <c r="F32" s="11">
        <f t="shared" si="12"/>
        <v>7.2779054444730455</v>
      </c>
      <c r="G32" s="200">
        <f t="shared" ref="G32" si="13">IF(B32&gt;0,(1+(E32/B32))^(1/($C$6-$B$6))-1,0)</f>
        <v>2.3671982172976724E-2</v>
      </c>
      <c r="H32" s="11"/>
      <c r="I32" s="11" t="str">
        <f>I21</f>
        <v>Associate professional occupations</v>
      </c>
      <c r="J32" s="11">
        <v>3.5423544799209337</v>
      </c>
      <c r="K32" s="11">
        <v>5.4661142825072435</v>
      </c>
      <c r="L32" s="11">
        <v>1.9237598025863114</v>
      </c>
      <c r="M32" s="11">
        <v>2.6304885250557679</v>
      </c>
      <c r="N32" s="11">
        <v>4.5542483276420791</v>
      </c>
      <c r="O32" s="11"/>
      <c r="P32" s="10" t="str">
        <f>name!D29</f>
        <v>92 Elementary administration and service occupations</v>
      </c>
      <c r="Q32" s="11">
        <v>14.535069685274546</v>
      </c>
      <c r="R32" s="11">
        <v>12.709582014620768</v>
      </c>
      <c r="S32" s="345">
        <f t="shared" ref="S32" si="14">R32-Q32</f>
        <v>-1.8254876706537786</v>
      </c>
      <c r="T32" s="345">
        <v>5.2997871589067103</v>
      </c>
      <c r="U32" s="345">
        <f>SUM(S32:T32)</f>
        <v>3.4742994882529317</v>
      </c>
      <c r="V32" s="346">
        <f t="shared" ref="V32" si="15">IF(Q32&gt;0,(1+(T32/Q32))^(1/($C$6-$B$6))-1,0)</f>
        <v>2.0941356843692027E-2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292.11700000000002</v>
      </c>
      <c r="C33" s="11">
        <f>SUM(C62,C91,C120,C149,C178,C207,C236,C265,C294)</f>
        <v>305.02000000000004</v>
      </c>
      <c r="D33" s="11">
        <f t="shared" si="12"/>
        <v>12.903000000000032</v>
      </c>
      <c r="E33" s="11">
        <f t="shared" si="12"/>
        <v>146.72635507030969</v>
      </c>
      <c r="F33" s="11">
        <f t="shared" si="12"/>
        <v>159.62935507030969</v>
      </c>
      <c r="G33" s="200">
        <f t="shared" si="3"/>
        <v>2.7503980506054848E-2</v>
      </c>
      <c r="H33" s="11"/>
      <c r="I33" s="11" t="str">
        <f>I22</f>
        <v>Administrative and secretarial occupations</v>
      </c>
      <c r="J33" s="11">
        <v>1.7244856024191062</v>
      </c>
      <c r="K33" s="11">
        <v>2.6635633745016918</v>
      </c>
      <c r="L33" s="11">
        <v>0.93907777208258558</v>
      </c>
      <c r="M33" s="11">
        <v>1.3766161228551361</v>
      </c>
      <c r="N33" s="11">
        <v>2.3156938949377217</v>
      </c>
      <c r="O33" s="11"/>
      <c r="P33" s="10" t="str">
        <f>name!D3</f>
        <v>All occupations</v>
      </c>
      <c r="Q33" s="11">
        <f>SUM(Q7:Q32)</f>
        <v>143.99915413064531</v>
      </c>
      <c r="R33" s="11">
        <f>SUM(R7:R32)</f>
        <v>146.10257655044012</v>
      </c>
      <c r="S33" s="345">
        <f>R33-Q33</f>
        <v>2.1034224197948106</v>
      </c>
      <c r="T33" s="11">
        <f>SUM(T7:T32)</f>
        <v>57.44332793152293</v>
      </c>
      <c r="U33" s="345">
        <f>SUM(S33:T33)</f>
        <v>59.546750351317741</v>
      </c>
      <c r="V33" s="346">
        <f t="shared" si="6"/>
        <v>2.2632070015569328E-2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0.33048377033267373</v>
      </c>
      <c r="K34" s="11">
        <v>0.58850624247778782</v>
      </c>
      <c r="L34" s="11">
        <v>0.25802247214511409</v>
      </c>
      <c r="M34" s="11">
        <v>0.26119027567950237</v>
      </c>
      <c r="N34" s="11">
        <v>0.51921274782461646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0.77284271504770963</v>
      </c>
      <c r="K35" s="11">
        <v>1.1706194818468187</v>
      </c>
      <c r="L35" s="11">
        <v>0.39777676679910901</v>
      </c>
      <c r="M35" s="11">
        <v>0.64286783502307909</v>
      </c>
      <c r="N35" s="11">
        <v>1.040644601822188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0.16915945182921116</v>
      </c>
      <c r="C36" s="11">
        <v>0.24982586949408359</v>
      </c>
      <c r="D36" s="11">
        <f>C36-B36</f>
        <v>8.0666417664872425E-2</v>
      </c>
      <c r="E36" s="11">
        <v>0.11739698911093684</v>
      </c>
      <c r="F36" s="11">
        <f>SUM(D36:E36)</f>
        <v>0.19806340677580925</v>
      </c>
      <c r="G36" s="200">
        <f>IF(B36&gt;0,(1+(E36/B36))^(1/($C$6-$B$6))-1,0)</f>
        <v>3.5764273879953956E-2</v>
      </c>
      <c r="I36" s="11" t="str">
        <f t="shared" si="17"/>
        <v>Sales and customer service occupations</v>
      </c>
      <c r="J36" s="11">
        <v>0.79369690862638897</v>
      </c>
      <c r="K36" s="11">
        <v>1.3913159092113005</v>
      </c>
      <c r="L36" s="11">
        <v>0.59761900058491135</v>
      </c>
      <c r="M36" s="11">
        <v>0.62814134303068447</v>
      </c>
      <c r="N36" s="11">
        <v>1.2257603436155959</v>
      </c>
      <c r="P36" s="10" t="str">
        <f>name!D4</f>
        <v>11 Corporate managers and directors</v>
      </c>
      <c r="Q36" s="11">
        <v>5.5662643361050437</v>
      </c>
      <c r="R36" s="11">
        <v>6.3692802550919643</v>
      </c>
      <c r="S36" s="345">
        <f>R36-Q36</f>
        <v>0.8030159189869206</v>
      </c>
      <c r="T36" s="345">
        <v>3.4631721581707224</v>
      </c>
      <c r="U36" s="345">
        <f>SUM(S36:T36)</f>
        <v>4.2661880771576435</v>
      </c>
      <c r="V36" s="346">
        <f>IF(Q36&gt;0,(1+(T36/Q36))^(1/($C$6-$B$6))-1,0)</f>
        <v>3.2776755396980217E-2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7.8713346221460007E-2</v>
      </c>
      <c r="C37" s="11">
        <v>0.15147800726950683</v>
      </c>
      <c r="D37" s="11">
        <f t="shared" ref="D37:D60" si="25">C37-B37</f>
        <v>7.2764661048046825E-2</v>
      </c>
      <c r="E37" s="11">
        <v>7.4469747214031531E-2</v>
      </c>
      <c r="F37" s="11">
        <f t="shared" ref="F37:F60" si="26">SUM(D37:E37)</f>
        <v>0.14723440826207834</v>
      </c>
      <c r="G37" s="200">
        <f t="shared" ref="G37:G62" si="27">IF(B37&gt;0,(1+(E37/B37))^(1/($C$6-$B$6))-1,0)</f>
        <v>4.5387968285733438E-2</v>
      </c>
      <c r="I37" s="11" t="str">
        <f t="shared" si="17"/>
        <v>Process, plant and machine operatives</v>
      </c>
      <c r="J37" s="11">
        <v>0.20652361749937936</v>
      </c>
      <c r="K37" s="11">
        <v>0.43504753253193651</v>
      </c>
      <c r="L37" s="11">
        <v>0.22852391503255715</v>
      </c>
      <c r="M37" s="11">
        <v>0.1995663943268583</v>
      </c>
      <c r="N37" s="11">
        <v>0.4280903093594155</v>
      </c>
      <c r="P37" s="10" t="str">
        <f>name!D5</f>
        <v>12 Other managers and proprietors</v>
      </c>
      <c r="Q37" s="11">
        <v>3.8273266054024306</v>
      </c>
      <c r="R37" s="11">
        <v>3.7173566199974846</v>
      </c>
      <c r="S37" s="345">
        <f t="shared" ref="S37:S60" si="28">R37-Q37</f>
        <v>-0.10996998540494607</v>
      </c>
      <c r="T37" s="345">
        <v>2.326443738516593</v>
      </c>
      <c r="U37" s="345">
        <f t="shared" ref="U37:U60" si="29">SUM(S37:T37)</f>
        <v>2.216473753111647</v>
      </c>
      <c r="V37" s="346">
        <f t="shared" ref="V37:V62" si="30">IF(Q37&gt;0,(1+(T37/Q37))^(1/($C$6-$B$6))-1,0)</f>
        <v>3.2166399809872237E-2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0.59163874625271506</v>
      </c>
      <c r="C38" s="11">
        <v>1.05245556580929</v>
      </c>
      <c r="D38" s="11">
        <f t="shared" si="25"/>
        <v>0.46081681955657494</v>
      </c>
      <c r="E38" s="11">
        <v>0.35005255063680235</v>
      </c>
      <c r="F38" s="11">
        <f t="shared" si="26"/>
        <v>0.81086937019337735</v>
      </c>
      <c r="G38" s="200">
        <f t="shared" si="27"/>
        <v>3.1470464102935081E-2</v>
      </c>
      <c r="I38" s="11" t="str">
        <f t="shared" si="17"/>
        <v>Elementary occupations</v>
      </c>
      <c r="J38" s="11">
        <v>0.51478563839246372</v>
      </c>
      <c r="K38" s="11">
        <v>0.97054821555520432</v>
      </c>
      <c r="L38" s="11">
        <v>0.4557625771627406</v>
      </c>
      <c r="M38" s="11">
        <v>0.45199703694959403</v>
      </c>
      <c r="N38" s="11">
        <v>0.90775961411233463</v>
      </c>
      <c r="P38" s="10" t="str">
        <f>name!D6</f>
        <v>21 Science, research, engineering and technology professionals</v>
      </c>
      <c r="Q38" s="11">
        <v>2.7059358664848001</v>
      </c>
      <c r="R38" s="11">
        <v>4.6069043600513311</v>
      </c>
      <c r="S38" s="345">
        <f t="shared" si="28"/>
        <v>1.900968493566531</v>
      </c>
      <c r="T38" s="345">
        <v>2.0108361150584639</v>
      </c>
      <c r="U38" s="345">
        <f t="shared" si="29"/>
        <v>3.9118046086249949</v>
      </c>
      <c r="V38" s="346">
        <f t="shared" si="30"/>
        <v>3.7739844985683613E-2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1.2330793091537366</v>
      </c>
      <c r="C39" s="11">
        <v>1.9817386772800549</v>
      </c>
      <c r="D39" s="11">
        <f t="shared" si="25"/>
        <v>0.74865936812631828</v>
      </c>
      <c r="E39" s="11">
        <v>0.89421181201208888</v>
      </c>
      <c r="F39" s="11">
        <f t="shared" si="26"/>
        <v>1.6428711801384073</v>
      </c>
      <c r="G39" s="200">
        <f t="shared" si="27"/>
        <v>3.7024605764840679E-2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15.9445644861131</v>
      </c>
      <c r="R39" s="11">
        <v>17.816501074447189</v>
      </c>
      <c r="S39" s="345">
        <f t="shared" si="28"/>
        <v>1.8719365883340888</v>
      </c>
      <c r="T39" s="345">
        <v>10.080764730567509</v>
      </c>
      <c r="U39" s="345">
        <f t="shared" si="29"/>
        <v>11.952701318901598</v>
      </c>
      <c r="V39" s="346">
        <f t="shared" si="30"/>
        <v>3.3202792692641259E-2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1.0868427789236694</v>
      </c>
      <c r="C40" s="11">
        <v>1.4329639518876969</v>
      </c>
      <c r="D40" s="11">
        <f>C40-B40</f>
        <v>0.34612117296402745</v>
      </c>
      <c r="E40" s="11">
        <v>0.66448219749898385</v>
      </c>
      <c r="F40" s="11">
        <f>SUM(D40:E40)</f>
        <v>1.0106033704630113</v>
      </c>
      <c r="G40" s="200">
        <f>IF(B40&gt;0,(1+(E40/B40))^(1/($C$6-$B$6))-1,0)</f>
        <v>3.2317606606625304E-2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8.4919854180479817</v>
      </c>
      <c r="R40" s="11">
        <v>9.3307106994822746</v>
      </c>
      <c r="S40" s="345">
        <f t="shared" si="28"/>
        <v>0.83872528143429292</v>
      </c>
      <c r="T40" s="345">
        <v>4.7383217009407472</v>
      </c>
      <c r="U40" s="345">
        <f t="shared" si="29"/>
        <v>5.5770469823750402</v>
      </c>
      <c r="V40" s="346">
        <f t="shared" si="30"/>
        <v>3.0000366087195252E-2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0.22929792599363139</v>
      </c>
      <c r="C41" s="11">
        <v>0.36920618804138083</v>
      </c>
      <c r="D41" s="11">
        <f t="shared" si="25"/>
        <v>0.13990826204774945</v>
      </c>
      <c r="E41" s="11">
        <v>0.16393480684971157</v>
      </c>
      <c r="F41" s="11">
        <f t="shared" si="26"/>
        <v>0.30384306889746104</v>
      </c>
      <c r="G41" s="200">
        <f t="shared" si="27"/>
        <v>3.6612963499555562E-2</v>
      </c>
      <c r="I41" s="11" t="str">
        <f>I30</f>
        <v>Managers, directors and senior officials</v>
      </c>
      <c r="J41" s="11">
        <f t="array" ref="J41:J49">MMULT(aggregation!$B$13:$AA$21,B94:B119)</f>
        <v>5.7724165771813336</v>
      </c>
      <c r="K41" s="11">
        <f t="array" ref="K41:K49">MMULT(aggregation!$B$13:$AA$21,C94:C119)</f>
        <v>7.1768939555539628</v>
      </c>
      <c r="L41" s="11">
        <f t="array" ref="L41:L49">MMULT(aggregation!$B$13:$AA$21,D94:D119)</f>
        <v>1.4044773783726294</v>
      </c>
      <c r="M41" s="11">
        <f t="array" ref="M41:M49">MMULT(aggregation!$B$13:$AA$21,E94:E119)</f>
        <v>3.9189992786800851</v>
      </c>
      <c r="N41" s="11">
        <f t="array" ref="N41:N49">MMULT(aggregation!$B$13:$AA$21,F94:F119)</f>
        <v>5.3234766570527148</v>
      </c>
      <c r="P41" s="10" t="str">
        <f>name!D9</f>
        <v>24 Business, media and public service professionals</v>
      </c>
      <c r="Q41" s="11">
        <v>7.9158301535133013</v>
      </c>
      <c r="R41" s="11">
        <v>9.5053237454442403</v>
      </c>
      <c r="S41" s="345">
        <f t="shared" si="28"/>
        <v>1.589493591930939</v>
      </c>
      <c r="T41" s="345">
        <v>4.7371866426896698</v>
      </c>
      <c r="U41" s="345">
        <f t="shared" si="29"/>
        <v>6.3266802346206088</v>
      </c>
      <c r="V41" s="346">
        <f t="shared" si="30"/>
        <v>3.1762742362177354E-2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9.1060768426486818E-2</v>
      </c>
      <c r="C42" s="11">
        <v>0.15417561310875641</v>
      </c>
      <c r="D42" s="11">
        <f t="shared" si="25"/>
        <v>6.3114844682269591E-2</v>
      </c>
      <c r="E42" s="11">
        <v>6.0825596293996566E-2</v>
      </c>
      <c r="F42" s="11">
        <f t="shared" si="26"/>
        <v>0.12394044097626616</v>
      </c>
      <c r="G42" s="200">
        <f t="shared" si="27"/>
        <v>3.4695352672274637E-2</v>
      </c>
      <c r="I42" s="11" t="str">
        <f>I31</f>
        <v>Professional occupations</v>
      </c>
      <c r="J42" s="11">
        <v>21.728049360246743</v>
      </c>
      <c r="K42" s="11">
        <v>27.542577446679321</v>
      </c>
      <c r="L42" s="11">
        <v>5.8145280864325768</v>
      </c>
      <c r="M42" s="11">
        <v>12.822738074654556</v>
      </c>
      <c r="N42" s="11">
        <v>18.637266161087133</v>
      </c>
      <c r="P42" s="10" t="str">
        <f>name!D10</f>
        <v>31 Science, engineering and technology associate professionals</v>
      </c>
      <c r="Q42" s="11">
        <v>1.2491444539071577</v>
      </c>
      <c r="R42" s="11">
        <v>1.6016117657676583</v>
      </c>
      <c r="S42" s="345">
        <f t="shared" si="28"/>
        <v>0.35246731186050062</v>
      </c>
      <c r="T42" s="345">
        <v>0.72429151764941724</v>
      </c>
      <c r="U42" s="345">
        <f t="shared" si="29"/>
        <v>1.076758829509918</v>
      </c>
      <c r="V42" s="346">
        <f t="shared" si="30"/>
        <v>3.0957332319690112E-2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2.1215317741729262E-2</v>
      </c>
      <c r="C43" s="11">
        <v>5.3830716416345986E-2</v>
      </c>
      <c r="D43" s="11">
        <f t="shared" si="25"/>
        <v>3.2615398674616727E-2</v>
      </c>
      <c r="E43" s="11">
        <v>2.8583152962906359E-2</v>
      </c>
      <c r="F43" s="11">
        <f t="shared" si="26"/>
        <v>6.1198551637523087E-2</v>
      </c>
      <c r="G43" s="200">
        <f t="shared" si="27"/>
        <v>5.8533071243595858E-2</v>
      </c>
      <c r="I43" s="11" t="str">
        <f>I32</f>
        <v>Associate professional occupations</v>
      </c>
      <c r="J43" s="11">
        <v>9.1203422674722461</v>
      </c>
      <c r="K43" s="11">
        <v>14.281078663030801</v>
      </c>
      <c r="L43" s="11">
        <v>5.1607363955585566</v>
      </c>
      <c r="M43" s="11">
        <v>6.6992316157991834</v>
      </c>
      <c r="N43" s="11">
        <v>11.859968011357736</v>
      </c>
      <c r="P43" s="10" t="str">
        <f>name!D11</f>
        <v>32 Health and social care associate professionals</v>
      </c>
      <c r="Q43" s="11">
        <v>5.852775259396231</v>
      </c>
      <c r="R43" s="11">
        <v>11.84318727377927</v>
      </c>
      <c r="S43" s="345">
        <f t="shared" si="28"/>
        <v>5.9904120143830388</v>
      </c>
      <c r="T43" s="345">
        <v>6.2753967829743189</v>
      </c>
      <c r="U43" s="345">
        <f t="shared" si="29"/>
        <v>12.265808797357359</v>
      </c>
      <c r="V43" s="346">
        <f t="shared" si="30"/>
        <v>4.9773406435421386E-2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8.9635780592429992E-3</v>
      </c>
      <c r="C44" s="11">
        <v>1.4340531837931771E-2</v>
      </c>
      <c r="D44" s="11">
        <f t="shared" si="25"/>
        <v>5.3769537786887717E-3</v>
      </c>
      <c r="E44" s="11">
        <v>4.5309541678532263E-3</v>
      </c>
      <c r="F44" s="11">
        <f t="shared" si="26"/>
        <v>9.9079079465419981E-3</v>
      </c>
      <c r="G44" s="200">
        <f t="shared" si="27"/>
        <v>2.7649689438811631E-2</v>
      </c>
      <c r="I44" s="11" t="str">
        <f>I33</f>
        <v>Administrative and secretarial occupations</v>
      </c>
      <c r="J44" s="11">
        <v>5.9715874331764756</v>
      </c>
      <c r="K44" s="11">
        <v>9.0734325035295349</v>
      </c>
      <c r="L44" s="11">
        <v>3.1018450703530602</v>
      </c>
      <c r="M44" s="11">
        <v>4.4838457662344693</v>
      </c>
      <c r="N44" s="11">
        <v>7.5856908365875295</v>
      </c>
      <c r="P44" s="10" t="str">
        <f>name!D12</f>
        <v>33 Protective service occupations</v>
      </c>
      <c r="Q44" s="11">
        <v>1.0158550369502688</v>
      </c>
      <c r="R44" s="11">
        <v>1.127711617987792</v>
      </c>
      <c r="S44" s="345">
        <f t="shared" si="28"/>
        <v>0.11185658103752316</v>
      </c>
      <c r="T44" s="345">
        <v>0.4974181926889028</v>
      </c>
      <c r="U44" s="345">
        <f t="shared" si="29"/>
        <v>0.60927477372642591</v>
      </c>
      <c r="V44" s="346">
        <f t="shared" si="30"/>
        <v>2.6925742607893932E-2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5.1620574854223313E-2</v>
      </c>
      <c r="C45" s="11">
        <v>5.9141665247769599E-2</v>
      </c>
      <c r="D45" s="11">
        <f t="shared" ref="D45:D46" si="31">C45-B45</f>
        <v>7.5210903935462869E-3</v>
      </c>
      <c r="E45" s="11">
        <v>3.1756465878417836E-2</v>
      </c>
      <c r="F45" s="11">
        <f t="shared" ref="F45:F46" si="32">SUM(D45:E45)</f>
        <v>3.9277556271964123E-2</v>
      </c>
      <c r="G45" s="200">
        <f t="shared" si="27"/>
        <v>3.2479829428190055E-2</v>
      </c>
      <c r="I45" s="11" t="str">
        <f t="shared" ref="I45:I49" si="33">I34</f>
        <v>Skilled trades occupations</v>
      </c>
      <c r="J45" s="11">
        <v>1.1446331315082565</v>
      </c>
      <c r="K45" s="11">
        <v>1.613265467418707</v>
      </c>
      <c r="L45" s="11">
        <v>0.46863233591045028</v>
      </c>
      <c r="M45" s="11">
        <v>0.81176249182021576</v>
      </c>
      <c r="N45" s="11">
        <v>1.280394827730666</v>
      </c>
      <c r="P45" s="10" t="str">
        <f>name!D13</f>
        <v>34 Culture, media and sports occupations</v>
      </c>
      <c r="Q45" s="11">
        <v>1.9415874506668549</v>
      </c>
      <c r="R45" s="11">
        <v>1.9231454853575285</v>
      </c>
      <c r="S45" s="345">
        <f t="shared" si="28"/>
        <v>-1.8441965309326402E-2</v>
      </c>
      <c r="T45" s="345">
        <v>1.0048089724087113</v>
      </c>
      <c r="U45" s="345">
        <f t="shared" si="29"/>
        <v>0.98636700709938485</v>
      </c>
      <c r="V45" s="346">
        <f t="shared" si="30"/>
        <v>2.8195301174378962E-2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0.13129533633500498</v>
      </c>
      <c r="C46" s="11">
        <v>0.2079506591080052</v>
      </c>
      <c r="D46" s="11">
        <f t="shared" si="31"/>
        <v>7.6655322773000217E-2</v>
      </c>
      <c r="E46" s="11">
        <v>8.9383919474055482E-2</v>
      </c>
      <c r="F46" s="11">
        <f t="shared" si="32"/>
        <v>0.16603924224705569</v>
      </c>
      <c r="G46" s="200">
        <f t="shared" si="27"/>
        <v>3.5223560256879338E-2</v>
      </c>
      <c r="I46" s="11" t="str">
        <f t="shared" si="33"/>
        <v>Caring, leisure and other service occupations</v>
      </c>
      <c r="J46" s="11">
        <v>3.008394248150057</v>
      </c>
      <c r="K46" s="11">
        <v>4.4687142549461942</v>
      </c>
      <c r="L46" s="11">
        <v>1.4603200067961379</v>
      </c>
      <c r="M46" s="11">
        <v>2.4728908155538729</v>
      </c>
      <c r="N46" s="11">
        <v>3.9332108223500111</v>
      </c>
      <c r="P46" s="10" t="str">
        <f>name!D14</f>
        <v>35 Business and public service associate professionals</v>
      </c>
      <c r="Q46" s="11">
        <v>6.8976022276942857</v>
      </c>
      <c r="R46" s="11">
        <v>7.5720128825845077</v>
      </c>
      <c r="S46" s="345">
        <f t="shared" si="28"/>
        <v>0.67441065489022201</v>
      </c>
      <c r="T46" s="345">
        <v>3.8877581905027094</v>
      </c>
      <c r="U46" s="345">
        <f t="shared" si="29"/>
        <v>4.5621688453929314</v>
      </c>
      <c r="V46" s="346">
        <f t="shared" si="30"/>
        <v>3.0249552268794444E-2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0.12735072252799046</v>
      </c>
      <c r="C47" s="11">
        <v>0.19430127615287562</v>
      </c>
      <c r="D47" s="11">
        <f t="shared" si="25"/>
        <v>6.6950553624885167E-2</v>
      </c>
      <c r="E47" s="11">
        <v>9.2864773881597973E-2</v>
      </c>
      <c r="F47" s="11">
        <f t="shared" si="26"/>
        <v>0.15981532750648314</v>
      </c>
      <c r="G47" s="200">
        <f t="shared" si="27"/>
        <v>3.7185486275355784E-2</v>
      </c>
      <c r="I47" s="11" t="str">
        <f t="shared" si="33"/>
        <v>Sales and customer service occupations</v>
      </c>
      <c r="J47" s="11">
        <v>3.6916666883843137</v>
      </c>
      <c r="K47" s="11">
        <v>5.917057365151372</v>
      </c>
      <c r="L47" s="11">
        <v>2.2253906767670584</v>
      </c>
      <c r="M47" s="11">
        <v>2.8306206438630794</v>
      </c>
      <c r="N47" s="11">
        <v>5.0560113206301374</v>
      </c>
      <c r="P47" s="10" t="str">
        <f>name!D15</f>
        <v>41 Administrative occupations</v>
      </c>
      <c r="Q47" s="11">
        <v>18.222105451038825</v>
      </c>
      <c r="R47" s="11">
        <v>16.589281002253948</v>
      </c>
      <c r="S47" s="345">
        <f t="shared" si="28"/>
        <v>-1.6328244487848771</v>
      </c>
      <c r="T47" s="345">
        <v>10.287139054552117</v>
      </c>
      <c r="U47" s="345">
        <f t="shared" si="29"/>
        <v>8.6543146057672402</v>
      </c>
      <c r="V47" s="346">
        <f t="shared" si="30"/>
        <v>3.028919093691429E-2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7.752319706947214E-3</v>
      </c>
      <c r="C48" s="11">
        <v>1.603943378495477E-2</v>
      </c>
      <c r="D48" s="11">
        <f t="shared" si="25"/>
        <v>8.2871140780075569E-3</v>
      </c>
      <c r="E48" s="11">
        <v>8.5284136576771162E-3</v>
      </c>
      <c r="F48" s="11">
        <f t="shared" si="26"/>
        <v>1.6815527735684673E-2</v>
      </c>
      <c r="G48" s="200">
        <f t="shared" si="27"/>
        <v>5.0709887850363566E-2</v>
      </c>
      <c r="I48" s="11" t="str">
        <f t="shared" si="33"/>
        <v>Process, plant and machine operatives</v>
      </c>
      <c r="J48" s="11">
        <v>0.6594445823161077</v>
      </c>
      <c r="K48" s="11">
        <v>1.1511614920704782</v>
      </c>
      <c r="L48" s="11">
        <v>0.4917169097543706</v>
      </c>
      <c r="M48" s="11">
        <v>0.56195681634962824</v>
      </c>
      <c r="N48" s="11">
        <v>1.0536737261039988</v>
      </c>
      <c r="P48" s="10" t="str">
        <f>name!D16</f>
        <v>42 Secretarial and related occupations</v>
      </c>
      <c r="Q48" s="11">
        <v>5.1606186133595404</v>
      </c>
      <c r="R48" s="11">
        <v>3.785788395167776</v>
      </c>
      <c r="S48" s="345">
        <f t="shared" si="28"/>
        <v>-1.3748302181917644</v>
      </c>
      <c r="T48" s="345">
        <v>2.5105210653296233</v>
      </c>
      <c r="U48" s="345">
        <f t="shared" si="29"/>
        <v>1.1356908471378588</v>
      </c>
      <c r="V48" s="346">
        <f t="shared" si="30"/>
        <v>2.6779545296200302E-2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3.8108796955265184E-3</v>
      </c>
      <c r="C49" s="11">
        <v>5.3060895854449459E-3</v>
      </c>
      <c r="D49" s="11">
        <f t="shared" si="25"/>
        <v>1.4952098899184275E-3</v>
      </c>
      <c r="E49" s="11">
        <v>3.0660514732183588E-3</v>
      </c>
      <c r="F49" s="11">
        <f t="shared" si="26"/>
        <v>4.5612613631367867E-3</v>
      </c>
      <c r="G49" s="200">
        <f t="shared" si="27"/>
        <v>4.0138797287356809E-2</v>
      </c>
      <c r="I49" s="11" t="str">
        <f t="shared" si="33"/>
        <v>Elementary occupations</v>
      </c>
      <c r="J49" s="11">
        <v>1.9000665153888174</v>
      </c>
      <c r="K49" s="11">
        <v>2.9583283411790258</v>
      </c>
      <c r="L49" s="11">
        <v>1.0582618257902083</v>
      </c>
      <c r="M49" s="11">
        <v>1.6140588898474195</v>
      </c>
      <c r="N49" s="11">
        <v>2.6723207156376283</v>
      </c>
      <c r="P49" s="10" t="str">
        <f>name!D17</f>
        <v>51 Skilled agricultural and related trades</v>
      </c>
      <c r="Q49" s="11">
        <v>0.40604734144561139</v>
      </c>
      <c r="R49" s="11">
        <v>0.51082333950050618</v>
      </c>
      <c r="S49" s="345">
        <f t="shared" si="28"/>
        <v>0.10477599805489479</v>
      </c>
      <c r="T49" s="345">
        <v>0.31235827780723446</v>
      </c>
      <c r="U49" s="345">
        <f t="shared" si="29"/>
        <v>0.41713427586212926</v>
      </c>
      <c r="V49" s="346">
        <f t="shared" si="30"/>
        <v>3.8770330177299694E-2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7.7356092251273361E-3</v>
      </c>
      <c r="C50" s="11">
        <v>1.2753300955862809E-2</v>
      </c>
      <c r="D50" s="11">
        <f t="shared" si="25"/>
        <v>5.0176917307354733E-3</v>
      </c>
      <c r="E50" s="11">
        <v>5.1379991121362229E-3</v>
      </c>
      <c r="F50" s="11">
        <f t="shared" si="26"/>
        <v>1.0155690842871696E-2</v>
      </c>
      <c r="G50" s="200">
        <f t="shared" si="27"/>
        <v>3.4539438256319999E-2</v>
      </c>
      <c r="O50" s="71"/>
      <c r="P50" s="10" t="str">
        <f>name!D18</f>
        <v>52 Skilled metal, electrical and electronic trades</v>
      </c>
      <c r="Q50" s="11">
        <v>0.1322417870088147</v>
      </c>
      <c r="R50" s="11">
        <v>0.32656350649651672</v>
      </c>
      <c r="S50" s="345">
        <f t="shared" si="28"/>
        <v>0.19432171948770202</v>
      </c>
      <c r="T50" s="345">
        <v>0.15050856646079852</v>
      </c>
      <c r="U50" s="345">
        <f t="shared" si="29"/>
        <v>0.34483028594850051</v>
      </c>
      <c r="V50" s="346">
        <f t="shared" si="30"/>
        <v>5.1967436445669257E-2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1.7843083257775849E-3</v>
      </c>
      <c r="C51" s="11">
        <v>3.3068827652181598E-3</v>
      </c>
      <c r="D51" s="11">
        <f t="shared" ref="D51" si="34">C51-B51</f>
        <v>1.5225744394405749E-3</v>
      </c>
      <c r="E51" s="11">
        <v>1.4406511597571377E-3</v>
      </c>
      <c r="F51" s="11">
        <f t="shared" ref="F51" si="35">SUM(D51:E51)</f>
        <v>2.9632255991977126E-3</v>
      </c>
      <c r="G51" s="200">
        <f t="shared" si="27"/>
        <v>4.0248162695071033E-2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0.25573079415720512</v>
      </c>
      <c r="R51" s="11">
        <v>0.17690343766985303</v>
      </c>
      <c r="S51" s="345">
        <f t="shared" si="28"/>
        <v>-7.882735648735209E-2</v>
      </c>
      <c r="T51" s="345">
        <v>9.371958092880861E-2</v>
      </c>
      <c r="U51" s="345">
        <f t="shared" si="29"/>
        <v>1.489222444145652E-2</v>
      </c>
      <c r="V51" s="346">
        <f t="shared" si="30"/>
        <v>2.1033909313540766E-2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1.3705500248492526E-2</v>
      </c>
      <c r="C52" s="11">
        <v>2.4035572608045605E-2</v>
      </c>
      <c r="D52" s="11">
        <f t="shared" si="25"/>
        <v>1.0330072359553079E-2</v>
      </c>
      <c r="E52" s="11">
        <v>1.1859729703971974E-2</v>
      </c>
      <c r="F52" s="11">
        <f t="shared" si="26"/>
        <v>2.2189802063525055E-2</v>
      </c>
      <c r="G52" s="200">
        <f t="shared" si="27"/>
        <v>4.2438207483315393E-2</v>
      </c>
      <c r="I52" s="11" t="str">
        <f>I41</f>
        <v>Managers, directors and senior officials</v>
      </c>
      <c r="J52" s="11">
        <f t="array" ref="J52:J60">MMULT(aggregation!$B$13:$AA$21,B123:B148)</f>
        <v>1.6287670548171058</v>
      </c>
      <c r="K52" s="11">
        <f t="array" ref="K52:K60">MMULT(aggregation!$B$13:$AA$21,C123:C148)</f>
        <v>1.8238509935721403</v>
      </c>
      <c r="L52" s="11">
        <f t="array" ref="L52:L60">MMULT(aggregation!$B$13:$AA$21,D123:D148)</f>
        <v>0.19508393875503449</v>
      </c>
      <c r="M52" s="11">
        <f t="array" ref="M52:M60">MMULT(aggregation!$B$13:$AA$21,E123:E148)</f>
        <v>0.97288367006272458</v>
      </c>
      <c r="N52" s="11">
        <f t="array" ref="N52:N60">MMULT(aggregation!$B$13:$AA$21,F123:F148)</f>
        <v>1.1679676088177589</v>
      </c>
      <c r="P52" s="10" t="str">
        <f>name!D20</f>
        <v>54 Textiles, printing and other skilled trades</v>
      </c>
      <c r="Q52" s="11">
        <v>2.3416848110343378</v>
      </c>
      <c r="R52" s="11">
        <v>2.2844049176132155</v>
      </c>
      <c r="S52" s="345">
        <f t="shared" si="28"/>
        <v>-5.7279893421122274E-2</v>
      </c>
      <c r="T52" s="345">
        <v>1.4061642811136701</v>
      </c>
      <c r="U52" s="345">
        <f t="shared" si="29"/>
        <v>1.3488843876925478</v>
      </c>
      <c r="V52" s="346">
        <f t="shared" si="30"/>
        <v>3.1850812418596997E-2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1.2293797452318924E-2</v>
      </c>
      <c r="C53" s="11">
        <v>1.9419366942291051E-2</v>
      </c>
      <c r="D53" s="11">
        <f t="shared" si="25"/>
        <v>7.1255694899721271E-3</v>
      </c>
      <c r="E53" s="11">
        <v>1.0067319901203502E-2</v>
      </c>
      <c r="F53" s="11">
        <f t="shared" si="26"/>
        <v>1.7192889391175629E-2</v>
      </c>
      <c r="G53" s="200">
        <f t="shared" si="27"/>
        <v>4.0687879397056426E-2</v>
      </c>
      <c r="I53" s="11" t="str">
        <f>I42</f>
        <v>Professional occupations</v>
      </c>
      <c r="J53" s="11">
        <v>3.9757353029843068</v>
      </c>
      <c r="K53" s="11">
        <v>1.5954105844100002</v>
      </c>
      <c r="L53" s="11">
        <v>-2.3803247185743066</v>
      </c>
      <c r="M53" s="11">
        <v>0.90602616380113776</v>
      </c>
      <c r="N53" s="11">
        <v>-1.4742985547731691</v>
      </c>
      <c r="P53" s="10" t="str">
        <f>name!D21</f>
        <v>61 Caring personal service occupations</v>
      </c>
      <c r="Q53" s="11">
        <v>19.324210326429235</v>
      </c>
      <c r="R53" s="11">
        <v>19.922785694628313</v>
      </c>
      <c r="S53" s="345">
        <f t="shared" si="28"/>
        <v>0.59857536819907864</v>
      </c>
      <c r="T53" s="345">
        <v>11.541662943165417</v>
      </c>
      <c r="U53" s="345">
        <f t="shared" si="29"/>
        <v>12.140238311364495</v>
      </c>
      <c r="V53" s="346">
        <f t="shared" si="30"/>
        <v>3.1711934151569476E-2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6.4350260826295403E-3</v>
      </c>
      <c r="C54" s="11">
        <v>1.168261505909624E-2</v>
      </c>
      <c r="D54" s="11">
        <f t="shared" ref="D54:D55" si="36">C54-B54</f>
        <v>5.2475889764667001E-3</v>
      </c>
      <c r="E54" s="11">
        <v>5.3030023959411395E-3</v>
      </c>
      <c r="F54" s="11">
        <f t="shared" ref="F54:F55" si="37">SUM(D54:E54)</f>
        <v>1.0550591372407839E-2</v>
      </c>
      <c r="G54" s="200">
        <f t="shared" si="27"/>
        <v>4.088557467942211E-2</v>
      </c>
      <c r="I54" s="11" t="str">
        <f>I43</f>
        <v>Associate professional occupations</v>
      </c>
      <c r="J54" s="11">
        <v>2.8640607715321154</v>
      </c>
      <c r="K54" s="11">
        <v>2.7521767164699442</v>
      </c>
      <c r="L54" s="11">
        <v>-0.11188405506217103</v>
      </c>
      <c r="M54" s="11">
        <v>1.3682029925014234</v>
      </c>
      <c r="N54" s="11">
        <v>1.2563189374392523</v>
      </c>
      <c r="P54" s="10" t="str">
        <f>name!D22</f>
        <v>62 Leisure, travel and related personal service occupations</v>
      </c>
      <c r="Q54" s="11">
        <v>4.2593416271038471</v>
      </c>
      <c r="R54" s="11">
        <v>3.7020274117854508</v>
      </c>
      <c r="S54" s="345">
        <f t="shared" si="28"/>
        <v>-0.55731421531839631</v>
      </c>
      <c r="T54" s="345">
        <v>2.1126303833014304</v>
      </c>
      <c r="U54" s="345">
        <f t="shared" si="29"/>
        <v>1.5553161679830341</v>
      </c>
      <c r="V54" s="346">
        <f t="shared" si="30"/>
        <v>2.7216749620974312E-2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5.6395935279387381E-4</v>
      </c>
      <c r="C55" s="11">
        <v>9.2399760114482107E-4</v>
      </c>
      <c r="D55" s="11">
        <f t="shared" si="36"/>
        <v>3.6003824835094725E-4</v>
      </c>
      <c r="E55" s="11">
        <v>4.3532734040979638E-4</v>
      </c>
      <c r="F55" s="11">
        <f t="shared" si="37"/>
        <v>7.9536558876074363E-4</v>
      </c>
      <c r="G55" s="200">
        <f t="shared" si="27"/>
        <v>3.8873863118788377E-2</v>
      </c>
      <c r="I55" s="11" t="str">
        <f>I44</f>
        <v>Administrative and secretarial occupations</v>
      </c>
      <c r="J55" s="11">
        <v>2.305774965066711</v>
      </c>
      <c r="K55" s="11">
        <v>3.005826845860867</v>
      </c>
      <c r="L55" s="11">
        <v>0.70005188079415603</v>
      </c>
      <c r="M55" s="11">
        <v>1.6420419891570786</v>
      </c>
      <c r="N55" s="11">
        <v>2.3420938699512348</v>
      </c>
      <c r="P55" s="10" t="str">
        <f>name!D23</f>
        <v>63 Community and civil enforcement occupations</v>
      </c>
      <c r="Q55" s="11">
        <v>8.034262711207267E-2</v>
      </c>
      <c r="R55" s="11">
        <v>0.10419540027462444</v>
      </c>
      <c r="S55" s="345">
        <f t="shared" si="28"/>
        <v>2.3852773162551771E-2</v>
      </c>
      <c r="T55" s="345">
        <v>6.687157337654509E-2</v>
      </c>
      <c r="U55" s="345">
        <f t="shared" si="29"/>
        <v>9.0724346539096862E-2</v>
      </c>
      <c r="V55" s="346">
        <f t="shared" si="30"/>
        <v>4.1198607011081245E-2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3.9826495520724023E-2</v>
      </c>
      <c r="C56" s="11">
        <v>5.8113571018145405E-2</v>
      </c>
      <c r="D56" s="11">
        <f t="shared" si="25"/>
        <v>1.8287075497421382E-2</v>
      </c>
      <c r="E56" s="11">
        <v>2.7217678415174834E-2</v>
      </c>
      <c r="F56" s="11">
        <f t="shared" si="26"/>
        <v>4.5504753912596216E-2</v>
      </c>
      <c r="G56" s="200">
        <f t="shared" si="27"/>
        <v>3.5331108496866603E-2</v>
      </c>
      <c r="I56" s="11" t="str">
        <f t="shared" ref="I56:I60" si="38">I45</f>
        <v>Skilled trades occupations</v>
      </c>
      <c r="J56" s="11">
        <v>0.60131727452354677</v>
      </c>
      <c r="K56" s="11">
        <v>0.84201765292389807</v>
      </c>
      <c r="L56" s="11">
        <v>0.24070037840035127</v>
      </c>
      <c r="M56" s="11">
        <v>0.42280054105402431</v>
      </c>
      <c r="N56" s="11">
        <v>0.66350091945437562</v>
      </c>
      <c r="P56" s="10" t="str">
        <f>name!D24</f>
        <v>71 Sales occupations</v>
      </c>
      <c r="Q56" s="11">
        <v>17.455758166122337</v>
      </c>
      <c r="R56" s="11">
        <v>16.949504471058486</v>
      </c>
      <c r="S56" s="345">
        <f t="shared" si="28"/>
        <v>-0.50625369506385098</v>
      </c>
      <c r="T56" s="345">
        <v>10.118012891542126</v>
      </c>
      <c r="U56" s="345">
        <f t="shared" si="29"/>
        <v>9.6117591964782747</v>
      </c>
      <c r="V56" s="346">
        <f t="shared" si="30"/>
        <v>3.0948956197617283E-2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1.7066502490752776E-2</v>
      </c>
      <c r="C57" s="11">
        <v>3.5134573425962302E-2</v>
      </c>
      <c r="D57" s="11">
        <f t="shared" si="25"/>
        <v>1.8068070935209526E-2</v>
      </c>
      <c r="E57" s="11">
        <v>1.3299135252119428E-2</v>
      </c>
      <c r="F57" s="11">
        <f t="shared" si="26"/>
        <v>3.1367206187328953E-2</v>
      </c>
      <c r="G57" s="200">
        <f t="shared" si="27"/>
        <v>3.9160248757524219E-2</v>
      </c>
      <c r="I57" s="11" t="str">
        <f t="shared" si="38"/>
        <v>Caring, leisure and other service occupations</v>
      </c>
      <c r="J57" s="11">
        <v>2.4278483380216698</v>
      </c>
      <c r="K57" s="11">
        <v>2.6212240381437302</v>
      </c>
      <c r="L57" s="11">
        <v>0.19337570012206071</v>
      </c>
      <c r="M57" s="11">
        <v>1.4716003601582603</v>
      </c>
      <c r="N57" s="11">
        <v>1.6649760602803207</v>
      </c>
      <c r="P57" s="10" t="str">
        <f>name!D25</f>
        <v>72 Customer service occupations</v>
      </c>
      <c r="Q57" s="11">
        <v>3.2465174660240077</v>
      </c>
      <c r="R57" s="11">
        <v>3.5773027379977922</v>
      </c>
      <c r="S57" s="345">
        <f t="shared" si="28"/>
        <v>0.33078527197378449</v>
      </c>
      <c r="T57" s="345">
        <v>1.8917518587364044</v>
      </c>
      <c r="U57" s="345">
        <f t="shared" si="29"/>
        <v>2.2225371307101889</v>
      </c>
      <c r="V57" s="346">
        <f t="shared" si="30"/>
        <v>3.1082164838795778E-2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1.4072975476240675E-2</v>
      </c>
      <c r="C58" s="11">
        <v>3.1179471308424193E-2</v>
      </c>
      <c r="D58" s="11">
        <f t="shared" ref="D58:D59" si="39">C58-B58</f>
        <v>1.7106495832183516E-2</v>
      </c>
      <c r="E58" s="11">
        <v>1.0845459920558619E-2</v>
      </c>
      <c r="F58" s="11">
        <f t="shared" ref="F58:F59" si="40">SUM(D58:E58)</f>
        <v>2.7951955752742133E-2</v>
      </c>
      <c r="G58" s="200">
        <f t="shared" si="27"/>
        <v>3.8824832423601352E-2</v>
      </c>
      <c r="I58" s="11" t="str">
        <f t="shared" si="38"/>
        <v>Sales and customer service occupations</v>
      </c>
      <c r="J58" s="11">
        <v>1.3366018165885856</v>
      </c>
      <c r="K58" s="11">
        <v>2.1017102173884727</v>
      </c>
      <c r="L58" s="11">
        <v>0.7651084007998874</v>
      </c>
      <c r="M58" s="11">
        <v>1.0112358843362572</v>
      </c>
      <c r="N58" s="11">
        <v>1.7763442851361448</v>
      </c>
      <c r="P58" s="10" t="str">
        <f>name!D26</f>
        <v>81 Process, plant and machine operatives</v>
      </c>
      <c r="Q58" s="11">
        <v>1.5473262246263373</v>
      </c>
      <c r="R58" s="11">
        <v>1.4750800235716988</v>
      </c>
      <c r="S58" s="345">
        <f t="shared" si="28"/>
        <v>-7.2246201054638526E-2</v>
      </c>
      <c r="T58" s="345">
        <v>0.77930896026754815</v>
      </c>
      <c r="U58" s="345">
        <f t="shared" si="29"/>
        <v>0.70706275921290962</v>
      </c>
      <c r="V58" s="346">
        <f t="shared" si="30"/>
        <v>2.756608142635808E-2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2.0203917364836177E-2</v>
      </c>
      <c r="C59" s="11">
        <v>4.3629456299624968E-2</v>
      </c>
      <c r="D59" s="11">
        <f t="shared" si="39"/>
        <v>2.3425538934788791E-2</v>
      </c>
      <c r="E59" s="11">
        <v>2.2180129006547877E-2</v>
      </c>
      <c r="F59" s="11">
        <f t="shared" si="40"/>
        <v>4.5605667941336664E-2</v>
      </c>
      <c r="G59" s="200">
        <f t="shared" si="27"/>
        <v>5.0633204316283376E-2</v>
      </c>
      <c r="I59" s="11" t="str">
        <f t="shared" si="38"/>
        <v>Process, plant and machine operatives</v>
      </c>
      <c r="J59" s="11">
        <v>0.33971524970063888</v>
      </c>
      <c r="K59" s="11">
        <v>0.48977150124517943</v>
      </c>
      <c r="L59" s="11">
        <v>0.15005625154454058</v>
      </c>
      <c r="M59" s="11">
        <v>0.23769807260491144</v>
      </c>
      <c r="N59" s="11">
        <v>0.38775432414945199</v>
      </c>
      <c r="P59" s="10" t="str">
        <f>name!D27</f>
        <v>82 Transport and mobile machine drivers and operatives</v>
      </c>
      <c r="Q59" s="11">
        <v>0.29364046521917975</v>
      </c>
      <c r="R59" s="11">
        <v>0.39598220274734641</v>
      </c>
      <c r="S59" s="345">
        <f t="shared" si="28"/>
        <v>0.10234173752816667</v>
      </c>
      <c r="T59" s="345">
        <v>0.23044052712929583</v>
      </c>
      <c r="U59" s="345">
        <f t="shared" si="29"/>
        <v>0.33278226465746252</v>
      </c>
      <c r="V59" s="346">
        <f t="shared" si="30"/>
        <v>3.9374761767811073E-2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1.5143347221140987E-4</v>
      </c>
      <c r="C60" s="11">
        <v>1.0387664180829318E-3</v>
      </c>
      <c r="D60" s="11">
        <f t="shared" si="25"/>
        <v>8.8733294587152196E-4</v>
      </c>
      <c r="E60" s="11">
        <v>5.9941180184894911E-4</v>
      </c>
      <c r="F60" s="11">
        <f t="shared" si="26"/>
        <v>1.486744747720471E-3</v>
      </c>
      <c r="G60" s="200">
        <f t="shared" si="27"/>
        <v>0.11264145794797864</v>
      </c>
      <c r="I60" s="11" t="str">
        <f t="shared" si="38"/>
        <v>Elementary occupations</v>
      </c>
      <c r="J60" s="11">
        <v>1.0104537787417622</v>
      </c>
      <c r="K60" s="11">
        <v>1.8281957584295472</v>
      </c>
      <c r="L60" s="11">
        <v>0.81774197968778484</v>
      </c>
      <c r="M60" s="11">
        <v>0.9107863312248935</v>
      </c>
      <c r="N60" s="11">
        <v>1.7285283109126783</v>
      </c>
      <c r="P60" s="10" t="str">
        <f>name!D28</f>
        <v>91 Elementary trades and related occupations</v>
      </c>
      <c r="Q60" s="11">
        <v>0.68371087504407868</v>
      </c>
      <c r="R60" s="11">
        <v>3.0018250048213719</v>
      </c>
      <c r="S60" s="345">
        <f t="shared" si="28"/>
        <v>2.3181141297772934</v>
      </c>
      <c r="T60" s="345">
        <v>1.6334446013217709</v>
      </c>
      <c r="U60" s="345">
        <f t="shared" si="29"/>
        <v>3.9515587310990643</v>
      </c>
      <c r="V60" s="346">
        <f t="shared" si="30"/>
        <v>8.477294691582471E-2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1.9260955476127474E-2</v>
      </c>
      <c r="C61" s="11">
        <v>2.8175295855612403E-2</v>
      </c>
      <c r="D61" s="11">
        <f t="shared" ref="D61" si="41">C61-B61</f>
        <v>8.9143403794849294E-3</v>
      </c>
      <c r="E61" s="11">
        <v>1.3641313058391403E-2</v>
      </c>
      <c r="F61" s="11">
        <f t="shared" ref="F61" si="42">SUM(D61:E61)</f>
        <v>2.2555653437876334E-2</v>
      </c>
      <c r="G61" s="200">
        <f t="shared" ref="G61" si="43">IF(B61&gt;0,(1+(E61/B61))^(1/($C$6-$B$6))-1,0)</f>
        <v>3.6342242880720965E-2</v>
      </c>
      <c r="P61" s="10" t="str">
        <f>name!D29</f>
        <v>92 Elementary administration and service occupations</v>
      </c>
      <c r="Q61" s="11">
        <v>13.299697999347851</v>
      </c>
      <c r="R61" s="11">
        <v>10.701210123981765</v>
      </c>
      <c r="S61" s="345">
        <f t="shared" ref="S61" si="44">R61-Q61</f>
        <v>-2.5984878753660858</v>
      </c>
      <c r="T61" s="345">
        <v>6.4020938315861873</v>
      </c>
      <c r="U61" s="345">
        <f t="shared" ref="U61" si="45">SUM(S61:T61)</f>
        <v>3.8036059562201014</v>
      </c>
      <c r="V61" s="346">
        <f t="shared" ref="V61" si="46">IF(Q61&gt;0,(1+(T61/Q61))^(1/($C$6-$B$6))-1,0)</f>
        <v>2.6544064976529613E-2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3.9849015362096081</v>
      </c>
      <c r="C62" s="11">
        <f t="shared" ref="C62:F62" si="47">SUM(C36:C61)</f>
        <v>6.2121471152816081</v>
      </c>
      <c r="D62" s="11">
        <f t="shared" si="47"/>
        <v>2.2272455790720009</v>
      </c>
      <c r="E62" s="11">
        <f t="shared" si="47"/>
        <v>2.7061145881803386</v>
      </c>
      <c r="F62" s="11">
        <f t="shared" si="47"/>
        <v>4.9333601672523413</v>
      </c>
      <c r="G62" s="200">
        <f t="shared" si="27"/>
        <v>3.5154001900359333E-2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148.11784586935477</v>
      </c>
      <c r="R62" s="11">
        <f>SUM(R36:R61)</f>
        <v>158.91742344955986</v>
      </c>
      <c r="S62" s="345">
        <f>R62-Q62</f>
        <v>10.799577580205096</v>
      </c>
      <c r="T62" s="11">
        <f>SUM(T36:T61)</f>
        <v>89.283027138786721</v>
      </c>
      <c r="U62" s="345">
        <f>SUM(S62:T62)</f>
        <v>100.08260471899182</v>
      </c>
      <c r="V62" s="346">
        <f t="shared" si="30"/>
        <v>3.1949222780105924E-2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1.4882776039893444</v>
      </c>
      <c r="K63" s="11">
        <f t="array" ref="K63:K71">MMULT(aggregation!$B$13:$AA$21,C152:C177)</f>
        <v>1.5577231939286738</v>
      </c>
      <c r="L63" s="11">
        <f t="array" ref="L63:L71">MMULT(aggregation!$B$13:$AA$21,D152:D177)</f>
        <v>6.9445589939329477E-2</v>
      </c>
      <c r="M63" s="11">
        <f t="array" ref="M63:M71">MMULT(aggregation!$B$13:$AA$21,E152:E177)</f>
        <v>0.83633939109593869</v>
      </c>
      <c r="N63" s="11">
        <f t="array" ref="N63:N71">MMULT(aggregation!$B$13:$AA$21,F152:F177)</f>
        <v>0.90578498103526828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2.5795796432871541</v>
      </c>
      <c r="K64" s="11">
        <v>3.0351985962034629</v>
      </c>
      <c r="L64" s="11">
        <v>0.45561895291630933</v>
      </c>
      <c r="M64" s="11">
        <v>1.2092118612745277</v>
      </c>
      <c r="N64" s="11">
        <v>1.664830814190837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1.5809884581048859</v>
      </c>
      <c r="C65" s="11">
        <v>1.9524385127044546</v>
      </c>
      <c r="D65" s="11">
        <f>C65-B65</f>
        <v>0.3714500545995687</v>
      </c>
      <c r="E65" s="11">
        <v>1.0189156934433412</v>
      </c>
      <c r="F65" s="11">
        <f>SUM(D65:E65)</f>
        <v>1.3903657480429099</v>
      </c>
      <c r="G65" s="200">
        <f>IF(B65&gt;0,(1+(E65/B65))^(1/($C$6-$B$6))-1,0)</f>
        <v>3.3717596676706485E-2</v>
      </c>
      <c r="I65" s="11" t="str">
        <f>I54</f>
        <v>Associate professional occupations</v>
      </c>
      <c r="J65" s="11">
        <v>2.0278410707162116</v>
      </c>
      <c r="K65" s="11">
        <v>2.3909186531123554</v>
      </c>
      <c r="L65" s="11">
        <v>0.36307758239614341</v>
      </c>
      <c r="M65" s="11">
        <v>1.0524179610891429</v>
      </c>
      <c r="N65" s="11">
        <v>1.4154955434852865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0.71148562631059442</v>
      </c>
      <c r="C66" s="11">
        <v>1.2521624688894497</v>
      </c>
      <c r="D66" s="11">
        <f t="shared" ref="D66:D89" si="50">C66-B66</f>
        <v>0.54067684257885529</v>
      </c>
      <c r="E66" s="11">
        <v>0.63465877687019434</v>
      </c>
      <c r="F66" s="11">
        <f t="shared" ref="F66:F89" si="51">SUM(D66:E66)</f>
        <v>1.1753356194490496</v>
      </c>
      <c r="G66" s="200">
        <f t="shared" ref="G66:G89" si="52">IF(B66&gt;0,(1+(E66/B66))^(1/($C$6-$B$6))-1,0)</f>
        <v>4.3426113024165103E-2</v>
      </c>
      <c r="I66" s="11" t="str">
        <f>I55</f>
        <v>Administrative and secretarial occupations</v>
      </c>
      <c r="J66" s="11">
        <v>2.0635578985145973</v>
      </c>
      <c r="K66" s="11">
        <v>2.7290267562202035</v>
      </c>
      <c r="L66" s="11">
        <v>0.66546885770560604</v>
      </c>
      <c r="M66" s="11">
        <v>1.380684329458302</v>
      </c>
      <c r="N66" s="11">
        <v>2.0461531871639078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2.257924031895524</v>
      </c>
      <c r="C67" s="11">
        <v>4.5691177179577585</v>
      </c>
      <c r="D67" s="11">
        <f t="shared" si="50"/>
        <v>2.3111936860622344</v>
      </c>
      <c r="E67" s="11">
        <v>1.5461275601060547</v>
      </c>
      <c r="F67" s="11">
        <f t="shared" si="51"/>
        <v>3.8573212461682891</v>
      </c>
      <c r="G67" s="200">
        <f t="shared" si="52"/>
        <v>3.5386436603533689E-2</v>
      </c>
      <c r="I67" s="11" t="str">
        <f t="shared" ref="I67:I71" si="53">I56</f>
        <v>Skilled trades occupations</v>
      </c>
      <c r="J67" s="11">
        <v>1.0936216844901148</v>
      </c>
      <c r="K67" s="11">
        <v>1.2597346632933413</v>
      </c>
      <c r="L67" s="11">
        <v>0.16611297880322651</v>
      </c>
      <c r="M67" s="11">
        <v>0.61626913515255288</v>
      </c>
      <c r="N67" s="11">
        <v>0.78238211395577928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3.4400412707510806</v>
      </c>
      <c r="C68" s="11">
        <v>4.2539116225670623</v>
      </c>
      <c r="D68" s="11">
        <f t="shared" si="50"/>
        <v>0.81387035181598177</v>
      </c>
      <c r="E68" s="11">
        <v>2.2097768103507205</v>
      </c>
      <c r="F68" s="11">
        <f t="shared" si="51"/>
        <v>3.0236471621667023</v>
      </c>
      <c r="G68" s="200">
        <f t="shared" si="52"/>
        <v>3.3629083659043157E-2</v>
      </c>
      <c r="I68" s="11" t="str">
        <f t="shared" si="53"/>
        <v>Caring, leisure and other service occupations</v>
      </c>
      <c r="J68" s="11">
        <v>1.6426871575722302</v>
      </c>
      <c r="K68" s="11">
        <v>1.9824049948989775</v>
      </c>
      <c r="L68" s="11">
        <v>0.33971783732674743</v>
      </c>
      <c r="M68" s="11">
        <v>1.0902311416932773</v>
      </c>
      <c r="N68" s="11">
        <v>1.4299489790200248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6.1693887348647758</v>
      </c>
      <c r="C69" s="11">
        <v>7.870177746915453</v>
      </c>
      <c r="D69" s="11">
        <f t="shared" ref="D69" si="54">C69-B69</f>
        <v>1.7007890120506772</v>
      </c>
      <c r="E69" s="11">
        <v>3.8239025826770661</v>
      </c>
      <c r="F69" s="11">
        <f t="shared" ref="F69" si="55">SUM(D69:E69)</f>
        <v>5.5246915947277433</v>
      </c>
      <c r="G69" s="200">
        <f t="shared" si="52"/>
        <v>3.2676816950863552E-2</v>
      </c>
      <c r="I69" s="11" t="str">
        <f t="shared" si="53"/>
        <v>Sales and customer service occupations</v>
      </c>
      <c r="J69" s="11">
        <v>1.0814972108101466</v>
      </c>
      <c r="K69" s="11">
        <v>1.5084869568892016</v>
      </c>
      <c r="L69" s="11">
        <v>0.42698974607905521</v>
      </c>
      <c r="M69" s="11">
        <v>0.66779241961946512</v>
      </c>
      <c r="N69" s="11">
        <v>1.0947821656985202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2.9894702832905273</v>
      </c>
      <c r="C70" s="11">
        <v>3.9153387453386008</v>
      </c>
      <c r="D70" s="11">
        <f t="shared" si="50"/>
        <v>0.92586846204807349</v>
      </c>
      <c r="E70" s="11">
        <v>1.923026563713927</v>
      </c>
      <c r="F70" s="11">
        <f t="shared" si="51"/>
        <v>2.8488950257620003</v>
      </c>
      <c r="G70" s="200">
        <f t="shared" si="52"/>
        <v>3.3666725563799904E-2</v>
      </c>
      <c r="I70" s="11" t="str">
        <f t="shared" si="53"/>
        <v>Process, plant and machine operatives</v>
      </c>
      <c r="J70" s="11">
        <v>0.53995063147061972</v>
      </c>
      <c r="K70" s="11">
        <v>0.66142556661160845</v>
      </c>
      <c r="L70" s="11">
        <v>0.12147493514098862</v>
      </c>
      <c r="M70" s="11">
        <v>0.36024482214591613</v>
      </c>
      <c r="N70" s="11">
        <v>0.48171975728690475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0.54105724714941539</v>
      </c>
      <c r="C71" s="11">
        <v>0.81280931244594701</v>
      </c>
      <c r="D71" s="11">
        <f t="shared" si="50"/>
        <v>0.27175206529653162</v>
      </c>
      <c r="E71" s="11">
        <v>0.31326608117233595</v>
      </c>
      <c r="F71" s="11">
        <f t="shared" si="51"/>
        <v>0.58501814646886752</v>
      </c>
      <c r="G71" s="200">
        <f t="shared" si="52"/>
        <v>3.0920723318520693E-2</v>
      </c>
      <c r="I71" s="11" t="str">
        <f t="shared" si="53"/>
        <v>Elementary occupations</v>
      </c>
      <c r="J71" s="11">
        <v>0.85523210280478346</v>
      </c>
      <c r="K71" s="11">
        <v>1.2929561816587583</v>
      </c>
      <c r="L71" s="11">
        <v>0.43772407885397474</v>
      </c>
      <c r="M71" s="11">
        <v>0.66617262294129387</v>
      </c>
      <c r="N71" s="11">
        <v>1.1038967017952688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0.71383915883140103</v>
      </c>
      <c r="C72" s="11">
        <v>1.7202745823044776</v>
      </c>
      <c r="D72" s="11">
        <f t="shared" si="50"/>
        <v>1.0064354234730766</v>
      </c>
      <c r="E72" s="11">
        <v>0.90325763897308187</v>
      </c>
      <c r="F72" s="11">
        <f t="shared" si="51"/>
        <v>1.9096930624461583</v>
      </c>
      <c r="G72" s="200">
        <f t="shared" si="52"/>
        <v>5.6028672330465046E-2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0.15268748887505684</v>
      </c>
      <c r="C73" s="11">
        <v>0.22832026551467269</v>
      </c>
      <c r="D73" s="11">
        <f t="shared" si="50"/>
        <v>7.5632776639615845E-2</v>
      </c>
      <c r="E73" s="11">
        <v>6.5040828834884407E-2</v>
      </c>
      <c r="F73" s="11">
        <f t="shared" si="51"/>
        <v>0.14067360547450025</v>
      </c>
      <c r="G73" s="200">
        <f t="shared" si="52"/>
        <v>2.3939030201038936E-2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0.6197861793324202</v>
      </c>
      <c r="C74" s="11">
        <v>0.67088898456267299</v>
      </c>
      <c r="D74" s="11">
        <f t="shared" ref="D74:D75" si="56">C74-B74</f>
        <v>5.110280523025279E-2</v>
      </c>
      <c r="E74" s="11">
        <v>0.36800720930747194</v>
      </c>
      <c r="F74" s="11">
        <f t="shared" ref="F74:F75" si="57">SUM(D74:E74)</f>
        <v>0.41911001453772473</v>
      </c>
      <c r="G74" s="200">
        <f t="shared" si="52"/>
        <v>3.1561080748129688E-2</v>
      </c>
      <c r="I74" s="11" t="str">
        <f>I63</f>
        <v>Managers, directors and senior officials</v>
      </c>
      <c r="J74" s="11">
        <f t="array" ref="J74:J82">MMULT(aggregation!$B$13:$AA$21,B181:B206)</f>
        <v>5.5248295636211626</v>
      </c>
      <c r="K74" s="11">
        <f t="array" ref="K74:K82">MMULT(aggregation!$B$13:$AA$21,C181:C206)</f>
        <v>4.8675542790388668</v>
      </c>
      <c r="L74" s="11">
        <f t="array" ref="L74:L82">MMULT(aggregation!$B$13:$AA$21,D181:D206)</f>
        <v>-0.65727528458229512</v>
      </c>
      <c r="M74" s="11">
        <f t="array" ref="M74:M82">MMULT(aggregation!$B$13:$AA$21,E181:E206)</f>
        <v>2.1480920529739667</v>
      </c>
      <c r="N74" s="11">
        <f t="array" ref="N74:N82">MMULT(aggregation!$B$13:$AA$21,F181:F206)</f>
        <v>1.4908167683916718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1.5149844057326398</v>
      </c>
      <c r="C75" s="11">
        <v>2.0338211376794741</v>
      </c>
      <c r="D75" s="11">
        <f t="shared" si="56"/>
        <v>0.51883673194683433</v>
      </c>
      <c r="E75" s="11">
        <v>0.98091676676799366</v>
      </c>
      <c r="F75" s="11">
        <f t="shared" si="57"/>
        <v>1.499753498714828</v>
      </c>
      <c r="G75" s="200">
        <f t="shared" si="52"/>
        <v>3.3843055428211199E-2</v>
      </c>
      <c r="I75" s="11" t="str">
        <f>I64</f>
        <v>Professional occupations</v>
      </c>
      <c r="J75" s="11">
        <v>8.5394452451972498</v>
      </c>
      <c r="K75" s="11">
        <v>9.2183378063508616</v>
      </c>
      <c r="L75" s="11">
        <v>0.67889256115361074</v>
      </c>
      <c r="M75" s="11">
        <v>3.7687255122336096</v>
      </c>
      <c r="N75" s="11">
        <v>4.4476180733872202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1.5156920228745903</v>
      </c>
      <c r="C76" s="11">
        <v>2.3622525997631638</v>
      </c>
      <c r="D76" s="11">
        <f t="shared" si="50"/>
        <v>0.84656057688857356</v>
      </c>
      <c r="E76" s="11">
        <v>1.1967831375670941</v>
      </c>
      <c r="F76" s="11">
        <f t="shared" si="51"/>
        <v>2.0433437144556676</v>
      </c>
      <c r="G76" s="200">
        <f t="shared" si="52"/>
        <v>3.9561818907321467E-2</v>
      </c>
      <c r="I76" s="11" t="str">
        <f>I65</f>
        <v>Associate professional occupations</v>
      </c>
      <c r="J76" s="11">
        <v>7.8618284714793019</v>
      </c>
      <c r="K76" s="11">
        <v>8.5182179297992988</v>
      </c>
      <c r="L76" s="11">
        <v>0.65638945831999551</v>
      </c>
      <c r="M76" s="11">
        <v>3.6992368967327467</v>
      </c>
      <c r="N76" s="11">
        <v>4.3556263550527419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0.20879357954451605</v>
      </c>
      <c r="C77" s="11">
        <v>0.30131077473852802</v>
      </c>
      <c r="D77" s="11">
        <f t="shared" si="50"/>
        <v>9.251719519401197E-2</v>
      </c>
      <c r="E77" s="11">
        <v>0.17983298528804198</v>
      </c>
      <c r="F77" s="11">
        <f t="shared" si="51"/>
        <v>0.27235018048205395</v>
      </c>
      <c r="G77" s="200">
        <f t="shared" si="52"/>
        <v>4.2287884533876996E-2</v>
      </c>
      <c r="I77" s="11" t="str">
        <f>I66</f>
        <v>Administrative and secretarial occupations</v>
      </c>
      <c r="J77" s="11">
        <v>7.8588488948097037</v>
      </c>
      <c r="K77" s="11">
        <v>7.0881862843388346</v>
      </c>
      <c r="L77" s="11">
        <v>-0.77066261047086926</v>
      </c>
      <c r="M77" s="11">
        <v>3.7981614283601566</v>
      </c>
      <c r="N77" s="11">
        <v>3.0274988178892874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2.3791728922365578E-2</v>
      </c>
      <c r="C78" s="11">
        <v>3.4222298936777654E-2</v>
      </c>
      <c r="D78" s="11">
        <f t="shared" si="50"/>
        <v>1.0430570014412076E-2</v>
      </c>
      <c r="E78" s="11">
        <v>1.6996886866685854E-2</v>
      </c>
      <c r="F78" s="11">
        <f t="shared" si="51"/>
        <v>2.742745688109793E-2</v>
      </c>
      <c r="G78" s="200">
        <f t="shared" si="52"/>
        <v>3.6591231789350198E-2</v>
      </c>
      <c r="I78" s="11" t="str">
        <f t="shared" ref="I78:I82" si="58">I67</f>
        <v>Skilled trades occupations</v>
      </c>
      <c r="J78" s="11">
        <v>10.631680524721206</v>
      </c>
      <c r="K78" s="11">
        <v>8.5572027273968487</v>
      </c>
      <c r="L78" s="11">
        <v>-2.0744777973243571</v>
      </c>
      <c r="M78" s="11">
        <v>3.5228791558468622</v>
      </c>
      <c r="N78" s="11">
        <v>1.4484013585225051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0.12455243625039712</v>
      </c>
      <c r="C79" s="11">
        <v>0.25752839345358219</v>
      </c>
      <c r="D79" s="11">
        <f t="shared" si="50"/>
        <v>0.13297595720318506</v>
      </c>
      <c r="E79" s="11">
        <v>0.10072159456418715</v>
      </c>
      <c r="F79" s="11">
        <f t="shared" si="51"/>
        <v>0.23369755176737222</v>
      </c>
      <c r="G79" s="200">
        <f t="shared" si="52"/>
        <v>4.0296794321954543E-2</v>
      </c>
      <c r="I79" s="11" t="str">
        <f t="shared" si="58"/>
        <v>Caring, leisure and other service occupations</v>
      </c>
      <c r="J79" s="11">
        <v>10.485645972309591</v>
      </c>
      <c r="K79" s="11">
        <v>12.80624508412639</v>
      </c>
      <c r="L79" s="11">
        <v>2.3205991118168008</v>
      </c>
      <c r="M79" s="11">
        <v>6.6406379165095935</v>
      </c>
      <c r="N79" s="11">
        <v>8.9612370283263925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5.6966590791060506E-2</v>
      </c>
      <c r="C80" s="11">
        <v>9.1966308940005487E-2</v>
      </c>
      <c r="D80" s="11">
        <f t="shared" ref="D80" si="59">C80-B80</f>
        <v>3.499971814894498E-2</v>
      </c>
      <c r="E80" s="11">
        <v>4.2439721898426409E-2</v>
      </c>
      <c r="F80" s="11">
        <f t="shared" ref="F80" si="60">SUM(D80:E80)</f>
        <v>7.7439440047371383E-2</v>
      </c>
      <c r="G80" s="200">
        <f t="shared" si="52"/>
        <v>3.78141370627747E-2</v>
      </c>
      <c r="I80" s="11" t="str">
        <f t="shared" si="58"/>
        <v>Sales and customer service occupations</v>
      </c>
      <c r="J80" s="11">
        <v>9.2139588362462099</v>
      </c>
      <c r="K80" s="11">
        <v>11.224999406590008</v>
      </c>
      <c r="L80" s="11">
        <v>2.0110405703437984</v>
      </c>
      <c r="M80" s="11">
        <v>5.1075538460910295</v>
      </c>
      <c r="N80" s="11">
        <v>7.1185944164348287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0.1251730143688505</v>
      </c>
      <c r="C81" s="11">
        <v>0.20478924114742245</v>
      </c>
      <c r="D81" s="11">
        <f t="shared" si="50"/>
        <v>7.9616226778571941E-2</v>
      </c>
      <c r="E81" s="11">
        <v>0.10103207235020298</v>
      </c>
      <c r="F81" s="11">
        <f t="shared" si="51"/>
        <v>0.18064829912877492</v>
      </c>
      <c r="G81" s="200">
        <f t="shared" si="52"/>
        <v>4.0238149724822536E-2</v>
      </c>
      <c r="I81" s="11" t="str">
        <f t="shared" si="58"/>
        <v>Process, plant and machine operatives</v>
      </c>
      <c r="J81" s="11">
        <v>5.7428728694112028</v>
      </c>
      <c r="K81" s="11">
        <v>5.401248339209376</v>
      </c>
      <c r="L81" s="11">
        <v>-0.34162453020182681</v>
      </c>
      <c r="M81" s="11">
        <v>2.3743646657071888</v>
      </c>
      <c r="N81" s="11">
        <v>2.032740135505362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0.64592582773077478</v>
      </c>
      <c r="C82" s="11">
        <v>1.0089424478862765</v>
      </c>
      <c r="D82" s="11">
        <f t="shared" si="50"/>
        <v>0.36301662015550173</v>
      </c>
      <c r="E82" s="11">
        <v>0.55608861681079402</v>
      </c>
      <c r="F82" s="11">
        <f t="shared" si="51"/>
        <v>0.91910523696629576</v>
      </c>
      <c r="G82" s="200">
        <f t="shared" si="52"/>
        <v>4.2273755649246514E-2</v>
      </c>
      <c r="I82" s="11" t="str">
        <f t="shared" si="58"/>
        <v>Elementary occupations</v>
      </c>
      <c r="J82" s="11">
        <v>6.3520254458816696</v>
      </c>
      <c r="K82" s="11">
        <v>5.8702781729859481</v>
      </c>
      <c r="L82" s="11">
        <v>-0.48174727289572161</v>
      </c>
      <c r="M82" s="11">
        <v>2.8595735604299444</v>
      </c>
      <c r="N82" s="11">
        <v>2.3778262875342229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0.11678300838359994</v>
      </c>
      <c r="C83" s="11">
        <v>0.14814440263391906</v>
      </c>
      <c r="D83" s="11">
        <f t="shared" ref="D83:D84" si="61">C83-B83</f>
        <v>3.1361394250319127E-2</v>
      </c>
      <c r="E83" s="11">
        <v>8.0587686612524773E-2</v>
      </c>
      <c r="F83" s="11">
        <f t="shared" ref="F83:F84" si="62">SUM(D83:E83)</f>
        <v>0.1119490808628439</v>
      </c>
      <c r="G83" s="200">
        <f t="shared" si="52"/>
        <v>3.5603558602012031E-2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1.0133878933334915E-2</v>
      </c>
      <c r="C84" s="11">
        <v>1.3532631326623069E-2</v>
      </c>
      <c r="D84" s="11">
        <f t="shared" si="61"/>
        <v>3.3987523932881535E-3</v>
      </c>
      <c r="E84" s="11">
        <v>6.1915315997602563E-3</v>
      </c>
      <c r="F84" s="11">
        <f t="shared" si="62"/>
        <v>9.5902839930484089E-3</v>
      </c>
      <c r="G84" s="200">
        <f t="shared" si="52"/>
        <v>3.2299919109993525E-2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0.61174493022249954</v>
      </c>
      <c r="C85" s="11">
        <v>1.0589404411959085</v>
      </c>
      <c r="D85" s="11">
        <f t="shared" si="50"/>
        <v>0.44719551097340893</v>
      </c>
      <c r="E85" s="11">
        <v>0.47973072309565484</v>
      </c>
      <c r="F85" s="11">
        <f t="shared" si="51"/>
        <v>0.92692623406906383</v>
      </c>
      <c r="G85" s="200">
        <f t="shared" si="52"/>
        <v>3.9352611452501352E-2</v>
      </c>
      <c r="I85" s="11" t="str">
        <f>I74</f>
        <v>Managers, directors and senior officials</v>
      </c>
      <c r="J85" s="11">
        <f t="array" ref="J85:J93">MMULT(aggregation!$B$13:$AA$21,B210:B235)</f>
        <v>4.2880321377522614</v>
      </c>
      <c r="K85" s="11">
        <f t="array" ref="K85:K93">MMULT(aggregation!$B$13:$AA$21,C210:C235)</f>
        <v>3.7054938500987151</v>
      </c>
      <c r="L85" s="11">
        <f t="array" ref="L85:L93">MMULT(aggregation!$B$13:$AA$21,D210:D235)</f>
        <v>-0.58253828765354609</v>
      </c>
      <c r="M85" s="11">
        <f t="array" ref="M85:M93">MMULT(aggregation!$B$13:$AA$21,E210:E235)</f>
        <v>1.8127813150638157</v>
      </c>
      <c r="N85" s="11">
        <f t="array" ref="N85:N93">MMULT(aggregation!$B$13:$AA$21,F210:F235)</f>
        <v>1.2302430274102698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0.18195197840388949</v>
      </c>
      <c r="C86" s="11">
        <v>0.33237546801539197</v>
      </c>
      <c r="D86" s="11">
        <f t="shared" si="50"/>
        <v>0.15042348961150248</v>
      </c>
      <c r="E86" s="11">
        <v>0.1484106199350296</v>
      </c>
      <c r="F86" s="11">
        <f t="shared" si="51"/>
        <v>0.29883410954653211</v>
      </c>
      <c r="G86" s="200">
        <f t="shared" si="52"/>
        <v>4.0564341929365755E-2</v>
      </c>
      <c r="I86" s="11" t="str">
        <f>I75</f>
        <v>Professional occupations</v>
      </c>
      <c r="J86" s="11">
        <v>5.4952369906143872</v>
      </c>
      <c r="K86" s="11">
        <v>5.2032286744963816</v>
      </c>
      <c r="L86" s="11">
        <v>-0.29200831611800609</v>
      </c>
      <c r="M86" s="11">
        <v>2.0694974696292734</v>
      </c>
      <c r="N86" s="11">
        <v>1.7774891535112674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9.6758819892633061E-2</v>
      </c>
      <c r="C87" s="11">
        <v>0.20763869491945602</v>
      </c>
      <c r="D87" s="11">
        <f t="shared" ref="D87:D88" si="63">C87-B87</f>
        <v>0.11087987502682296</v>
      </c>
      <c r="E87" s="11">
        <v>8.6388011995070041E-2</v>
      </c>
      <c r="F87" s="11">
        <f t="shared" ref="F87:F88" si="64">SUM(D87:E87)</f>
        <v>0.19726788702189302</v>
      </c>
      <c r="G87" s="200">
        <f t="shared" si="52"/>
        <v>4.3455477497214234E-2</v>
      </c>
      <c r="I87" s="11" t="str">
        <f>I76</f>
        <v>Associate professional occupations</v>
      </c>
      <c r="J87" s="11">
        <v>5.5886362769824682</v>
      </c>
      <c r="K87" s="11">
        <v>5.004257319076979</v>
      </c>
      <c r="L87" s="11">
        <v>-0.58437895790548966</v>
      </c>
      <c r="M87" s="11">
        <v>2.0994874836174606</v>
      </c>
      <c r="N87" s="11">
        <v>1.5151085257119714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0.10976479760674629</v>
      </c>
      <c r="C88" s="11">
        <v>0.22740883761248049</v>
      </c>
      <c r="D88" s="11">
        <f t="shared" si="63"/>
        <v>0.1176440400057342</v>
      </c>
      <c r="E88" s="11">
        <v>0.11317838233178827</v>
      </c>
      <c r="F88" s="11">
        <f t="shared" si="64"/>
        <v>0.23082242233752248</v>
      </c>
      <c r="G88" s="200">
        <f t="shared" si="52"/>
        <v>4.8371985763965952E-2</v>
      </c>
      <c r="I88" s="11" t="str">
        <f>I77</f>
        <v>Administrative and secretarial occupations</v>
      </c>
      <c r="J88" s="11">
        <v>8.2207080245130122</v>
      </c>
      <c r="K88" s="11">
        <v>5.0992559133093849</v>
      </c>
      <c r="L88" s="11">
        <v>-3.1214521112036278</v>
      </c>
      <c r="M88" s="11">
        <v>2.7505812181190232</v>
      </c>
      <c r="N88" s="11">
        <v>-0.37087089308460452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2.431089145796286E-2</v>
      </c>
      <c r="C89" s="11">
        <v>0.10553766684456448</v>
      </c>
      <c r="D89" s="11">
        <f t="shared" si="50"/>
        <v>8.1226775386601613E-2</v>
      </c>
      <c r="E89" s="11">
        <v>4.2672656289306818E-2</v>
      </c>
      <c r="F89" s="11">
        <f t="shared" si="51"/>
        <v>0.12389943167590843</v>
      </c>
      <c r="G89" s="200">
        <f t="shared" si="52"/>
        <v>6.9903194206342389E-2</v>
      </c>
      <c r="I89" s="11" t="str">
        <f t="shared" ref="I89:I93" si="65">I78</f>
        <v>Skilled trades occupations</v>
      </c>
      <c r="J89" s="11">
        <v>7.5604428643747736</v>
      </c>
      <c r="K89" s="11">
        <v>7.3493346967498034</v>
      </c>
      <c r="L89" s="11">
        <v>-0.21110816762497098</v>
      </c>
      <c r="M89" s="11">
        <v>3.0642317491306668</v>
      </c>
      <c r="N89" s="11">
        <v>2.8531235815056961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0.49047474693450088</v>
      </c>
      <c r="C90" s="11">
        <v>0.86501054871063987</v>
      </c>
      <c r="D90" s="11">
        <f t="shared" ref="D90" si="66">C90-B90</f>
        <v>0.37453580177613899</v>
      </c>
      <c r="E90" s="11">
        <v>0.4093243806602872</v>
      </c>
      <c r="F90" s="11">
        <f t="shared" ref="F90" si="67">SUM(D90:E90)</f>
        <v>0.78386018243642619</v>
      </c>
      <c r="G90" s="200">
        <f t="shared" ref="G90:G91" si="68">IF(B90&gt;0,(1+(E90/B90))^(1/($C$6-$B$6))-1,0)</f>
        <v>4.1282559426212728E-2</v>
      </c>
      <c r="I90" s="11" t="str">
        <f t="shared" si="65"/>
        <v>Caring, leisure and other service occupations</v>
      </c>
      <c r="J90" s="11">
        <v>8.1305738700359793</v>
      </c>
      <c r="K90" s="11">
        <v>5.2372520969739087</v>
      </c>
      <c r="L90" s="11">
        <v>-2.8933217730620697</v>
      </c>
      <c r="M90" s="11">
        <v>3.1223672241483653</v>
      </c>
      <c r="N90" s="11">
        <v>0.22904545108629557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25.034471137456038</v>
      </c>
      <c r="C91" s="11">
        <f t="shared" ref="C91:F91" si="69">SUM(C65:C90)</f>
        <v>36.498861853004762</v>
      </c>
      <c r="D91" s="11">
        <f t="shared" si="69"/>
        <v>11.464390715548722</v>
      </c>
      <c r="E91" s="11">
        <f t="shared" si="69"/>
        <v>17.347275520081922</v>
      </c>
      <c r="F91" s="11">
        <f t="shared" si="69"/>
        <v>28.81166623563065</v>
      </c>
      <c r="G91" s="200">
        <f t="shared" si="68"/>
        <v>3.5720793361232017E-2</v>
      </c>
      <c r="I91" s="11" t="str">
        <f t="shared" si="65"/>
        <v>Sales and customer service occupations</v>
      </c>
      <c r="J91" s="11">
        <v>8.7528690450637949</v>
      </c>
      <c r="K91" s="11">
        <v>6.7506103565208395</v>
      </c>
      <c r="L91" s="11">
        <v>-2.0022586885429554</v>
      </c>
      <c r="M91" s="11">
        <v>3.7109579474903729</v>
      </c>
      <c r="N91" s="11">
        <v>1.7086992589474175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6.7219563651705805</v>
      </c>
      <c r="K92" s="11">
        <v>7.0721603027043134</v>
      </c>
      <c r="L92" s="11">
        <v>0.35020393753373247</v>
      </c>
      <c r="M92" s="11">
        <v>3.2414432032841649</v>
      </c>
      <c r="N92" s="11">
        <v>3.5916471408178969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10.818611384205449</v>
      </c>
      <c r="K93" s="11">
        <v>10.914808108920605</v>
      </c>
      <c r="L93" s="11">
        <v>9.6196724715157167E-2</v>
      </c>
      <c r="M93" s="11">
        <v>4.8179220663646616</v>
      </c>
      <c r="N93" s="11">
        <v>4.9141187910798187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3.9710514187357475</v>
      </c>
      <c r="C94" s="11">
        <v>4.6929994989016546</v>
      </c>
      <c r="D94" s="11">
        <f>C94-B94</f>
        <v>0.72194808016590706</v>
      </c>
      <c r="E94" s="11">
        <v>2.4711556919976463</v>
      </c>
      <c r="F94" s="11">
        <f>SUM(D94:E94)</f>
        <v>3.1931037721635533</v>
      </c>
      <c r="G94" s="200">
        <f>IF(B94&gt;0,(1+(E94/B94))^(1/($C$6-$B$6))-1,0)</f>
        <v>3.2781884267049977E-2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1.8013651584455863</v>
      </c>
      <c r="C95" s="11">
        <v>2.4838944566523087</v>
      </c>
      <c r="D95" s="11">
        <f t="shared" ref="D95:D118" si="72">C95-B95</f>
        <v>0.68252929820672237</v>
      </c>
      <c r="E95" s="11">
        <v>1.4478435866824388</v>
      </c>
      <c r="F95" s="11">
        <f t="shared" ref="F95:F118" si="73">SUM(D95:E95)</f>
        <v>2.1303728848891614</v>
      </c>
      <c r="G95" s="200">
        <f t="shared" ref="G95:G120" si="74">IF(B95&gt;0,(1+(E95/B95))^(1/($C$6-$B$6))-1,0)</f>
        <v>4.0107888786472756E-2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4.0316138600003173</v>
      </c>
      <c r="C96" s="11">
        <v>5.4839404433141796</v>
      </c>
      <c r="D96" s="11">
        <f t="shared" si="72"/>
        <v>1.4523265833138623</v>
      </c>
      <c r="E96" s="11">
        <v>1.9971918614254853</v>
      </c>
      <c r="F96" s="11">
        <f t="shared" si="73"/>
        <v>3.4495184447393479</v>
      </c>
      <c r="G96" s="200">
        <f t="shared" si="74"/>
        <v>2.7188520647922099E-2</v>
      </c>
      <c r="I96" s="11" t="str">
        <f>I85</f>
        <v>Managers, directors and senior officials</v>
      </c>
      <c r="J96" s="11">
        <f t="array" ref="J96:J104">MMULT(aggregation!$B$13:$AA$21,B239:B264)</f>
        <v>2.1438622292146934</v>
      </c>
      <c r="K96" s="11">
        <f t="array" ref="K96:K104">MMULT(aggregation!$B$13:$AA$21,C239:C264)</f>
        <v>1.4085692676331063</v>
      </c>
      <c r="L96" s="11">
        <f t="array" ref="L96:L104">MMULT(aggregation!$B$13:$AA$21,D239:D264)</f>
        <v>-0.73529296158158719</v>
      </c>
      <c r="M96" s="11">
        <f t="array" ref="M96:M104">MMULT(aggregation!$B$13:$AA$21,E239:E264)</f>
        <v>0.80476038398198579</v>
      </c>
      <c r="N96" s="11">
        <f t="array" ref="N96:N104">MMULT(aggregation!$B$13:$AA$21,F239:F264)</f>
        <v>6.9467422400398604E-2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8.4582390859968193</v>
      </c>
      <c r="C97" s="11">
        <v>11.703394575396556</v>
      </c>
      <c r="D97" s="11">
        <f t="shared" si="72"/>
        <v>3.2451554893997372</v>
      </c>
      <c r="E97" s="11">
        <v>5.8915935748186712</v>
      </c>
      <c r="F97" s="11">
        <f t="shared" si="73"/>
        <v>9.1367490642184084</v>
      </c>
      <c r="G97" s="200">
        <f t="shared" si="74"/>
        <v>3.5868099160117239E-2</v>
      </c>
      <c r="I97" s="11" t="str">
        <f>I86</f>
        <v>Professional occupations</v>
      </c>
      <c r="J97" s="11">
        <v>2.4356679815807576</v>
      </c>
      <c r="K97" s="11">
        <v>1.5752466517625237</v>
      </c>
      <c r="L97" s="11">
        <v>-0.8604213298182336</v>
      </c>
      <c r="M97" s="11">
        <v>0.76100489452544851</v>
      </c>
      <c r="N97" s="11">
        <v>-9.9416435292785058E-2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3.5725730562643707</v>
      </c>
      <c r="C98" s="11">
        <v>3.2929108680022394</v>
      </c>
      <c r="D98" s="11">
        <f t="shared" ref="D98" si="75">C98-B98</f>
        <v>-0.27966218826213129</v>
      </c>
      <c r="E98" s="11">
        <v>1.5953572954304573</v>
      </c>
      <c r="F98" s="11">
        <f t="shared" ref="F98" si="76">SUM(D98:E98)</f>
        <v>1.3156951071683261</v>
      </c>
      <c r="G98" s="200">
        <f t="shared" si="74"/>
        <v>2.4917799694507803E-2</v>
      </c>
      <c r="I98" s="11" t="str">
        <f>I87</f>
        <v>Associate professional occupations</v>
      </c>
      <c r="J98" s="11">
        <v>2.4375409914685182</v>
      </c>
      <c r="K98" s="11">
        <v>1.4353539146600989</v>
      </c>
      <c r="L98" s="11">
        <v>-1.0021870768084196</v>
      </c>
      <c r="M98" s="11">
        <v>0.71409783880562538</v>
      </c>
      <c r="N98" s="11">
        <v>-0.28808923800279418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5.665623357985238</v>
      </c>
      <c r="C99" s="11">
        <v>7.0623315599663465</v>
      </c>
      <c r="D99" s="11">
        <f t="shared" si="72"/>
        <v>1.3967082019811086</v>
      </c>
      <c r="E99" s="11">
        <v>3.338595342979942</v>
      </c>
      <c r="F99" s="11">
        <f t="shared" si="73"/>
        <v>4.7353035449610505</v>
      </c>
      <c r="G99" s="200">
        <f t="shared" si="74"/>
        <v>3.136697835986646E-2</v>
      </c>
      <c r="I99" s="11" t="str">
        <f>I88</f>
        <v>Administrative and secretarial occupations</v>
      </c>
      <c r="J99" s="11">
        <v>3.5953451186253522</v>
      </c>
      <c r="K99" s="11">
        <v>0.86365286174978462</v>
      </c>
      <c r="L99" s="11">
        <v>-2.7316922568755677</v>
      </c>
      <c r="M99" s="11">
        <v>0.77102704976013758</v>
      </c>
      <c r="N99" s="11">
        <v>-1.9606652071154298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1.3483748410357854</v>
      </c>
      <c r="C100" s="11">
        <v>1.5171716450147734</v>
      </c>
      <c r="D100" s="11">
        <f t="shared" si="72"/>
        <v>0.168796803978988</v>
      </c>
      <c r="E100" s="11">
        <v>0.6271931238065338</v>
      </c>
      <c r="F100" s="11">
        <f t="shared" si="73"/>
        <v>0.7959899277855218</v>
      </c>
      <c r="G100" s="200">
        <f t="shared" si="74"/>
        <v>2.5790695949365228E-2</v>
      </c>
      <c r="I100" s="11" t="str">
        <f t="shared" ref="I100:I104" si="77">I89</f>
        <v>Skilled trades occupations</v>
      </c>
      <c r="J100" s="11">
        <v>2.9729539581832642</v>
      </c>
      <c r="K100" s="11">
        <v>2.0762171036933452</v>
      </c>
      <c r="L100" s="11">
        <v>-0.89673685448991902</v>
      </c>
      <c r="M100" s="11">
        <v>1.0653720660356658</v>
      </c>
      <c r="N100" s="11">
        <v>0.16863521154574684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2.4215638055878999</v>
      </c>
      <c r="C101" s="11">
        <v>6.490476356543379</v>
      </c>
      <c r="D101" s="11">
        <f t="shared" si="72"/>
        <v>4.0689125509554795</v>
      </c>
      <c r="E101" s="11">
        <v>3.2007767267651106</v>
      </c>
      <c r="F101" s="11">
        <f t="shared" si="73"/>
        <v>7.2696892777205901</v>
      </c>
      <c r="G101" s="200">
        <f t="shared" si="74"/>
        <v>5.7762294697563554E-2</v>
      </c>
      <c r="I101" s="11" t="str">
        <f t="shared" si="77"/>
        <v>Caring, leisure and other service occupations</v>
      </c>
      <c r="J101" s="11">
        <v>1.7363169471849866</v>
      </c>
      <c r="K101" s="11">
        <v>0.9557439268541148</v>
      </c>
      <c r="L101" s="11">
        <v>-0.78057302033087184</v>
      </c>
      <c r="M101" s="11">
        <v>0.48526649873156469</v>
      </c>
      <c r="N101" s="11">
        <v>-0.29530652159930709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0.83263982793945579</v>
      </c>
      <c r="C102" s="11">
        <v>1.0510690339414668</v>
      </c>
      <c r="D102" s="11">
        <f t="shared" si="72"/>
        <v>0.21842920600201099</v>
      </c>
      <c r="E102" s="11">
        <v>0.39006988496648964</v>
      </c>
      <c r="F102" s="11">
        <f t="shared" si="73"/>
        <v>0.60849909096850063</v>
      </c>
      <c r="G102" s="200">
        <f t="shared" si="74"/>
        <v>2.5945786256398318E-2</v>
      </c>
      <c r="I102" s="11" t="str">
        <f t="shared" si="77"/>
        <v>Sales and customer service occupations</v>
      </c>
      <c r="J102" s="11">
        <v>4.5103413516006539</v>
      </c>
      <c r="K102" s="11">
        <v>2.1454280886001538</v>
      </c>
      <c r="L102" s="11">
        <v>-2.3649132630005005</v>
      </c>
      <c r="M102" s="11">
        <v>1.3254041354049486</v>
      </c>
      <c r="N102" s="11">
        <v>-1.0395091275955519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1.2805622078118704</v>
      </c>
      <c r="C103" s="11">
        <v>1.3145827576929474</v>
      </c>
      <c r="D103" s="11">
        <f t="shared" ref="D103:D104" si="78">C103-B103</f>
        <v>3.4020549881077056E-2</v>
      </c>
      <c r="E103" s="11">
        <v>0.62226903663397637</v>
      </c>
      <c r="F103" s="11">
        <f t="shared" ref="F103:F104" si="79">SUM(D103:E103)</f>
        <v>0.65628958651505342</v>
      </c>
      <c r="G103" s="200">
        <f t="shared" si="74"/>
        <v>2.6754558199428402E-2</v>
      </c>
      <c r="I103" s="11" t="str">
        <f t="shared" si="77"/>
        <v>Process, plant and machine operatives</v>
      </c>
      <c r="J103" s="11">
        <v>3.7928529365297781</v>
      </c>
      <c r="K103" s="11">
        <v>2.0005144328212339</v>
      </c>
      <c r="L103" s="11">
        <v>-1.7923385037085438</v>
      </c>
      <c r="M103" s="11">
        <v>1.2869724203855042</v>
      </c>
      <c r="N103" s="11">
        <v>-0.50536608332303956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3.2372015850972344</v>
      </c>
      <c r="C104" s="11">
        <v>3.9077788698382343</v>
      </c>
      <c r="D104" s="11">
        <f t="shared" si="78"/>
        <v>0.67057728474099987</v>
      </c>
      <c r="E104" s="11">
        <v>1.8589228436270724</v>
      </c>
      <c r="F104" s="11">
        <f t="shared" si="79"/>
        <v>2.5295001283680723</v>
      </c>
      <c r="G104" s="200">
        <f t="shared" si="74"/>
        <v>3.0713628741579235E-2</v>
      </c>
      <c r="I104" s="11" t="str">
        <f t="shared" si="77"/>
        <v>Elementary occupations</v>
      </c>
      <c r="J104" s="11">
        <v>7.4499337116240119</v>
      </c>
      <c r="K104" s="11">
        <v>5.5417237434157389</v>
      </c>
      <c r="L104" s="11">
        <v>-1.9082099682082732</v>
      </c>
      <c r="M104" s="11">
        <v>2.7510514445559124</v>
      </c>
      <c r="N104" s="11">
        <v>0.84284147634763928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5.1947950083096686</v>
      </c>
      <c r="C105" s="11">
        <v>7.509978281912443</v>
      </c>
      <c r="D105" s="11">
        <f t="shared" si="72"/>
        <v>2.3151832736027744</v>
      </c>
      <c r="E105" s="11">
        <v>3.7930548632473151</v>
      </c>
      <c r="F105" s="11">
        <f t="shared" si="73"/>
        <v>6.1082381368500895</v>
      </c>
      <c r="G105" s="200">
        <f t="shared" si="74"/>
        <v>3.722384663523215E-2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0.77679242486680677</v>
      </c>
      <c r="C106" s="11">
        <v>1.5634542216170926</v>
      </c>
      <c r="D106" s="11">
        <f t="shared" si="72"/>
        <v>0.7866617967502858</v>
      </c>
      <c r="E106" s="11">
        <v>0.69079090298715407</v>
      </c>
      <c r="F106" s="11">
        <f t="shared" si="73"/>
        <v>1.47745269973744</v>
      </c>
      <c r="G106" s="200">
        <f t="shared" si="74"/>
        <v>4.3325572965456915E-2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0.20627292151190443</v>
      </c>
      <c r="C107" s="11">
        <v>0.31525477483355874</v>
      </c>
      <c r="D107" s="11">
        <f t="shared" si="72"/>
        <v>0.1089818533216543</v>
      </c>
      <c r="E107" s="11">
        <v>0.18124371515694188</v>
      </c>
      <c r="F107" s="11">
        <f t="shared" si="73"/>
        <v>0.29022556847859615</v>
      </c>
      <c r="G107" s="200">
        <f t="shared" si="74"/>
        <v>4.2933318781070096E-2</v>
      </c>
      <c r="I107" s="11" t="str">
        <f>I96</f>
        <v>Managers, directors and senior officials</v>
      </c>
      <c r="J107" s="11">
        <f t="array" ref="J107:J115">MMULT(aggregation!$B$13:$AA$21,B268:B293)</f>
        <v>0.66953176219819954</v>
      </c>
      <c r="K107" s="11">
        <f t="array" ref="K107:K115">MMULT(aggregation!$B$13:$AA$21,C268:C293)</f>
        <v>0.64851406648882182</v>
      </c>
      <c r="L107" s="11">
        <f t="array" ref="L107:L115">MMULT(aggregation!$B$13:$AA$21,D268:D293)</f>
        <v>-2.1017695709377837E-2</v>
      </c>
      <c r="M107" s="11">
        <f t="array" ref="M107:M115">MMULT(aggregation!$B$13:$AA$21,E268:E293)</f>
        <v>0.24014546080251092</v>
      </c>
      <c r="N107" s="11">
        <f t="array" ref="N107:N115">MMULT(aggregation!$B$13:$AA$21,F268:F293)</f>
        <v>0.21912776509313309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0.38442922929367523</v>
      </c>
      <c r="C108" s="11">
        <v>0.50803596004654228</v>
      </c>
      <c r="D108" s="11">
        <f t="shared" si="72"/>
        <v>0.12360673075286704</v>
      </c>
      <c r="E108" s="11">
        <v>0.22505906929501751</v>
      </c>
      <c r="F108" s="11">
        <f t="shared" si="73"/>
        <v>0.34866580004788456</v>
      </c>
      <c r="G108" s="200">
        <f t="shared" si="74"/>
        <v>3.1200855742773204E-2</v>
      </c>
      <c r="I108" s="11" t="str">
        <f>I97</f>
        <v>Professional occupations</v>
      </c>
      <c r="J108" s="11">
        <v>0.5531233066856529</v>
      </c>
      <c r="K108" s="11">
        <v>0.65502094751385065</v>
      </c>
      <c r="L108" s="11">
        <v>0.10189764082819776</v>
      </c>
      <c r="M108" s="11">
        <v>0.23325241730551016</v>
      </c>
      <c r="N108" s="11">
        <v>0.33515005813370791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0.18137140817377342</v>
      </c>
      <c r="C109" s="11">
        <v>0.19378941282906845</v>
      </c>
      <c r="D109" s="11">
        <f t="shared" ref="D109" si="80">C109-B109</f>
        <v>1.2418004655295023E-2</v>
      </c>
      <c r="E109" s="11">
        <v>0.10215863744119764</v>
      </c>
      <c r="F109" s="11">
        <f t="shared" ref="F109" si="81">SUM(D109:E109)</f>
        <v>0.11457664209649267</v>
      </c>
      <c r="G109" s="200">
        <f t="shared" si="74"/>
        <v>3.0232748423578482E-2</v>
      </c>
      <c r="I109" s="11" t="str">
        <f>I98</f>
        <v>Associate professional occupations</v>
      </c>
      <c r="J109" s="11">
        <v>0.54575616729911225</v>
      </c>
      <c r="K109" s="11">
        <v>0.58892786924686669</v>
      </c>
      <c r="L109" s="11">
        <v>4.3171701947754548E-2</v>
      </c>
      <c r="M109" s="11">
        <v>0.20098239217040292</v>
      </c>
      <c r="N109" s="11">
        <v>0.24415409411815747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0.37255957252890348</v>
      </c>
      <c r="C110" s="11">
        <v>0.59618531970953736</v>
      </c>
      <c r="D110" s="11">
        <f t="shared" si="72"/>
        <v>0.22362574718063388</v>
      </c>
      <c r="E110" s="11">
        <v>0.30330106992705874</v>
      </c>
      <c r="F110" s="11">
        <f t="shared" si="73"/>
        <v>0.52692681710769262</v>
      </c>
      <c r="G110" s="200">
        <f t="shared" si="74"/>
        <v>4.0504817562214246E-2</v>
      </c>
      <c r="I110" s="11" t="str">
        <f>I99</f>
        <v>Administrative and secretarial occupations</v>
      </c>
      <c r="J110" s="11">
        <v>1.0859761638898069</v>
      </c>
      <c r="K110" s="11">
        <v>0.98984714330454149</v>
      </c>
      <c r="L110" s="11">
        <v>-9.6129020585265401E-2</v>
      </c>
      <c r="M110" s="11">
        <v>0.4268967708028194</v>
      </c>
      <c r="N110" s="11">
        <v>0.330767750217554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2.3691760661866472</v>
      </c>
      <c r="C111" s="11">
        <v>3.5406082670529462</v>
      </c>
      <c r="D111" s="11">
        <f>C111-B111</f>
        <v>1.171432200866299</v>
      </c>
      <c r="E111" s="11">
        <v>1.9772464018015679</v>
      </c>
      <c r="F111" s="11">
        <f>SUM(D111:E111)</f>
        <v>3.148678602667867</v>
      </c>
      <c r="G111" s="200">
        <f t="shared" si="74"/>
        <v>4.1283468033464166E-2</v>
      </c>
      <c r="I111" s="11" t="str">
        <f t="shared" ref="I111:I115" si="82">I100</f>
        <v>Skilled trades occupations</v>
      </c>
      <c r="J111" s="11">
        <v>1.5447545272131014</v>
      </c>
      <c r="K111" s="11">
        <v>0.65426097870597155</v>
      </c>
      <c r="L111" s="11">
        <v>-0.89049354850712981</v>
      </c>
      <c r="M111" s="11">
        <v>0.36776327168113232</v>
      </c>
      <c r="N111" s="11">
        <v>-0.52273027682599749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0.58813967923707844</v>
      </c>
      <c r="C112" s="11">
        <v>0.85671792990151363</v>
      </c>
      <c r="D112" s="11">
        <f t="shared" ref="D112:D113" si="83">C112-B112</f>
        <v>0.26857825066443519</v>
      </c>
      <c r="E112" s="11">
        <v>0.45442769435522029</v>
      </c>
      <c r="F112" s="11">
        <f t="shared" ref="F112:F113" si="84">SUM(D112:E112)</f>
        <v>0.72300594501965554</v>
      </c>
      <c r="G112" s="200">
        <f t="shared" si="74"/>
        <v>3.8902783750509595E-2</v>
      </c>
      <c r="I112" s="11" t="str">
        <f t="shared" si="82"/>
        <v>Caring, leisure and other service occupations</v>
      </c>
      <c r="J112" s="11">
        <v>0.57636786110087912</v>
      </c>
      <c r="K112" s="11">
        <v>0.38063149146725761</v>
      </c>
      <c r="L112" s="11">
        <v>-0.19573636963362165</v>
      </c>
      <c r="M112" s="11">
        <v>0.14748743010884305</v>
      </c>
      <c r="N112" s="11">
        <v>-4.8248939524778614E-2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5.1078502726331139E-2</v>
      </c>
      <c r="C113" s="11">
        <v>7.1388057991734866E-2</v>
      </c>
      <c r="D113" s="11">
        <f t="shared" si="83"/>
        <v>2.0309555265403727E-2</v>
      </c>
      <c r="E113" s="11">
        <v>4.1216719397084815E-2</v>
      </c>
      <c r="F113" s="11">
        <f t="shared" si="84"/>
        <v>6.1526274662488542E-2</v>
      </c>
      <c r="G113" s="200">
        <f t="shared" si="74"/>
        <v>4.0230070658669126E-2</v>
      </c>
      <c r="I113" s="11" t="str">
        <f t="shared" si="82"/>
        <v>Sales and customer service occupations</v>
      </c>
      <c r="J113" s="11">
        <v>1.6774583009372765</v>
      </c>
      <c r="K113" s="11">
        <v>0.87460503660519484</v>
      </c>
      <c r="L113" s="11">
        <v>-0.8028532643320816</v>
      </c>
      <c r="M113" s="11">
        <v>0.42755213664696423</v>
      </c>
      <c r="N113" s="11">
        <v>-0.37530112768511747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2.8630641319580143</v>
      </c>
      <c r="C114" s="11">
        <v>4.6196610231796447</v>
      </c>
      <c r="D114" s="11">
        <f t="shared" si="72"/>
        <v>1.7565968912216303</v>
      </c>
      <c r="E114" s="11">
        <v>2.2557803921548154</v>
      </c>
      <c r="F114" s="11">
        <f t="shared" si="73"/>
        <v>4.0123772833764457</v>
      </c>
      <c r="G114" s="200">
        <f t="shared" si="74"/>
        <v>3.9495764657983212E-2</v>
      </c>
      <c r="I114" s="11" t="str">
        <f t="shared" si="82"/>
        <v>Process, plant and machine operatives</v>
      </c>
      <c r="J114" s="11">
        <v>1.939556391877546</v>
      </c>
      <c r="K114" s="11">
        <v>0.45345912490463069</v>
      </c>
      <c r="L114" s="11">
        <v>-1.4860972669729151</v>
      </c>
      <c r="M114" s="11">
        <v>0.3718922470508072</v>
      </c>
      <c r="N114" s="11">
        <v>-1.1142050199221081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0.82860255642629954</v>
      </c>
      <c r="C115" s="11">
        <v>1.2973963419717274</v>
      </c>
      <c r="D115" s="11">
        <f t="shared" si="72"/>
        <v>0.46879378554542783</v>
      </c>
      <c r="E115" s="11">
        <v>0.57484025170826403</v>
      </c>
      <c r="F115" s="11">
        <f t="shared" si="73"/>
        <v>1.0436340372536919</v>
      </c>
      <c r="G115" s="200">
        <f t="shared" si="74"/>
        <v>3.5753866876820473E-2</v>
      </c>
      <c r="I115" s="11" t="str">
        <f t="shared" si="82"/>
        <v>Elementary occupations</v>
      </c>
      <c r="J115" s="11">
        <v>2.7829644772748114</v>
      </c>
      <c r="K115" s="11">
        <v>1.5120336727793438</v>
      </c>
      <c r="L115" s="11">
        <v>-1.2709308044954675</v>
      </c>
      <c r="M115" s="11">
        <v>0.64479730938508228</v>
      </c>
      <c r="N115" s="11">
        <v>-0.6261334951103853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0.24303755315200581</v>
      </c>
      <c r="C116" s="11">
        <v>0.50874865015511805</v>
      </c>
      <c r="D116" s="11">
        <f t="shared" ref="D116:D117" si="85">C116-B116</f>
        <v>0.26571109700311224</v>
      </c>
      <c r="E116" s="11">
        <v>0.20288449915737239</v>
      </c>
      <c r="F116" s="11">
        <f t="shared" ref="F116:F117" si="86">SUM(D116:E116)</f>
        <v>0.46859559616048463</v>
      </c>
      <c r="G116" s="200">
        <f t="shared" si="74"/>
        <v>4.1291614563760737E-2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0.41640702916410183</v>
      </c>
      <c r="C117" s="11">
        <v>0.64241284191536019</v>
      </c>
      <c r="D117" s="11">
        <f t="shared" si="85"/>
        <v>0.22600581275125836</v>
      </c>
      <c r="E117" s="11">
        <v>0.35907231719225585</v>
      </c>
      <c r="F117" s="11">
        <f t="shared" si="86"/>
        <v>0.58507812994351416</v>
      </c>
      <c r="G117" s="200">
        <f t="shared" si="74"/>
        <v>4.2325778881139087E-2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0.1220493651964823</v>
      </c>
      <c r="C118" s="11">
        <v>0.47436863284668807</v>
      </c>
      <c r="D118" s="11">
        <f t="shared" si="72"/>
        <v>0.35231926765020577</v>
      </c>
      <c r="E118" s="11">
        <v>0.23697336444823103</v>
      </c>
      <c r="F118" s="11">
        <f t="shared" si="73"/>
        <v>0.58929263209843685</v>
      </c>
      <c r="G118" s="200">
        <f t="shared" si="74"/>
        <v>7.4580844703547866E-2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1.7780171501923352</v>
      </c>
      <c r="C119" s="11">
        <v>2.4839597083323377</v>
      </c>
      <c r="D119" s="11">
        <f t="shared" ref="D119" si="87">C119-B119</f>
        <v>0.70594255814000251</v>
      </c>
      <c r="E119" s="11">
        <v>1.3770855253991885</v>
      </c>
      <c r="F119" s="11">
        <f t="shared" ref="F119" si="88">SUM(D119:E119)</f>
        <v>2.0830280835391912</v>
      </c>
      <c r="G119" s="200">
        <f t="shared" si="74"/>
        <v>3.8975173367632676E-2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52.99660080382435</v>
      </c>
      <c r="C120" s="11">
        <f t="shared" ref="C120:F120" si="89">SUM(C94:C119)</f>
        <v>74.182509489559408</v>
      </c>
      <c r="D120" s="11">
        <f t="shared" si="89"/>
        <v>21.185908685735047</v>
      </c>
      <c r="E120" s="11">
        <f t="shared" si="89"/>
        <v>36.216104392802514</v>
      </c>
      <c r="F120" s="11">
        <f t="shared" si="89"/>
        <v>57.402013078537543</v>
      </c>
      <c r="G120" s="200">
        <f t="shared" si="74"/>
        <v>3.5329478296764583E-2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0.9784940414906983</v>
      </c>
      <c r="C123" s="11">
        <v>1.0080463194686278</v>
      </c>
      <c r="D123" s="11">
        <f>C123-B123</f>
        <v>2.9552277977929475E-2</v>
      </c>
      <c r="E123" s="11">
        <v>0.51317818500571999</v>
      </c>
      <c r="F123" s="11">
        <f>SUM(D123:E123)</f>
        <v>0.54273046298364946</v>
      </c>
      <c r="G123" s="200">
        <f>IF(B123&gt;0,(1+(E123/B123))^(1/($C$6-$B$6))-1,0)</f>
        <v>2.8508016862740515E-2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0.65027301332640752</v>
      </c>
      <c r="C124" s="11">
        <v>0.81580467410351254</v>
      </c>
      <c r="D124" s="11">
        <f t="shared" ref="D124:D139" si="92">C124-B124</f>
        <v>0.16553166077710502</v>
      </c>
      <c r="E124" s="11">
        <v>0.45970548505700454</v>
      </c>
      <c r="F124" s="11">
        <f t="shared" ref="F124:F131" si="93">SUM(D124:E124)</f>
        <v>0.6252371458341095</v>
      </c>
      <c r="G124" s="200">
        <f t="shared" ref="G124:G147" si="94">IF(B124&gt;0,(1+(E124/B124))^(1/($C$6-$B$6))-1,0)</f>
        <v>3.6289876777730212E-2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0.43600587204473218</v>
      </c>
      <c r="C125" s="11">
        <v>0.62392543924645338</v>
      </c>
      <c r="D125" s="11">
        <f t="shared" si="92"/>
        <v>0.1879195672017212</v>
      </c>
      <c r="E125" s="11">
        <v>0.21646906886235562</v>
      </c>
      <c r="F125" s="11">
        <f t="shared" si="93"/>
        <v>0.40438863606407682</v>
      </c>
      <c r="G125" s="200">
        <f t="shared" si="94"/>
        <v>2.7238843491954601E-2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2.8196490745768341</v>
      </c>
      <c r="C126" s="11">
        <v>0.39631523656219081</v>
      </c>
      <c r="D126" s="11">
        <f t="shared" si="92"/>
        <v>-2.4233338380146434</v>
      </c>
      <c r="E126" s="11">
        <v>0.48581232447159306</v>
      </c>
      <c r="F126" s="11">
        <f t="shared" si="93"/>
        <v>-1.9375215135430504</v>
      </c>
      <c r="G126" s="200">
        <f t="shared" si="94"/>
        <v>1.0653928821793945E-2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0.19934298426249117</v>
      </c>
      <c r="C127" s="11">
        <v>9.3935478362714889E-2</v>
      </c>
      <c r="D127" s="11">
        <f t="shared" si="92"/>
        <v>-0.10540750589977628</v>
      </c>
      <c r="E127" s="11">
        <v>2.7205662416155456E-2</v>
      </c>
      <c r="F127" s="11">
        <f t="shared" si="93"/>
        <v>-7.8201843483620831E-2</v>
      </c>
      <c r="G127" s="200">
        <f>IF(B127&gt;0,(1+(E127/B127))^(1/($C$6-$B$6))-1,0)</f>
        <v>8.5653287898568298E-3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0.52073737210024917</v>
      </c>
      <c r="C128" s="11">
        <v>0.48123443023864099</v>
      </c>
      <c r="D128" s="11">
        <f t="shared" si="92"/>
        <v>-3.9502941861608187E-2</v>
      </c>
      <c r="E128" s="11">
        <v>0.17653910805103365</v>
      </c>
      <c r="F128" s="11">
        <f t="shared" si="93"/>
        <v>0.13703616618942546</v>
      </c>
      <c r="G128" s="200">
        <f t="shared" si="94"/>
        <v>1.9653038971449766E-2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0.26465576833655868</v>
      </c>
      <c r="C129" s="11">
        <v>0.36916460345218594</v>
      </c>
      <c r="D129" s="11">
        <f t="shared" si="92"/>
        <v>0.10450883511562725</v>
      </c>
      <c r="E129" s="11">
        <v>0.14424974127482101</v>
      </c>
      <c r="F129" s="11">
        <f t="shared" si="93"/>
        <v>0.24875857639044827</v>
      </c>
      <c r="G129" s="200">
        <f t="shared" si="94"/>
        <v>2.9428307777286777E-2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1.240895083073916</v>
      </c>
      <c r="C130" s="11">
        <v>0.76445991086643761</v>
      </c>
      <c r="D130" s="11">
        <f t="shared" si="92"/>
        <v>-0.47643517220747844</v>
      </c>
      <c r="E130" s="11">
        <v>0.53263943721576246</v>
      </c>
      <c r="F130" s="11">
        <f t="shared" si="93"/>
        <v>5.6204265008284016E-2</v>
      </c>
      <c r="G130" s="200">
        <f t="shared" si="94"/>
        <v>2.4095140837893547E-2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0.21902646769742157</v>
      </c>
      <c r="C131" s="11">
        <v>0.25205821012051866</v>
      </c>
      <c r="D131" s="11">
        <f t="shared" si="92"/>
        <v>3.3031742423097088E-2</v>
      </c>
      <c r="E131" s="11">
        <v>8.5326147878405492E-2</v>
      </c>
      <c r="F131" s="11">
        <f t="shared" si="93"/>
        <v>0.11835789030150258</v>
      </c>
      <c r="G131" s="200">
        <f t="shared" si="94"/>
        <v>2.2175253451969468E-2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0.1700495579300432</v>
      </c>
      <c r="C132" s="11">
        <v>0.20933665490841477</v>
      </c>
      <c r="D132" s="11">
        <f t="shared" si="92"/>
        <v>3.9287096978371572E-2</v>
      </c>
      <c r="E132" s="11">
        <v>8.7886861778145656E-2</v>
      </c>
      <c r="F132" s="11">
        <f t="shared" ref="F132:F133" si="95">SUM(D132:E132)</f>
        <v>0.12717395875651721</v>
      </c>
      <c r="G132" s="200">
        <f t="shared" si="94"/>
        <v>2.8164198556729581E-2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0.96943389449417583</v>
      </c>
      <c r="C133" s="11">
        <v>1.1571573371223873</v>
      </c>
      <c r="D133" s="11">
        <f t="shared" si="92"/>
        <v>0.1877234426282115</v>
      </c>
      <c r="E133" s="11">
        <v>0.51810080435428862</v>
      </c>
      <c r="F133" s="11">
        <f t="shared" si="95"/>
        <v>0.70582424698250013</v>
      </c>
      <c r="G133" s="200">
        <f t="shared" si="94"/>
        <v>2.8955501796869454E-2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1.9401030335007987</v>
      </c>
      <c r="C134" s="11">
        <v>2.6284415866966104</v>
      </c>
      <c r="D134" s="11">
        <f t="shared" si="92"/>
        <v>0.68833855319581172</v>
      </c>
      <c r="E134" s="11">
        <v>1.3991606683303281</v>
      </c>
      <c r="F134" s="11">
        <f t="shared" ref="F134:F137" si="96">SUM(D134:E134)</f>
        <v>2.0874992215261399</v>
      </c>
      <c r="G134" s="200">
        <f t="shared" si="94"/>
        <v>3.6863837960880552E-2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0.36567193156591216</v>
      </c>
      <c r="C135" s="11">
        <v>0.37738525916425653</v>
      </c>
      <c r="D135" s="11">
        <f t="shared" si="92"/>
        <v>1.171332759834437E-2</v>
      </c>
      <c r="E135" s="11">
        <v>0.24288132082675043</v>
      </c>
      <c r="F135" s="11">
        <f t="shared" si="96"/>
        <v>0.25459464842509483</v>
      </c>
      <c r="G135" s="200">
        <f t="shared" si="94"/>
        <v>3.4539627637521608E-2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0.13810757984701591</v>
      </c>
      <c r="C136" s="11">
        <v>0.17828145026619857</v>
      </c>
      <c r="D136" s="11">
        <f t="shared" si="92"/>
        <v>4.0173870419182661E-2</v>
      </c>
      <c r="E136" s="11">
        <v>0.11205175444861813</v>
      </c>
      <c r="F136" s="11">
        <f t="shared" si="96"/>
        <v>0.15222562486780078</v>
      </c>
      <c r="G136" s="200">
        <f t="shared" si="94"/>
        <v>4.0399048907161061E-2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0.14179807703129091</v>
      </c>
      <c r="C137" s="11">
        <v>0.21700490967024705</v>
      </c>
      <c r="D137" s="11">
        <f t="shared" si="92"/>
        <v>7.5206832638956139E-2</v>
      </c>
      <c r="E137" s="11">
        <v>8.1214823994880794E-2</v>
      </c>
      <c r="F137" s="11">
        <f t="shared" si="96"/>
        <v>0.15642165663383695</v>
      </c>
      <c r="G137" s="200">
        <f t="shared" si="94"/>
        <v>3.0648660266044514E-2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0.13902082738921176</v>
      </c>
      <c r="C138" s="11">
        <v>0.16056529571286238</v>
      </c>
      <c r="D138" s="11">
        <f t="shared" si="92"/>
        <v>2.1544468323650617E-2</v>
      </c>
      <c r="E138" s="11">
        <v>8.4869155827399567E-2</v>
      </c>
      <c r="F138" s="11">
        <f t="shared" ref="F138" si="97">SUM(D138:E138)</f>
        <v>0.10641362415105018</v>
      </c>
      <c r="G138" s="200">
        <f t="shared" si="94"/>
        <v>3.2278747795436269E-2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0.18239079025602822</v>
      </c>
      <c r="C139" s="11">
        <v>0.28616599727459008</v>
      </c>
      <c r="D139" s="11">
        <f t="shared" si="92"/>
        <v>0.10377520701856185</v>
      </c>
      <c r="E139" s="11">
        <v>0.14466480678312585</v>
      </c>
      <c r="F139" s="11">
        <f t="shared" ref="F139" si="98">SUM(D139:E139)</f>
        <v>0.2484400138016877</v>
      </c>
      <c r="G139" s="200">
        <f t="shared" si="94"/>
        <v>3.9699684180554584E-2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2.0212534908037898</v>
      </c>
      <c r="C140" s="11">
        <v>2.0428234366155329</v>
      </c>
      <c r="D140" s="11">
        <f>C140-B140</f>
        <v>2.1569945811743096E-2</v>
      </c>
      <c r="E140" s="11">
        <v>1.1684748802604401</v>
      </c>
      <c r="F140" s="11">
        <f>SUM(D140:E140)</f>
        <v>1.1900448260721832</v>
      </c>
      <c r="G140" s="200">
        <f t="shared" si="94"/>
        <v>3.0881773661635581E-2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0.39152170228492605</v>
      </c>
      <c r="C141" s="11">
        <v>0.56273669269269844</v>
      </c>
      <c r="D141" s="11">
        <f t="shared" ref="D141:D147" si="99">C141-B141</f>
        <v>0.17121499040777238</v>
      </c>
      <c r="E141" s="11">
        <v>0.29462587615050284</v>
      </c>
      <c r="F141" s="11">
        <f t="shared" ref="F141:F142" si="100">SUM(D141:E141)</f>
        <v>0.46584086655827522</v>
      </c>
      <c r="G141" s="200">
        <f t="shared" si="94"/>
        <v>3.8111765039110512E-2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1.5073144932953534E-2</v>
      </c>
      <c r="C142" s="11">
        <v>1.5663908835498758E-2</v>
      </c>
      <c r="D142" s="11">
        <f t="shared" si="99"/>
        <v>5.9076390254522368E-4</v>
      </c>
      <c r="E142" s="11">
        <v>8.4996037473172269E-3</v>
      </c>
      <c r="F142" s="11">
        <f t="shared" si="100"/>
        <v>9.0903676498624505E-3</v>
      </c>
      <c r="G142" s="200">
        <f t="shared" si="94"/>
        <v>3.0260596530058192E-2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1.0796500601341319</v>
      </c>
      <c r="C143" s="11">
        <v>1.6924610911892994</v>
      </c>
      <c r="D143" s="11">
        <f t="shared" si="99"/>
        <v>0.61281103105516754</v>
      </c>
      <c r="E143" s="11">
        <v>0.82644766349854393</v>
      </c>
      <c r="F143" s="11">
        <f t="shared" ref="F143:F144" si="101">SUM(D143:E143)</f>
        <v>1.4392586945537116</v>
      </c>
      <c r="G143" s="200">
        <f t="shared" si="94"/>
        <v>3.8621902147455645E-2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0.25695175645445356</v>
      </c>
      <c r="C144" s="11">
        <v>0.40924912619917336</v>
      </c>
      <c r="D144" s="11">
        <f t="shared" si="99"/>
        <v>0.1522973697447198</v>
      </c>
      <c r="E144" s="11">
        <v>0.18478822083771337</v>
      </c>
      <c r="F144" s="11">
        <f t="shared" si="101"/>
        <v>0.33708559058243315</v>
      </c>
      <c r="G144" s="200">
        <f t="shared" si="94"/>
        <v>3.6782538628511441E-2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0.14162683721068581</v>
      </c>
      <c r="C145" s="11">
        <v>0.2500477602742302</v>
      </c>
      <c r="D145" s="11">
        <f t="shared" si="99"/>
        <v>0.10842092306354439</v>
      </c>
      <c r="E145" s="11">
        <v>9.8817874974341205E-2</v>
      </c>
      <c r="F145" s="11">
        <f t="shared" ref="F145:F146" si="102">SUM(D145:E145)</f>
        <v>0.20723879803788559</v>
      </c>
      <c r="G145" s="200">
        <f t="shared" si="94"/>
        <v>3.5916248101451664E-2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0.19808841248995307</v>
      </c>
      <c r="C146" s="11">
        <v>0.23972374097094926</v>
      </c>
      <c r="D146" s="11">
        <f t="shared" si="99"/>
        <v>4.1635328480996187E-2</v>
      </c>
      <c r="E146" s="11">
        <v>0.13888019763057025</v>
      </c>
      <c r="F146" s="11">
        <f t="shared" si="102"/>
        <v>0.18051552611156643</v>
      </c>
      <c r="G146" s="200">
        <f t="shared" si="94"/>
        <v>3.6053125000822694E-2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9.1731775800150683E-2</v>
      </c>
      <c r="C147" s="11">
        <v>0.55223695161851738</v>
      </c>
      <c r="D147" s="11">
        <f t="shared" si="99"/>
        <v>0.4605051758183667</v>
      </c>
      <c r="E147" s="11">
        <v>0.26557043405173886</v>
      </c>
      <c r="F147" s="11">
        <f t="shared" ref="F147" si="103">SUM(D147:E147)</f>
        <v>0.72607560987010555</v>
      </c>
      <c r="G147" s="200">
        <f t="shared" si="94"/>
        <v>9.4883035611509126E-2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0.91872200294161155</v>
      </c>
      <c r="C148" s="11">
        <v>1.2759588068110297</v>
      </c>
      <c r="D148" s="11">
        <f t="shared" ref="D148" si="104">C148-B148</f>
        <v>0.35723680386941814</v>
      </c>
      <c r="E148" s="11">
        <v>0.64521589717315464</v>
      </c>
      <c r="F148" s="11">
        <f t="shared" ref="F148" si="105">SUM(D148:E148)</f>
        <v>1.0024527010425728</v>
      </c>
      <c r="G148" s="200">
        <f t="shared" ref="G148:G149" si="106">IF(B148&gt;0,(1+(E148/B148))^(1/($C$6-$B$6))-1,0)</f>
        <v>3.6101635195062487E-2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16.490274551976441</v>
      </c>
      <c r="C149" s="11">
        <f t="shared" ref="C149:F149" si="107">SUM(C123:C148)</f>
        <v>17.06018430844378</v>
      </c>
      <c r="D149" s="11">
        <f t="shared" si="107"/>
        <v>0.5699097564673371</v>
      </c>
      <c r="E149" s="11">
        <f t="shared" si="107"/>
        <v>8.9432760049007118</v>
      </c>
      <c r="F149" s="11">
        <f t="shared" si="107"/>
        <v>9.5131857613680477</v>
      </c>
      <c r="G149" s="200">
        <f t="shared" si="106"/>
        <v>2.9307823477752848E-2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0.9635844727085997</v>
      </c>
      <c r="C152" s="11">
        <v>0.9270563764440708</v>
      </c>
      <c r="D152" s="11">
        <f>C152-B152</f>
        <v>-3.6528096264528909E-2</v>
      </c>
      <c r="E152" s="11">
        <v>0.48219303023655863</v>
      </c>
      <c r="F152" s="11">
        <f>SUM(D152:E152)</f>
        <v>0.44566493397202972</v>
      </c>
      <c r="G152" s="200">
        <f>IF(B152&gt;0,(1+(E152/B152))^(1/($C$6-$B$6))-1,0)</f>
        <v>2.7418649371209192E-2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0.52469313128074468</v>
      </c>
      <c r="C153" s="11">
        <v>0.63066681748460307</v>
      </c>
      <c r="D153" s="11">
        <f t="shared" ref="D153:D168" si="110">C153-B153</f>
        <v>0.10597368620385839</v>
      </c>
      <c r="E153" s="11">
        <v>0.35414636085938012</v>
      </c>
      <c r="F153" s="11">
        <f t="shared" ref="F153:F160" si="111">SUM(D153:E153)</f>
        <v>0.4601200470632385</v>
      </c>
      <c r="G153" s="200">
        <f t="shared" ref="G153:G155" si="112">IF(B153&gt;0,(1+(E153/B153))^(1/($C$6-$B$6))-1,0)</f>
        <v>3.4983943659014249E-2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1.1612367646585389</v>
      </c>
      <c r="C154" s="11">
        <v>1.314698837333846</v>
      </c>
      <c r="D154" s="11">
        <f t="shared" si="110"/>
        <v>0.15346207267530709</v>
      </c>
      <c r="E154" s="11">
        <v>0.44927437987575264</v>
      </c>
      <c r="F154" s="11">
        <f t="shared" si="111"/>
        <v>0.60273645255105968</v>
      </c>
      <c r="G154" s="200">
        <f t="shared" si="112"/>
        <v>2.2043852874487957E-2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0.54872737366351332</v>
      </c>
      <c r="C155" s="11">
        <v>0.71578796256519106</v>
      </c>
      <c r="D155" s="11">
        <f t="shared" si="110"/>
        <v>0.16706058890167774</v>
      </c>
      <c r="E155" s="11">
        <v>0.32057535178539504</v>
      </c>
      <c r="F155" s="11">
        <f t="shared" si="111"/>
        <v>0.48763594068707278</v>
      </c>
      <c r="G155" s="200">
        <f t="shared" si="112"/>
        <v>3.1147898535514251E-2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8.8539304040082062E-2</v>
      </c>
      <c r="C156" s="11">
        <v>5.5157241089841512E-2</v>
      </c>
      <c r="D156" s="11">
        <f t="shared" si="110"/>
        <v>-3.338206295024055E-2</v>
      </c>
      <c r="E156" s="11">
        <v>2.6440029707435732E-2</v>
      </c>
      <c r="F156" s="11">
        <f t="shared" si="111"/>
        <v>-6.9420332428048181E-3</v>
      </c>
      <c r="G156" s="200">
        <f>IF(B156&gt;0,(1+(E156/B156))^(1/($C$6-$B$6))-1,0)</f>
        <v>1.7573009178924348E-2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0.7810762009250195</v>
      </c>
      <c r="C157" s="11">
        <v>0.94955455521458454</v>
      </c>
      <c r="D157" s="11">
        <f t="shared" si="110"/>
        <v>0.16847835428956504</v>
      </c>
      <c r="E157" s="11">
        <v>0.41292209990594431</v>
      </c>
      <c r="F157" s="11">
        <f t="shared" si="111"/>
        <v>0.58140045419550934</v>
      </c>
      <c r="G157" s="200">
        <f t="shared" ref="G157:G178" si="113">IF(B157&gt;0,(1+(E157/B157))^(1/($C$6-$B$6))-1,0)</f>
        <v>2.8696716398479927E-2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0.57873613383035061</v>
      </c>
      <c r="C158" s="11">
        <v>0.49701291636354217</v>
      </c>
      <c r="D158" s="11">
        <f t="shared" si="110"/>
        <v>-8.172321746680844E-2</v>
      </c>
      <c r="E158" s="11">
        <v>0.19423658948780659</v>
      </c>
      <c r="F158" s="11">
        <f t="shared" si="111"/>
        <v>0.11251337202099815</v>
      </c>
      <c r="G158" s="200">
        <f t="shared" si="113"/>
        <v>1.9480456332164886E-2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0.31601401498376702</v>
      </c>
      <c r="C159" s="11">
        <v>0.59466436015179347</v>
      </c>
      <c r="D159" s="11">
        <f t="shared" si="110"/>
        <v>0.27865034516802645</v>
      </c>
      <c r="E159" s="11">
        <v>0.288448436185404</v>
      </c>
      <c r="F159" s="11">
        <f t="shared" si="111"/>
        <v>0.5670987813534305</v>
      </c>
      <c r="G159" s="200">
        <f t="shared" si="113"/>
        <v>4.4185197447383251E-2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0.17078141762128887</v>
      </c>
      <c r="C160" s="11">
        <v>0.15319729801377724</v>
      </c>
      <c r="D160" s="11">
        <f t="shared" si="110"/>
        <v>-1.7584119607511633E-2</v>
      </c>
      <c r="E160" s="11">
        <v>6.1888739437646979E-2</v>
      </c>
      <c r="F160" s="11">
        <f t="shared" si="111"/>
        <v>4.4304619830135346E-2</v>
      </c>
      <c r="G160" s="200">
        <f t="shared" si="113"/>
        <v>2.0829796377851872E-2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0.19818382940690438</v>
      </c>
      <c r="C161" s="11">
        <v>0.21326769583299857</v>
      </c>
      <c r="D161" s="11">
        <f t="shared" si="110"/>
        <v>1.5083866426094189E-2</v>
      </c>
      <c r="E161" s="11">
        <v>9.4757452347259949E-2</v>
      </c>
      <c r="F161" s="11">
        <f t="shared" ref="F161:F162" si="114">SUM(D161:E161)</f>
        <v>0.10984131877335414</v>
      </c>
      <c r="G161" s="200">
        <f t="shared" si="113"/>
        <v>2.6394124852449519E-2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0.76412567487390082</v>
      </c>
      <c r="C162" s="11">
        <v>0.93277638275024366</v>
      </c>
      <c r="D162" s="11">
        <f t="shared" si="110"/>
        <v>0.16865070787634284</v>
      </c>
      <c r="E162" s="11">
        <v>0.41308674363102543</v>
      </c>
      <c r="F162" s="11">
        <f t="shared" si="114"/>
        <v>0.58173745150736833</v>
      </c>
      <c r="G162" s="200">
        <f t="shared" si="113"/>
        <v>2.9230552088307826E-2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1.7750060802862317</v>
      </c>
      <c r="C163" s="11">
        <v>2.3123888950941298</v>
      </c>
      <c r="D163" s="11">
        <f t="shared" si="110"/>
        <v>0.53738281480789807</v>
      </c>
      <c r="E163" s="11">
        <v>1.1859220145786133</v>
      </c>
      <c r="F163" s="11">
        <f t="shared" ref="F163:F166" si="115">SUM(D163:E163)</f>
        <v>1.7233048293865114</v>
      </c>
      <c r="G163" s="200">
        <f t="shared" si="113"/>
        <v>3.4701791542308014E-2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0.28855181822836568</v>
      </c>
      <c r="C164" s="11">
        <v>0.41663786112607371</v>
      </c>
      <c r="D164" s="11">
        <f t="shared" si="110"/>
        <v>0.12808604289770803</v>
      </c>
      <c r="E164" s="11">
        <v>0.19476231487968859</v>
      </c>
      <c r="F164" s="11">
        <f t="shared" si="115"/>
        <v>0.32284835777739662</v>
      </c>
      <c r="G164" s="200">
        <f t="shared" si="113"/>
        <v>3.4984181056486152E-2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0.17015099389628324</v>
      </c>
      <c r="C165" s="11">
        <v>0.24521784905171662</v>
      </c>
      <c r="D165" s="11">
        <f t="shared" si="110"/>
        <v>7.5066855155433376E-2</v>
      </c>
      <c r="E165" s="11">
        <v>0.13251845853938957</v>
      </c>
      <c r="F165" s="11">
        <f t="shared" si="115"/>
        <v>0.20758531369482294</v>
      </c>
      <c r="G165" s="200">
        <f t="shared" si="113"/>
        <v>3.9143694630452419E-2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0.57113803273424724</v>
      </c>
      <c r="C166" s="11">
        <v>0.61479200687664859</v>
      </c>
      <c r="D166" s="11">
        <f t="shared" si="110"/>
        <v>4.3653974142401353E-2</v>
      </c>
      <c r="E166" s="11">
        <v>0.26713203572905647</v>
      </c>
      <c r="F166" s="11">
        <f t="shared" si="115"/>
        <v>0.31078600987145782</v>
      </c>
      <c r="G166" s="200">
        <f t="shared" si="113"/>
        <v>2.5910619163683979E-2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0.19832950701557187</v>
      </c>
      <c r="C167" s="11">
        <v>0.20468761252141301</v>
      </c>
      <c r="D167" s="11">
        <f t="shared" si="110"/>
        <v>6.3581055058411495E-3</v>
      </c>
      <c r="E167" s="11">
        <v>0.11025894252594032</v>
      </c>
      <c r="F167" s="11">
        <f t="shared" ref="F167" si="116">SUM(D167:E167)</f>
        <v>0.11661704803178147</v>
      </c>
      <c r="G167" s="200">
        <f t="shared" si="113"/>
        <v>2.9910507373227535E-2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0.15400315084401231</v>
      </c>
      <c r="C168" s="11">
        <v>0.19503719484356294</v>
      </c>
      <c r="D168" s="11">
        <f t="shared" si="110"/>
        <v>4.1034043999550629E-2</v>
      </c>
      <c r="E168" s="11">
        <v>0.10635969835816644</v>
      </c>
      <c r="F168" s="11">
        <f t="shared" ref="F168" si="117">SUM(D168:E168)</f>
        <v>0.14739374235771707</v>
      </c>
      <c r="G168" s="200">
        <f t="shared" si="113"/>
        <v>3.5626831797942904E-2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1.1338419721528887</v>
      </c>
      <c r="C169" s="11">
        <v>1.2553039687276313</v>
      </c>
      <c r="D169" s="11">
        <f>C169-B169</f>
        <v>0.12146199657474255</v>
      </c>
      <c r="E169" s="11">
        <v>0.71941626832660344</v>
      </c>
      <c r="F169" s="11">
        <f>SUM(D169:E169)</f>
        <v>0.84087826490134598</v>
      </c>
      <c r="G169" s="200">
        <f t="shared" si="113"/>
        <v>3.3297933143172642E-2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0.49601218406584535</v>
      </c>
      <c r="C170" s="11">
        <v>0.71540186677705497</v>
      </c>
      <c r="D170" s="11">
        <f t="shared" ref="D170:D176" si="118">C170-B170</f>
        <v>0.21938968271120962</v>
      </c>
      <c r="E170" s="11">
        <v>0.36358221199269392</v>
      </c>
      <c r="F170" s="11">
        <f t="shared" ref="F170:F171" si="119">SUM(D170:E170)</f>
        <v>0.58297189470390354</v>
      </c>
      <c r="G170" s="200">
        <f t="shared" si="113"/>
        <v>3.7337509625772425E-2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1.2833001353495976E-2</v>
      </c>
      <c r="C171" s="11">
        <v>1.1699159394291229E-2</v>
      </c>
      <c r="D171" s="11">
        <f t="shared" si="118"/>
        <v>-1.1338419592047469E-3</v>
      </c>
      <c r="E171" s="11">
        <v>7.2326613739800375E-3</v>
      </c>
      <c r="F171" s="11">
        <f t="shared" si="119"/>
        <v>6.0988194147752906E-3</v>
      </c>
      <c r="G171" s="200">
        <f t="shared" si="113"/>
        <v>3.0247773283160306E-2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0.76222502969053252</v>
      </c>
      <c r="C172" s="11">
        <v>1.0603143206426575</v>
      </c>
      <c r="D172" s="11">
        <f t="shared" si="118"/>
        <v>0.298089290952125</v>
      </c>
      <c r="E172" s="11">
        <v>0.47400923172330178</v>
      </c>
      <c r="F172" s="11">
        <f t="shared" ref="F172:F173" si="120">SUM(D172:E172)</f>
        <v>0.77209852267542678</v>
      </c>
      <c r="G172" s="200">
        <f t="shared" si="113"/>
        <v>3.2764191175942425E-2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0.31927218111961403</v>
      </c>
      <c r="C173" s="11">
        <v>0.44817263624654424</v>
      </c>
      <c r="D173" s="11">
        <f t="shared" si="118"/>
        <v>0.12890045512693021</v>
      </c>
      <c r="E173" s="11">
        <v>0.19378318789616331</v>
      </c>
      <c r="F173" s="11">
        <f t="shared" si="120"/>
        <v>0.32268364302309349</v>
      </c>
      <c r="G173" s="200">
        <f t="shared" si="113"/>
        <v>3.2127961754398138E-2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0.22190735180087534</v>
      </c>
      <c r="C174" s="11">
        <v>0.28347303846325439</v>
      </c>
      <c r="D174" s="11">
        <f t="shared" si="118"/>
        <v>6.1565686662379049E-2</v>
      </c>
      <c r="E174" s="11">
        <v>0.11860030597104494</v>
      </c>
      <c r="F174" s="11">
        <f t="shared" ref="F174:F175" si="121">SUM(D174:E174)</f>
        <v>0.18016599263342398</v>
      </c>
      <c r="G174" s="200">
        <f t="shared" si="113"/>
        <v>2.8956494923835674E-2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0.31804327966974444</v>
      </c>
      <c r="C175" s="11">
        <v>0.37795252814835401</v>
      </c>
      <c r="D175" s="11">
        <f t="shared" si="118"/>
        <v>5.9909248478609567E-2</v>
      </c>
      <c r="E175" s="11">
        <v>0.2416445161748712</v>
      </c>
      <c r="F175" s="11">
        <f t="shared" si="121"/>
        <v>0.30155376465348077</v>
      </c>
      <c r="G175" s="200">
        <f t="shared" si="113"/>
        <v>3.8398313862584077E-2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9.4553132502662854E-2</v>
      </c>
      <c r="C176" s="11">
        <v>0.33065095057581023</v>
      </c>
      <c r="D176" s="11">
        <f t="shared" si="118"/>
        <v>0.23609781807314739</v>
      </c>
      <c r="E176" s="11">
        <v>0.15206759162144506</v>
      </c>
      <c r="F176" s="11">
        <f t="shared" ref="F176" si="122">SUM(D176:E176)</f>
        <v>0.38816540969459246</v>
      </c>
      <c r="G176" s="200">
        <f t="shared" si="113"/>
        <v>6.5999276205754187E-2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0.76067897030212062</v>
      </c>
      <c r="C177" s="11">
        <v>0.96230523108294796</v>
      </c>
      <c r="D177" s="11">
        <f t="shared" ref="D177" si="123">C177-B177</f>
        <v>0.20162626078082735</v>
      </c>
      <c r="E177" s="11">
        <v>0.51410503131984886</v>
      </c>
      <c r="F177" s="11">
        <f t="shared" ref="F177" si="124">SUM(D177:E177)</f>
        <v>0.71573129210067621</v>
      </c>
      <c r="G177" s="200">
        <f t="shared" si="113"/>
        <v>3.5020646079539253E-2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13.372245003655197</v>
      </c>
      <c r="C178" s="11">
        <f t="shared" ref="C178:F178" si="125">SUM(C152:C177)</f>
        <v>16.417875562816583</v>
      </c>
      <c r="D178" s="11">
        <f t="shared" si="125"/>
        <v>3.0456305591613808</v>
      </c>
      <c r="E178" s="11">
        <f t="shared" si="125"/>
        <v>7.8793636844704142</v>
      </c>
      <c r="F178" s="11">
        <f t="shared" si="125"/>
        <v>10.924994243631797</v>
      </c>
      <c r="G178" s="200">
        <f t="shared" si="113"/>
        <v>3.1365260655674021E-2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3.6220912709095616</v>
      </c>
      <c r="C181" s="11">
        <v>3.0529777911217977</v>
      </c>
      <c r="D181" s="11">
        <f>C181-B181</f>
        <v>-0.56911347978776394</v>
      </c>
      <c r="E181" s="11">
        <v>1.3256667700225824</v>
      </c>
      <c r="F181" s="11">
        <f>SUM(D181:E181)</f>
        <v>0.75655329023481843</v>
      </c>
      <c r="G181" s="200">
        <f>IF(B181&gt;0,(1+(E181/B181))^(1/($C$6-$B$6))-1,0)</f>
        <v>2.1009863386770578E-2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1.9027382927116008</v>
      </c>
      <c r="C182" s="11">
        <v>1.8145764879170696</v>
      </c>
      <c r="D182" s="11">
        <f t="shared" ref="D182:D197" si="128">C182-B182</f>
        <v>-8.8161804794531173E-2</v>
      </c>
      <c r="E182" s="11">
        <v>0.8224252829513844</v>
      </c>
      <c r="F182" s="11">
        <f t="shared" ref="F182:F189" si="129">SUM(D182:E182)</f>
        <v>0.73426347815685322</v>
      </c>
      <c r="G182" s="200">
        <f t="shared" ref="G182:G184" si="130">IF(B182&gt;0,(1+(E182/B182))^(1/($C$6-$B$6))-1,0)</f>
        <v>2.4238039362197483E-2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2.5118868189098347</v>
      </c>
      <c r="C183" s="11">
        <v>2.3333894284409982</v>
      </c>
      <c r="D183" s="11">
        <f t="shared" si="128"/>
        <v>-0.1784973904688365</v>
      </c>
      <c r="E183" s="11">
        <v>0.69595371451435017</v>
      </c>
      <c r="F183" s="11">
        <f t="shared" si="129"/>
        <v>0.51745632404551367</v>
      </c>
      <c r="G183" s="200">
        <f t="shared" si="130"/>
        <v>1.6437892190045655E-2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2.5495009823939014</v>
      </c>
      <c r="C184" s="11">
        <v>3.3184239549034964</v>
      </c>
      <c r="D184" s="11">
        <f t="shared" si="128"/>
        <v>0.76892297250959496</v>
      </c>
      <c r="E184" s="11">
        <v>1.6649622472699768</v>
      </c>
      <c r="F184" s="11">
        <f t="shared" si="129"/>
        <v>2.4338852197795715</v>
      </c>
      <c r="G184" s="200">
        <f t="shared" si="130"/>
        <v>3.407603264722936E-2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0.66755287147600662</v>
      </c>
      <c r="C185" s="11">
        <v>0.66854176956293387</v>
      </c>
      <c r="D185" s="11">
        <f t="shared" si="128"/>
        <v>9.88898086927259E-4</v>
      </c>
      <c r="E185" s="11">
        <v>0.25061445991536968</v>
      </c>
      <c r="F185" s="11">
        <f t="shared" si="129"/>
        <v>0.25160335800229694</v>
      </c>
      <c r="G185" s="200">
        <f>IF(B185&gt;0,(1+(E185/B185))^(1/($C$6-$B$6))-1,0)</f>
        <v>2.1478142022920865E-2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2.810504572417508</v>
      </c>
      <c r="C186" s="11">
        <v>2.897982653443433</v>
      </c>
      <c r="D186" s="11">
        <f t="shared" si="128"/>
        <v>8.7478081025925025E-2</v>
      </c>
      <c r="E186" s="11">
        <v>1.157195090533913</v>
      </c>
      <c r="F186" s="11">
        <f t="shared" si="129"/>
        <v>1.244673171559838</v>
      </c>
      <c r="G186" s="200">
        <f t="shared" ref="G186:G205" si="131">IF(B186&gt;0,(1+(E186/B186))^(1/($C$6-$B$6))-1,0)</f>
        <v>2.3254428673646244E-2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1.5480637408157034</v>
      </c>
      <c r="C187" s="11">
        <v>1.0163372158922659</v>
      </c>
      <c r="D187" s="11">
        <f t="shared" si="128"/>
        <v>-0.53172652492343753</v>
      </c>
      <c r="E187" s="11">
        <v>0.38356382207991402</v>
      </c>
      <c r="F187" s="11">
        <f t="shared" si="129"/>
        <v>-0.14816270284352351</v>
      </c>
      <c r="G187" s="200">
        <f t="shared" si="131"/>
        <v>1.4866624664580108E-2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1.4854917045256322</v>
      </c>
      <c r="C188" s="11">
        <v>3.3198622764179357</v>
      </c>
      <c r="D188" s="11">
        <f t="shared" si="128"/>
        <v>1.8343705718923036</v>
      </c>
      <c r="E188" s="11">
        <v>1.6386011733223036</v>
      </c>
      <c r="F188" s="11">
        <f t="shared" si="129"/>
        <v>3.4729717452146072</v>
      </c>
      <c r="G188" s="200">
        <f t="shared" si="131"/>
        <v>5.0808507865694352E-2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0.94421443231054303</v>
      </c>
      <c r="C189" s="11">
        <v>0.57490325480737003</v>
      </c>
      <c r="D189" s="11">
        <f t="shared" si="128"/>
        <v>-0.36931117750317299</v>
      </c>
      <c r="E189" s="11">
        <v>0.16142182127203805</v>
      </c>
      <c r="F189" s="11">
        <f t="shared" si="129"/>
        <v>-0.20788935623113494</v>
      </c>
      <c r="G189" s="200">
        <f t="shared" si="131"/>
        <v>1.0577075943422498E-2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0.63215400871338834</v>
      </c>
      <c r="C190" s="11">
        <v>0.57022723061398206</v>
      </c>
      <c r="D190" s="11">
        <f t="shared" si="128"/>
        <v>-6.1926778099406277E-2</v>
      </c>
      <c r="E190" s="11">
        <v>0.21678929011282289</v>
      </c>
      <c r="F190" s="11">
        <f t="shared" ref="F190:F191" si="132">SUM(D190:E190)</f>
        <v>0.15486251201341661</v>
      </c>
      <c r="G190" s="200">
        <f t="shared" si="131"/>
        <v>1.9851766669732429E-2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3.2519045851140351</v>
      </c>
      <c r="C191" s="11">
        <v>3.0368879520677439</v>
      </c>
      <c r="D191" s="11">
        <f t="shared" si="128"/>
        <v>-0.21501663304629126</v>
      </c>
      <c r="E191" s="11">
        <v>1.2988607899456677</v>
      </c>
      <c r="F191" s="11">
        <f t="shared" si="132"/>
        <v>1.0838441568993764</v>
      </c>
      <c r="G191" s="200">
        <f t="shared" si="131"/>
        <v>2.2656485026028017E-2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6.6409418878191069</v>
      </c>
      <c r="C192" s="11">
        <v>6.2358123121037901</v>
      </c>
      <c r="D192" s="11">
        <f t="shared" si="128"/>
        <v>-0.40512957571531683</v>
      </c>
      <c r="E192" s="11">
        <v>3.1429622175396754</v>
      </c>
      <c r="F192" s="11">
        <f t="shared" ref="F192:F195" si="133">SUM(D192:E192)</f>
        <v>2.7378326418243586</v>
      </c>
      <c r="G192" s="200">
        <f t="shared" si="131"/>
        <v>2.6168865583321876E-2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1.2179070069905968</v>
      </c>
      <c r="C193" s="11">
        <v>0.85237397223504441</v>
      </c>
      <c r="D193" s="11">
        <f t="shared" si="128"/>
        <v>-0.36553303475555243</v>
      </c>
      <c r="E193" s="11">
        <v>0.65519921082048138</v>
      </c>
      <c r="F193" s="11">
        <f t="shared" si="133"/>
        <v>0.28966617606492895</v>
      </c>
      <c r="G193" s="200">
        <f t="shared" si="131"/>
        <v>2.9113365112267031E-2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0.37712201274402124</v>
      </c>
      <c r="C194" s="11">
        <v>0.35473894933915145</v>
      </c>
      <c r="D194" s="11">
        <f t="shared" si="128"/>
        <v>-2.2383063404869785E-2</v>
      </c>
      <c r="E194" s="11">
        <v>0.18046511948008861</v>
      </c>
      <c r="F194" s="11">
        <f t="shared" si="133"/>
        <v>0.15808205607521883</v>
      </c>
      <c r="G194" s="200">
        <f t="shared" si="131"/>
        <v>2.6412795250539078E-2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5.1260314269531557</v>
      </c>
      <c r="C195" s="11">
        <v>4.0032988689574767</v>
      </c>
      <c r="D195" s="11">
        <f t="shared" si="128"/>
        <v>-1.1227325579956791</v>
      </c>
      <c r="E195" s="11">
        <v>1.5230633095765842</v>
      </c>
      <c r="F195" s="11">
        <f t="shared" si="133"/>
        <v>0.40033075158090514</v>
      </c>
      <c r="G195" s="200">
        <f t="shared" si="131"/>
        <v>1.7494531408149161E-2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3.7727928008086775</v>
      </c>
      <c r="C196" s="11">
        <v>2.570576887213166</v>
      </c>
      <c r="D196" s="11">
        <f t="shared" si="128"/>
        <v>-1.2022159135955115</v>
      </c>
      <c r="E196" s="11">
        <v>1.1472487272785901</v>
      </c>
      <c r="F196" s="11">
        <f t="shared" ref="F196" si="134">SUM(D196:E196)</f>
        <v>-5.4967186316921435E-2</v>
      </c>
      <c r="G196" s="200">
        <f t="shared" si="131"/>
        <v>1.7857671564120992E-2</v>
      </c>
    </row>
    <row r="197" spans="1:14" x14ac:dyDescent="0.2">
      <c r="A197" t="str">
        <f t="shared" si="127"/>
        <v>54 Textiles, printing and other skilled trades</v>
      </c>
      <c r="B197" s="11">
        <v>1.3557342842153517</v>
      </c>
      <c r="C197" s="11">
        <v>1.628588021887055</v>
      </c>
      <c r="D197" s="11">
        <f t="shared" si="128"/>
        <v>0.27285373767170329</v>
      </c>
      <c r="E197" s="11">
        <v>0.67210199951159932</v>
      </c>
      <c r="F197" s="11">
        <f t="shared" ref="F197" si="135">SUM(D197:E197)</f>
        <v>0.94495573718330261</v>
      </c>
      <c r="G197" s="200">
        <f t="shared" si="131"/>
        <v>2.7205227125842057E-2</v>
      </c>
    </row>
    <row r="198" spans="1:14" x14ac:dyDescent="0.2">
      <c r="A198" t="str">
        <f t="shared" si="127"/>
        <v>61 Caring personal service occupations</v>
      </c>
      <c r="B198" s="11">
        <v>8.6836021949642497</v>
      </c>
      <c r="C198" s="11">
        <v>11.061233379423149</v>
      </c>
      <c r="D198" s="11">
        <f>C198-B198</f>
        <v>2.3776311844588989</v>
      </c>
      <c r="E198" s="11">
        <v>5.8518912135876384</v>
      </c>
      <c r="F198" s="11">
        <f>SUM(D198:E198)</f>
        <v>8.2295223980465373</v>
      </c>
      <c r="G198" s="200">
        <f t="shared" si="131"/>
        <v>3.4940360664991621E-2</v>
      </c>
    </row>
    <row r="199" spans="1:14" x14ac:dyDescent="0.2">
      <c r="A199" t="str">
        <f t="shared" si="127"/>
        <v>62 Leisure, travel and related personal service occupations</v>
      </c>
      <c r="B199" s="11">
        <v>1.7270359383568925</v>
      </c>
      <c r="C199" s="11">
        <v>1.7017277664077468</v>
      </c>
      <c r="D199" s="11">
        <f t="shared" ref="D199:D205" si="136">C199-B199</f>
        <v>-2.5308171949145697E-2</v>
      </c>
      <c r="E199" s="11">
        <v>0.77183297060244382</v>
      </c>
      <c r="F199" s="11">
        <f t="shared" ref="F199:F200" si="137">SUM(D199:E199)</f>
        <v>0.74652479865329813</v>
      </c>
      <c r="G199" s="200">
        <f t="shared" si="131"/>
        <v>2.493456578605513E-2</v>
      </c>
    </row>
    <row r="200" spans="1:14" x14ac:dyDescent="0.2">
      <c r="A200" t="str">
        <f t="shared" si="127"/>
        <v>63 Community and civil enforcement occupations</v>
      </c>
      <c r="B200" s="11">
        <v>7.5007838988448719E-2</v>
      </c>
      <c r="C200" s="11">
        <v>4.3283938295496129E-2</v>
      </c>
      <c r="D200" s="11">
        <f t="shared" si="136"/>
        <v>-3.172390069295259E-2</v>
      </c>
      <c r="E200" s="11">
        <v>1.6913732319511141E-2</v>
      </c>
      <c r="F200" s="11">
        <f t="shared" si="137"/>
        <v>-1.481016837344145E-2</v>
      </c>
      <c r="G200" s="200">
        <f t="shared" si="131"/>
        <v>1.3648508637576828E-2</v>
      </c>
    </row>
    <row r="201" spans="1:14" x14ac:dyDescent="0.2">
      <c r="A201" t="str">
        <f t="shared" si="127"/>
        <v>71 Sales occupations</v>
      </c>
      <c r="B201" s="11">
        <v>7.697176006136476</v>
      </c>
      <c r="C201" s="11">
        <v>9.3521660145586694</v>
      </c>
      <c r="D201" s="11">
        <f t="shared" si="136"/>
        <v>1.6549900084221933</v>
      </c>
      <c r="E201" s="11">
        <v>4.3632817655911875</v>
      </c>
      <c r="F201" s="11">
        <f t="shared" ref="F201:F202" si="138">SUM(D201:E201)</f>
        <v>6.0182717740133809</v>
      </c>
      <c r="G201" s="200">
        <f t="shared" si="131"/>
        <v>3.039124120956771E-2</v>
      </c>
    </row>
    <row r="202" spans="1:14" x14ac:dyDescent="0.2">
      <c r="A202" t="str">
        <f t="shared" si="127"/>
        <v>72 Customer service occupations</v>
      </c>
      <c r="B202" s="11">
        <v>1.5167828301097332</v>
      </c>
      <c r="C202" s="11">
        <v>1.8728333920313385</v>
      </c>
      <c r="D202" s="11">
        <f t="shared" si="136"/>
        <v>0.35605056192160522</v>
      </c>
      <c r="E202" s="11">
        <v>0.74427208049984239</v>
      </c>
      <c r="F202" s="11">
        <f t="shared" si="138"/>
        <v>1.1003226424214476</v>
      </c>
      <c r="G202" s="200">
        <f t="shared" si="131"/>
        <v>2.6973365589610721E-2</v>
      </c>
    </row>
    <row r="203" spans="1:14" x14ac:dyDescent="0.2">
      <c r="A203" t="str">
        <f t="shared" si="127"/>
        <v>81 Process, plant and machine operatives</v>
      </c>
      <c r="B203" s="11">
        <v>2.711457686236435</v>
      </c>
      <c r="C203" s="11">
        <v>2.7119860663456667</v>
      </c>
      <c r="D203" s="11">
        <f t="shared" si="136"/>
        <v>5.2838010923172973E-4</v>
      </c>
      <c r="E203" s="11">
        <v>0.99726549890374883</v>
      </c>
      <c r="F203" s="11">
        <f t="shared" ref="F203:F204" si="139">SUM(D203:E203)</f>
        <v>0.99779387901298056</v>
      </c>
      <c r="G203" s="200">
        <f t="shared" si="131"/>
        <v>2.1099599515498113E-2</v>
      </c>
    </row>
    <row r="204" spans="1:14" x14ac:dyDescent="0.2">
      <c r="A204" t="str">
        <f t="shared" si="127"/>
        <v>82 Transport and mobile machine drivers and operatives</v>
      </c>
      <c r="B204" s="11">
        <v>3.0314151831747682</v>
      </c>
      <c r="C204" s="11">
        <v>2.6892622728637097</v>
      </c>
      <c r="D204" s="11">
        <f t="shared" si="136"/>
        <v>-0.34215291031105854</v>
      </c>
      <c r="E204" s="11">
        <v>1.3770991668034402</v>
      </c>
      <c r="F204" s="11">
        <f t="shared" si="139"/>
        <v>1.0349462564923817</v>
      </c>
      <c r="G204" s="200">
        <f t="shared" si="131"/>
        <v>2.5281503246575632E-2</v>
      </c>
    </row>
    <row r="205" spans="1:14" x14ac:dyDescent="0.2">
      <c r="A205" t="str">
        <f t="shared" si="127"/>
        <v>91 Elementary trades and related occupations</v>
      </c>
      <c r="B205" s="11">
        <v>0.71285888710953726</v>
      </c>
      <c r="C205" s="11">
        <v>1.4462706142392459</v>
      </c>
      <c r="D205" s="11">
        <f t="shared" si="136"/>
        <v>0.73341172712970859</v>
      </c>
      <c r="E205" s="11">
        <v>0.57522112018874572</v>
      </c>
      <c r="F205" s="11">
        <f t="shared" ref="F205" si="140">SUM(D205:E205)</f>
        <v>1.3086328473184543</v>
      </c>
      <c r="G205" s="200">
        <f t="shared" si="131"/>
        <v>4.0229784841655736E-2</v>
      </c>
    </row>
    <row r="206" spans="1:14" x14ac:dyDescent="0.2">
      <c r="A206" t="str">
        <f t="shared" si="127"/>
        <v>92 Elementary administration and service occupations</v>
      </c>
      <c r="B206" s="11">
        <v>5.639166558772132</v>
      </c>
      <c r="C206" s="11">
        <v>4.4240075587467018</v>
      </c>
      <c r="D206" s="11">
        <f t="shared" ref="D206" si="141">C206-B206</f>
        <v>-1.2151590000254302</v>
      </c>
      <c r="E206" s="11">
        <v>2.2843524402411988</v>
      </c>
      <c r="F206" s="11">
        <f t="shared" ref="F206" si="142">SUM(D206:E206)</f>
        <v>1.0691934402157686</v>
      </c>
      <c r="G206" s="200">
        <f t="shared" ref="G206:G207" si="143">IF(B206&gt;0,(1+(E206/B206))^(1/($C$6-$B$6))-1,0)</f>
        <v>2.2932268685154078E-2</v>
      </c>
    </row>
    <row r="207" spans="1:14" x14ac:dyDescent="0.2">
      <c r="A207" t="str">
        <f t="shared" si="127"/>
        <v>All occupations</v>
      </c>
      <c r="B207" s="11">
        <f>SUM(B181:B206)</f>
        <v>72.211135823677296</v>
      </c>
      <c r="C207" s="11">
        <f t="shared" ref="C207:F207" si="144">SUM(C181:C206)</f>
        <v>73.552270029836421</v>
      </c>
      <c r="D207" s="11">
        <f t="shared" si="144"/>
        <v>1.3411342061591358</v>
      </c>
      <c r="E207" s="11">
        <f t="shared" si="144"/>
        <v>33.919225034885095</v>
      </c>
      <c r="F207" s="11">
        <f t="shared" si="144"/>
        <v>35.260359241044235</v>
      </c>
      <c r="G207" s="200">
        <f t="shared" si="143"/>
        <v>2.6003945791867045E-2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2.422337604292736</v>
      </c>
      <c r="C210" s="11">
        <v>1.8002179389813731</v>
      </c>
      <c r="D210" s="11">
        <f>C210-B210</f>
        <v>-0.62211966531136298</v>
      </c>
      <c r="E210" s="11">
        <v>0.86035526160061027</v>
      </c>
      <c r="F210" s="11">
        <f>SUM(D210:E210)</f>
        <v>0.23823559628924729</v>
      </c>
      <c r="G210" s="200">
        <f>IF(B210&gt;0,(1+(E210/B210))^(1/($C$6-$B$6))-1,0)</f>
        <v>2.0468739578642259E-2</v>
      </c>
    </row>
    <row r="211" spans="1:7" x14ac:dyDescent="0.2">
      <c r="A211" t="str">
        <f t="shared" si="146"/>
        <v>12 Other managers and proprietors</v>
      </c>
      <c r="B211" s="11">
        <v>1.8656945334595252</v>
      </c>
      <c r="C211" s="11">
        <v>1.9052759111173421</v>
      </c>
      <c r="D211" s="11">
        <f t="shared" ref="D211:D226" si="147">C211-B211</f>
        <v>3.9581377657816885E-2</v>
      </c>
      <c r="E211" s="11">
        <v>0.95242605346320552</v>
      </c>
      <c r="F211" s="11">
        <f t="shared" ref="F211:F218" si="148">SUM(D211:E211)</f>
        <v>0.99200743112102241</v>
      </c>
      <c r="G211" s="200">
        <f t="shared" ref="G211:G213" si="149">IF(B211&gt;0,(1+(E211/B211))^(1/($C$6-$B$6))-1,0)</f>
        <v>2.7877285436387789E-2</v>
      </c>
    </row>
    <row r="212" spans="1:7" x14ac:dyDescent="0.2">
      <c r="A212" t="str">
        <f t="shared" si="146"/>
        <v>21 Science, research, engineering and technology professionals</v>
      </c>
      <c r="B212" s="11">
        <v>1.5886179690930891</v>
      </c>
      <c r="C212" s="11">
        <v>1.8584661724071474</v>
      </c>
      <c r="D212" s="11">
        <f t="shared" si="147"/>
        <v>0.26984820331405834</v>
      </c>
      <c r="E212" s="11">
        <v>0.56336745514093534</v>
      </c>
      <c r="F212" s="11">
        <f t="shared" si="148"/>
        <v>0.83321565845499368</v>
      </c>
      <c r="G212" s="200">
        <f t="shared" si="149"/>
        <v>2.044121298142576E-2</v>
      </c>
    </row>
    <row r="213" spans="1:7" x14ac:dyDescent="0.2">
      <c r="A213" t="str">
        <f t="shared" si="146"/>
        <v>22 Health professionals</v>
      </c>
      <c r="B213" s="11">
        <v>1.7700016562463863</v>
      </c>
      <c r="C213" s="11">
        <v>1.4917820334596448</v>
      </c>
      <c r="D213" s="11">
        <f t="shared" si="147"/>
        <v>-0.27821962278674151</v>
      </c>
      <c r="E213" s="11">
        <v>0.71317146524030828</v>
      </c>
      <c r="F213" s="11">
        <f t="shared" si="148"/>
        <v>0.43495184245356677</v>
      </c>
      <c r="G213" s="200">
        <f t="shared" si="149"/>
        <v>2.2827089418802293E-2</v>
      </c>
    </row>
    <row r="214" spans="1:7" x14ac:dyDescent="0.2">
      <c r="A214" t="str">
        <f t="shared" si="146"/>
        <v>23 Teaching and other educational professionals</v>
      </c>
      <c r="B214" s="11">
        <v>0.49537918759019622</v>
      </c>
      <c r="C214" s="11">
        <v>0.36068712333736019</v>
      </c>
      <c r="D214" s="11">
        <f t="shared" si="147"/>
        <v>-0.13469206425283603</v>
      </c>
      <c r="E214" s="11">
        <v>0.18066504533572011</v>
      </c>
      <c r="F214" s="11">
        <f t="shared" si="148"/>
        <v>4.5972981082884085E-2</v>
      </c>
      <c r="G214" s="200">
        <f>IF(B214&gt;0,(1+(E214/B214))^(1/($C$6-$B$6))-1,0)</f>
        <v>2.0945338119628287E-2</v>
      </c>
    </row>
    <row r="215" spans="1:7" x14ac:dyDescent="0.2">
      <c r="A215" t="str">
        <f t="shared" si="146"/>
        <v>24 Business, media and public service professionals</v>
      </c>
      <c r="B215" s="11">
        <v>1.6412381776847158</v>
      </c>
      <c r="C215" s="11">
        <v>1.4922933452922289</v>
      </c>
      <c r="D215" s="11">
        <f t="shared" si="147"/>
        <v>-0.1489448323924869</v>
      </c>
      <c r="E215" s="11">
        <v>0.61229350391230952</v>
      </c>
      <c r="F215" s="11">
        <f t="shared" si="148"/>
        <v>0.46334867151982262</v>
      </c>
      <c r="G215" s="200">
        <f t="shared" ref="G215:G234" si="150">IF(B215&gt;0,(1+(E215/B215))^(1/($C$6-$B$6))-1,0)</f>
        <v>2.1361470117395864E-2</v>
      </c>
    </row>
    <row r="216" spans="1:7" x14ac:dyDescent="0.2">
      <c r="A216" t="str">
        <f t="shared" si="146"/>
        <v>31 Science, engineering and technology associate professionals</v>
      </c>
      <c r="B216" s="11">
        <v>1.035914980251728</v>
      </c>
      <c r="C216" s="11">
        <v>0.94780897440315059</v>
      </c>
      <c r="D216" s="11">
        <f t="shared" si="147"/>
        <v>-8.8106005848577418E-2</v>
      </c>
      <c r="E216" s="11">
        <v>0.32431565080178171</v>
      </c>
      <c r="F216" s="11">
        <f t="shared" si="148"/>
        <v>0.23620964495320429</v>
      </c>
      <c r="G216" s="200">
        <f t="shared" si="150"/>
        <v>1.8323803992470689E-2</v>
      </c>
    </row>
    <row r="217" spans="1:7" x14ac:dyDescent="0.2">
      <c r="A217" t="str">
        <f t="shared" si="146"/>
        <v>32 Health and social care associate professionals</v>
      </c>
      <c r="B217" s="11">
        <v>1.0731690117509469</v>
      </c>
      <c r="C217" s="11">
        <v>1.3775452532406463</v>
      </c>
      <c r="D217" s="11">
        <f t="shared" si="147"/>
        <v>0.30437624148969933</v>
      </c>
      <c r="E217" s="11">
        <v>0.72545123573953996</v>
      </c>
      <c r="F217" s="11">
        <f t="shared" si="148"/>
        <v>1.0298274772292393</v>
      </c>
      <c r="G217" s="200">
        <f t="shared" si="150"/>
        <v>3.5026391215685404E-2</v>
      </c>
    </row>
    <row r="218" spans="1:7" x14ac:dyDescent="0.2">
      <c r="A218" t="str">
        <f t="shared" si="146"/>
        <v>33 Protective service occupations</v>
      </c>
      <c r="B218" s="11">
        <v>0.94800171496396279</v>
      </c>
      <c r="C218" s="11">
        <v>0.64969151082549559</v>
      </c>
      <c r="D218" s="11">
        <f t="shared" si="147"/>
        <v>-0.29831020413846721</v>
      </c>
      <c r="E218" s="11">
        <v>0.20454590553861787</v>
      </c>
      <c r="F218" s="11">
        <f t="shared" si="148"/>
        <v>-9.3764298599849333E-2</v>
      </c>
      <c r="G218" s="200">
        <f t="shared" si="150"/>
        <v>1.3110112536119045E-2</v>
      </c>
    </row>
    <row r="219" spans="1:7" x14ac:dyDescent="0.2">
      <c r="A219" t="str">
        <f t="shared" si="146"/>
        <v>34 Culture, media and sports occupations</v>
      </c>
      <c r="B219" s="11">
        <v>0.26085501807601663</v>
      </c>
      <c r="C219" s="11">
        <v>0.12471194183302936</v>
      </c>
      <c r="D219" s="11">
        <f t="shared" si="147"/>
        <v>-0.13614307624298727</v>
      </c>
      <c r="E219" s="11">
        <v>6.7113216920073215E-2</v>
      </c>
      <c r="F219" s="11">
        <f t="shared" ref="F219:F220" si="151">SUM(D219:E219)</f>
        <v>-6.9029859322914056E-2</v>
      </c>
      <c r="G219" s="200">
        <f t="shared" si="150"/>
        <v>1.5380547797479993E-2</v>
      </c>
    </row>
    <row r="220" spans="1:7" x14ac:dyDescent="0.2">
      <c r="A220" t="str">
        <f t="shared" si="146"/>
        <v>35 Business and public service associate professionals</v>
      </c>
      <c r="B220" s="11">
        <v>2.2706955519398138</v>
      </c>
      <c r="C220" s="11">
        <v>1.9044996387746567</v>
      </c>
      <c r="D220" s="11">
        <f t="shared" si="147"/>
        <v>-0.36619591316515709</v>
      </c>
      <c r="E220" s="11">
        <v>0.77806147461744801</v>
      </c>
      <c r="F220" s="11">
        <f t="shared" si="151"/>
        <v>0.41186556145229092</v>
      </c>
      <c r="G220" s="200">
        <f t="shared" si="150"/>
        <v>1.9837382174111795E-2</v>
      </c>
    </row>
    <row r="221" spans="1:7" x14ac:dyDescent="0.2">
      <c r="A221" t="str">
        <f t="shared" si="146"/>
        <v>41 Administrative occupations</v>
      </c>
      <c r="B221" s="11">
        <v>6.9826352175305972</v>
      </c>
      <c r="C221" s="11">
        <v>4.9248593165195578</v>
      </c>
      <c r="D221" s="11">
        <f t="shared" si="147"/>
        <v>-2.0577759010110395</v>
      </c>
      <c r="E221" s="11">
        <v>2.4723740022548255</v>
      </c>
      <c r="F221" s="11">
        <f t="shared" ref="F221:F224" si="152">SUM(D221:E221)</f>
        <v>0.41459810124378604</v>
      </c>
      <c r="G221" s="200">
        <f t="shared" si="150"/>
        <v>2.0413447878793178E-2</v>
      </c>
    </row>
    <row r="222" spans="1:7" x14ac:dyDescent="0.2">
      <c r="A222" t="str">
        <f t="shared" si="146"/>
        <v>42 Secretarial and related occupations</v>
      </c>
      <c r="B222" s="11">
        <v>1.2380728069824154</v>
      </c>
      <c r="C222" s="11">
        <v>0.174396596789827</v>
      </c>
      <c r="D222" s="11">
        <f t="shared" si="147"/>
        <v>-1.0636762101925883</v>
      </c>
      <c r="E222" s="11">
        <v>0.27820721586419772</v>
      </c>
      <c r="F222" s="11">
        <f t="shared" si="152"/>
        <v>-0.78546899432839057</v>
      </c>
      <c r="G222" s="200">
        <f t="shared" si="150"/>
        <v>1.3605321328473918E-2</v>
      </c>
    </row>
    <row r="223" spans="1:7" x14ac:dyDescent="0.2">
      <c r="A223" t="str">
        <f t="shared" si="146"/>
        <v>51 Skilled agricultural and related trades</v>
      </c>
      <c r="B223" s="11">
        <v>0.58819812502398439</v>
      </c>
      <c r="C223" s="11">
        <v>0.65832462839821515</v>
      </c>
      <c r="D223" s="11">
        <f t="shared" si="147"/>
        <v>7.0126503374230764E-2</v>
      </c>
      <c r="E223" s="11">
        <v>0.32122198511994143</v>
      </c>
      <c r="F223" s="11">
        <f t="shared" si="152"/>
        <v>0.3913484884941722</v>
      </c>
      <c r="G223" s="200">
        <f t="shared" si="150"/>
        <v>2.9475608279306398E-2</v>
      </c>
    </row>
    <row r="224" spans="1:7" x14ac:dyDescent="0.2">
      <c r="A224" t="str">
        <f t="shared" si="146"/>
        <v>52 Skilled metal, electrical and electronic trades</v>
      </c>
      <c r="B224" s="11">
        <v>2.477506079633649</v>
      </c>
      <c r="C224" s="11">
        <v>2.2767547203032401</v>
      </c>
      <c r="D224" s="11">
        <f t="shared" si="147"/>
        <v>-0.20075135933040889</v>
      </c>
      <c r="E224" s="11">
        <v>0.85726140216412539</v>
      </c>
      <c r="F224" s="11">
        <f t="shared" si="152"/>
        <v>0.6565100428337165</v>
      </c>
      <c r="G224" s="200">
        <f t="shared" si="150"/>
        <v>2.0007555218030548E-2</v>
      </c>
    </row>
    <row r="225" spans="1:7" x14ac:dyDescent="0.2">
      <c r="A225" t="str">
        <f t="shared" si="146"/>
        <v>53 Skilled construction and building trades</v>
      </c>
      <c r="B225" s="11">
        <v>3.0710054287906674</v>
      </c>
      <c r="C225" s="11">
        <v>3.3017370174727132</v>
      </c>
      <c r="D225" s="11">
        <f t="shared" si="147"/>
        <v>0.2307315886820458</v>
      </c>
      <c r="E225" s="11">
        <v>1.3954015141181599</v>
      </c>
      <c r="F225" s="11">
        <f t="shared" ref="F225" si="153">SUM(D225:E225)</f>
        <v>1.6261331028002057</v>
      </c>
      <c r="G225" s="200">
        <f t="shared" si="150"/>
        <v>2.5286361540713065E-2</v>
      </c>
    </row>
    <row r="226" spans="1:7" x14ac:dyDescent="0.2">
      <c r="A226" t="str">
        <f t="shared" si="146"/>
        <v>54 Textiles, printing and other skilled trades</v>
      </c>
      <c r="B226" s="11">
        <v>1.4237332309264732</v>
      </c>
      <c r="C226" s="11">
        <v>1.1125183305756345</v>
      </c>
      <c r="D226" s="11">
        <f t="shared" si="147"/>
        <v>-0.31121490035083865</v>
      </c>
      <c r="E226" s="11">
        <v>0.49034684772844012</v>
      </c>
      <c r="F226" s="11">
        <f t="shared" ref="F226" si="154">SUM(D226:E226)</f>
        <v>0.17913194737760146</v>
      </c>
      <c r="G226" s="200">
        <f t="shared" si="150"/>
        <v>1.9926240583876709E-2</v>
      </c>
    </row>
    <row r="227" spans="1:7" x14ac:dyDescent="0.2">
      <c r="A227" t="str">
        <f t="shared" si="146"/>
        <v>61 Caring personal service occupations</v>
      </c>
      <c r="B227" s="11">
        <v>6.3251175416220038</v>
      </c>
      <c r="C227" s="11">
        <v>4.1236100256044734</v>
      </c>
      <c r="D227" s="11">
        <f>C227-B227</f>
        <v>-2.2015075160175304</v>
      </c>
      <c r="E227" s="11">
        <v>2.5115871507966525</v>
      </c>
      <c r="F227" s="11">
        <f>SUM(D227:E227)</f>
        <v>0.31007963477912215</v>
      </c>
      <c r="G227" s="200">
        <f t="shared" si="150"/>
        <v>2.2542692494135874E-2</v>
      </c>
    </row>
    <row r="228" spans="1:7" x14ac:dyDescent="0.2">
      <c r="A228" t="str">
        <f t="shared" si="146"/>
        <v>62 Leisure, travel and related personal service occupations</v>
      </c>
      <c r="B228" s="11">
        <v>1.7006792244686386</v>
      </c>
      <c r="C228" s="11">
        <v>1.0339025691943935</v>
      </c>
      <c r="D228" s="11">
        <f t="shared" ref="D228:D234" si="155">C228-B228</f>
        <v>-0.66677665527424512</v>
      </c>
      <c r="E228" s="11">
        <v>0.57823074785043893</v>
      </c>
      <c r="F228" s="11">
        <f t="shared" ref="F228:F229" si="156">SUM(D228:E228)</f>
        <v>-8.8545907423806192E-2</v>
      </c>
      <c r="G228" s="200">
        <f t="shared" si="150"/>
        <v>1.9702891563368352E-2</v>
      </c>
    </row>
    <row r="229" spans="1:7" x14ac:dyDescent="0.2">
      <c r="A229" t="str">
        <f t="shared" si="146"/>
        <v>63 Community and civil enforcement occupations</v>
      </c>
      <c r="B229" s="11">
        <v>0.10477710394533619</v>
      </c>
      <c r="C229" s="11">
        <v>7.9739502175041874E-2</v>
      </c>
      <c r="D229" s="11">
        <f t="shared" si="155"/>
        <v>-2.5037601770294321E-2</v>
      </c>
      <c r="E229" s="11">
        <v>3.2549325501273922E-2</v>
      </c>
      <c r="F229" s="11">
        <f t="shared" si="156"/>
        <v>7.5117237309796012E-3</v>
      </c>
      <c r="G229" s="200">
        <f t="shared" si="150"/>
        <v>1.8198647620358166E-2</v>
      </c>
    </row>
    <row r="230" spans="1:7" x14ac:dyDescent="0.2">
      <c r="A230" t="str">
        <f t="shared" si="146"/>
        <v>71 Sales occupations</v>
      </c>
      <c r="B230" s="11">
        <v>7.1685112073838271</v>
      </c>
      <c r="C230" s="11">
        <v>5.1823304087881459</v>
      </c>
      <c r="D230" s="11">
        <f t="shared" si="155"/>
        <v>-1.9861807985956812</v>
      </c>
      <c r="E230" s="11">
        <v>3.0008303842895141</v>
      </c>
      <c r="F230" s="11">
        <f t="shared" ref="F230:F231" si="157">SUM(D230:E230)</f>
        <v>1.0146495856938329</v>
      </c>
      <c r="G230" s="200">
        <f t="shared" si="150"/>
        <v>2.358581280031613E-2</v>
      </c>
    </row>
    <row r="231" spans="1:7" x14ac:dyDescent="0.2">
      <c r="A231" t="str">
        <f t="shared" si="146"/>
        <v>72 Customer service occupations</v>
      </c>
      <c r="B231" s="11">
        <v>1.5843578376799683</v>
      </c>
      <c r="C231" s="11">
        <v>1.5682799477326941</v>
      </c>
      <c r="D231" s="11">
        <f t="shared" si="155"/>
        <v>-1.6077889947274215E-2</v>
      </c>
      <c r="E231" s="11">
        <v>0.71012756320085879</v>
      </c>
      <c r="F231" s="11">
        <f t="shared" si="157"/>
        <v>0.69404967325358458</v>
      </c>
      <c r="G231" s="200">
        <f t="shared" si="150"/>
        <v>2.4995915575398708E-2</v>
      </c>
    </row>
    <row r="232" spans="1:7" x14ac:dyDescent="0.2">
      <c r="A232" t="str">
        <f t="shared" si="146"/>
        <v>81 Process, plant and machine operatives</v>
      </c>
      <c r="B232" s="11">
        <v>2.7726487379371338</v>
      </c>
      <c r="C232" s="11">
        <v>2.8239250107043086</v>
      </c>
      <c r="D232" s="11">
        <f t="shared" si="155"/>
        <v>5.1276272767174724E-2</v>
      </c>
      <c r="E232" s="11">
        <v>1.1046930518322189</v>
      </c>
      <c r="F232" s="11">
        <f t="shared" ref="F232:F233" si="158">SUM(D232:E232)</f>
        <v>1.1559693245993936</v>
      </c>
      <c r="G232" s="200">
        <f t="shared" si="150"/>
        <v>2.2608226629607264E-2</v>
      </c>
    </row>
    <row r="233" spans="1:7" x14ac:dyDescent="0.2">
      <c r="A233" t="str">
        <f t="shared" si="146"/>
        <v>82 Transport and mobile machine drivers and operatives</v>
      </c>
      <c r="B233" s="11">
        <v>3.9493076272334471</v>
      </c>
      <c r="C233" s="11">
        <v>4.2482352920000048</v>
      </c>
      <c r="D233" s="11">
        <f t="shared" si="155"/>
        <v>0.29892766476655774</v>
      </c>
      <c r="E233" s="11">
        <v>2.1367501514519458</v>
      </c>
      <c r="F233" s="11">
        <f t="shared" si="158"/>
        <v>2.4356778162185035</v>
      </c>
      <c r="G233" s="200">
        <f t="shared" si="150"/>
        <v>2.9250311575415022E-2</v>
      </c>
    </row>
    <row r="234" spans="1:7" x14ac:dyDescent="0.2">
      <c r="A234" t="str">
        <f t="shared" si="146"/>
        <v>91 Elementary trades and related occupations</v>
      </c>
      <c r="B234" s="11">
        <v>1.2626404057397482</v>
      </c>
      <c r="C234" s="11">
        <v>2.4685588062527644</v>
      </c>
      <c r="D234" s="11">
        <f t="shared" si="155"/>
        <v>1.2059184005130161</v>
      </c>
      <c r="E234" s="11">
        <v>0.84890254620739403</v>
      </c>
      <c r="F234" s="11">
        <f t="shared" ref="F234" si="159">SUM(D234:E234)</f>
        <v>2.0548209467204099</v>
      </c>
      <c r="G234" s="200">
        <f t="shared" si="150"/>
        <v>3.4875286418502016E-2</v>
      </c>
    </row>
    <row r="235" spans="1:7" x14ac:dyDescent="0.2">
      <c r="A235" t="str">
        <f t="shared" si="146"/>
        <v>92 Elementary administration and service occupations</v>
      </c>
      <c r="B235" s="11">
        <v>9.5559709784656999</v>
      </c>
      <c r="C235" s="11">
        <v>8.4462493026678409</v>
      </c>
      <c r="D235" s="11">
        <f t="shared" ref="D235" si="160">C235-B235</f>
        <v>-1.109721675797859</v>
      </c>
      <c r="E235" s="11">
        <v>3.9690195201572673</v>
      </c>
      <c r="F235" s="11">
        <f t="shared" ref="F235" si="161">SUM(D235:E235)</f>
        <v>2.8592978443594084</v>
      </c>
      <c r="G235" s="200">
        <f t="shared" ref="G235:G236" si="162">IF(B235&gt;0,(1+(E235/B235))^(1/($C$6-$B$6))-1,0)</f>
        <v>2.3428428327159523E-2</v>
      </c>
    </row>
    <row r="236" spans="1:7" x14ac:dyDescent="0.2">
      <c r="A236" t="str">
        <f t="shared" si="146"/>
        <v>All occupations</v>
      </c>
      <c r="B236" s="11">
        <f>SUM(B210:B235)</f>
        <v>65.577066958712706</v>
      </c>
      <c r="C236" s="11">
        <f t="shared" ref="C236:F236" si="163">SUM(C210:C235)</f>
        <v>56.336401318850932</v>
      </c>
      <c r="D236" s="11">
        <f t="shared" si="163"/>
        <v>-9.2406656398617759</v>
      </c>
      <c r="E236" s="11">
        <f t="shared" si="163"/>
        <v>26.689269676847804</v>
      </c>
      <c r="F236" s="11">
        <f t="shared" si="163"/>
        <v>17.448604036986026</v>
      </c>
      <c r="G236" s="200">
        <f t="shared" si="162"/>
        <v>2.3024621029220649E-2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1.1732515920834741</v>
      </c>
      <c r="C239" s="11">
        <v>0.69272697586108523</v>
      </c>
      <c r="D239" s="11">
        <f>C239-B239</f>
        <v>-0.48052461622238885</v>
      </c>
      <c r="E239" s="11">
        <v>0.39471642886910729</v>
      </c>
      <c r="F239" s="11">
        <f>SUM(D239:E239)</f>
        <v>-8.5808187353281551E-2</v>
      </c>
      <c r="G239" s="200">
        <f>IF(B239&gt;0,(1+(E239/B239))^(1/($C$6-$B$6))-1,0)</f>
        <v>1.9521534021924802E-2</v>
      </c>
    </row>
    <row r="240" spans="1:7" x14ac:dyDescent="0.2">
      <c r="A240" t="str">
        <f t="shared" si="165"/>
        <v>12 Other managers and proprietors</v>
      </c>
      <c r="B240" s="11">
        <v>0.97061063713121931</v>
      </c>
      <c r="C240" s="11">
        <v>0.71584229177202097</v>
      </c>
      <c r="D240" s="11">
        <f t="shared" ref="D240:D255" si="166">C240-B240</f>
        <v>-0.25476834535919834</v>
      </c>
      <c r="E240" s="11">
        <v>0.4100439551128785</v>
      </c>
      <c r="F240" s="11">
        <f t="shared" ref="F240:F247" si="167">SUM(D240:E240)</f>
        <v>0.15527560975368015</v>
      </c>
      <c r="G240" s="200">
        <f t="shared" ref="G240:G242" si="168">IF(B240&gt;0,(1+(E240/B240))^(1/($C$6-$B$6))-1,0)</f>
        <v>2.377063005813751E-2</v>
      </c>
    </row>
    <row r="241" spans="1:7" x14ac:dyDescent="0.2">
      <c r="A241" t="str">
        <f t="shared" si="165"/>
        <v>21 Science, research, engineering and technology professionals</v>
      </c>
      <c r="B241" s="11">
        <v>0.6845530782104452</v>
      </c>
      <c r="C241" s="11">
        <v>0.66575845542969103</v>
      </c>
      <c r="D241" s="11">
        <f t="shared" si="166"/>
        <v>-1.8794622780754167E-2</v>
      </c>
      <c r="E241" s="11">
        <v>0.22903796938717522</v>
      </c>
      <c r="F241" s="11">
        <f t="shared" si="167"/>
        <v>0.21024334660642105</v>
      </c>
      <c r="G241" s="200">
        <f t="shared" si="168"/>
        <v>1.9427427067419067E-2</v>
      </c>
    </row>
    <row r="242" spans="1:7" x14ac:dyDescent="0.2">
      <c r="A242" t="str">
        <f t="shared" si="165"/>
        <v>22 Health professionals</v>
      </c>
      <c r="B242" s="11">
        <v>0.70330015072151686</v>
      </c>
      <c r="C242" s="11">
        <v>0.29041520885701488</v>
      </c>
      <c r="D242" s="11">
        <f t="shared" si="166"/>
        <v>-0.41288494186450198</v>
      </c>
      <c r="E242" s="11">
        <v>0.19853506667448365</v>
      </c>
      <c r="F242" s="11">
        <f t="shared" si="167"/>
        <v>-0.21434987519001833</v>
      </c>
      <c r="G242" s="200">
        <f t="shared" si="168"/>
        <v>1.6714690435271962E-2</v>
      </c>
    </row>
    <row r="243" spans="1:7" x14ac:dyDescent="0.2">
      <c r="A243" t="str">
        <f t="shared" si="165"/>
        <v>23 Teaching and other educational professionals</v>
      </c>
      <c r="B243" s="11">
        <v>0.29395355590392869</v>
      </c>
      <c r="C243" s="11">
        <v>0.17550031809648925</v>
      </c>
      <c r="D243" s="11">
        <f t="shared" si="166"/>
        <v>-0.11845323780743944</v>
      </c>
      <c r="E243" s="11">
        <v>9.4397517674089368E-2</v>
      </c>
      <c r="F243" s="11">
        <f t="shared" si="167"/>
        <v>-2.405572013335007E-2</v>
      </c>
      <c r="G243" s="200">
        <f>IF(B243&gt;0,(1+(E243/B243))^(1/($C$6-$B$6))-1,0)</f>
        <v>1.8739282397791435E-2</v>
      </c>
    </row>
    <row r="244" spans="1:7" x14ac:dyDescent="0.2">
      <c r="A244" t="str">
        <f t="shared" si="165"/>
        <v>24 Business, media and public service professionals</v>
      </c>
      <c r="B244" s="11">
        <v>0.75386119674486651</v>
      </c>
      <c r="C244" s="11">
        <v>0.44357266937932849</v>
      </c>
      <c r="D244" s="11">
        <f t="shared" si="166"/>
        <v>-0.31028852736553802</v>
      </c>
      <c r="E244" s="11">
        <v>0.23903434078970032</v>
      </c>
      <c r="F244" s="11">
        <f t="shared" si="167"/>
        <v>-7.1254186575837708E-2</v>
      </c>
      <c r="G244" s="200">
        <f t="shared" ref="G244:G263" si="169">IF(B244&gt;0,(1+(E244/B244))^(1/($C$6-$B$6))-1,0)</f>
        <v>1.853074881071759E-2</v>
      </c>
    </row>
    <row r="245" spans="1:7" x14ac:dyDescent="0.2">
      <c r="A245" t="str">
        <f t="shared" si="165"/>
        <v>31 Science, engineering and technology associate professionals</v>
      </c>
      <c r="B245" s="11">
        <v>0.56732057957541859</v>
      </c>
      <c r="C245" s="11">
        <v>0.44784290094178525</v>
      </c>
      <c r="D245" s="11">
        <f t="shared" si="166"/>
        <v>-0.11947767863363334</v>
      </c>
      <c r="E245" s="11">
        <v>0.18015144236181968</v>
      </c>
      <c r="F245" s="11">
        <f t="shared" si="167"/>
        <v>6.0673763728186336E-2</v>
      </c>
      <c r="G245" s="200">
        <f>IF(B245&gt;0,(1+(E245/B245))^(1/($C$6-$B$6))-1,0)</f>
        <v>1.8554863687559875E-2</v>
      </c>
    </row>
    <row r="246" spans="1:7" x14ac:dyDescent="0.2">
      <c r="A246" t="str">
        <f t="shared" si="165"/>
        <v>32 Health and social care associate professionals</v>
      </c>
      <c r="B246" s="11">
        <v>0.26940112635319002</v>
      </c>
      <c r="C246" s="11">
        <v>0.18244300103477692</v>
      </c>
      <c r="D246" s="11">
        <f t="shared" si="166"/>
        <v>-8.6958125318413099E-2</v>
      </c>
      <c r="E246" s="11">
        <v>0.11929892895884271</v>
      </c>
      <c r="F246" s="11">
        <f t="shared" si="167"/>
        <v>3.2340803640429613E-2</v>
      </c>
      <c r="G246" s="200">
        <f t="shared" si="169"/>
        <v>2.4741551257088545E-2</v>
      </c>
    </row>
    <row r="247" spans="1:7" x14ac:dyDescent="0.2">
      <c r="A247" t="str">
        <f t="shared" si="165"/>
        <v>33 Protective service occupations</v>
      </c>
      <c r="B247" s="11">
        <v>0.40195599140120808</v>
      </c>
      <c r="C247" s="11">
        <v>0.21373245075518219</v>
      </c>
      <c r="D247" s="11">
        <f t="shared" si="166"/>
        <v>-0.18822354064602589</v>
      </c>
      <c r="E247" s="11">
        <v>0.10508090248704467</v>
      </c>
      <c r="F247" s="11">
        <f t="shared" si="167"/>
        <v>-8.3142638158981222E-2</v>
      </c>
      <c r="G247" s="200">
        <f t="shared" si="169"/>
        <v>1.5603222756342072E-2</v>
      </c>
    </row>
    <row r="248" spans="1:7" x14ac:dyDescent="0.2">
      <c r="A248" t="str">
        <f t="shared" si="165"/>
        <v>34 Culture, media and sports occupations</v>
      </c>
      <c r="B248" s="11">
        <v>0.18735598610384982</v>
      </c>
      <c r="C248" s="11">
        <v>5.9380429052896831E-2</v>
      </c>
      <c r="D248" s="11">
        <f t="shared" si="166"/>
        <v>-0.12797555705095298</v>
      </c>
      <c r="E248" s="11">
        <v>3.6818527336672575E-2</v>
      </c>
      <c r="F248" s="11">
        <f t="shared" ref="F248:F249" si="170">SUM(D248:E248)</f>
        <v>-9.1157029714280413E-2</v>
      </c>
      <c r="G248" s="200">
        <f t="shared" si="169"/>
        <v>1.2032774976117766E-2</v>
      </c>
    </row>
    <row r="249" spans="1:7" x14ac:dyDescent="0.2">
      <c r="A249" t="str">
        <f t="shared" si="165"/>
        <v>35 Business and public service associate professionals</v>
      </c>
      <c r="B249" s="11">
        <v>1.0115073080348518</v>
      </c>
      <c r="C249" s="11">
        <v>0.53195513287545748</v>
      </c>
      <c r="D249" s="11">
        <f t="shared" si="166"/>
        <v>-0.4795521751593943</v>
      </c>
      <c r="E249" s="11">
        <v>0.27274803766124583</v>
      </c>
      <c r="F249" s="11">
        <f t="shared" si="170"/>
        <v>-0.20680413749814847</v>
      </c>
      <c r="G249" s="200">
        <f t="shared" si="169"/>
        <v>1.604316147519369E-2</v>
      </c>
    </row>
    <row r="250" spans="1:7" x14ac:dyDescent="0.2">
      <c r="A250" t="str">
        <f t="shared" si="165"/>
        <v>41 Administrative occupations</v>
      </c>
      <c r="B250" s="11">
        <v>2.5465124209481296</v>
      </c>
      <c r="C250" s="11">
        <v>0.72910811434456968</v>
      </c>
      <c r="D250" s="11">
        <f t="shared" si="166"/>
        <v>-1.8174043066035599</v>
      </c>
      <c r="E250" s="11">
        <v>0.56228507649424098</v>
      </c>
      <c r="F250" s="11">
        <f t="shared" ref="F250:F253" si="171">SUM(D250:E250)</f>
        <v>-1.2551192301093188</v>
      </c>
      <c r="G250" s="200">
        <f t="shared" si="169"/>
        <v>1.3389598432588912E-2</v>
      </c>
    </row>
    <row r="251" spans="1:7" x14ac:dyDescent="0.2">
      <c r="A251" t="str">
        <f t="shared" si="165"/>
        <v>42 Secretarial and related occupations</v>
      </c>
      <c r="B251" s="11">
        <v>1.0488326976772226</v>
      </c>
      <c r="C251" s="11">
        <v>0.13454474740521491</v>
      </c>
      <c r="D251" s="11">
        <f t="shared" si="166"/>
        <v>-0.91428795027200771</v>
      </c>
      <c r="E251" s="11">
        <v>0.20874197326589658</v>
      </c>
      <c r="F251" s="11">
        <f t="shared" si="171"/>
        <v>-0.7055459770061111</v>
      </c>
      <c r="G251" s="200">
        <f t="shared" si="169"/>
        <v>1.2173985139466437E-2</v>
      </c>
    </row>
    <row r="252" spans="1:7" x14ac:dyDescent="0.2">
      <c r="A252" t="str">
        <f t="shared" si="165"/>
        <v>51 Skilled agricultural and related trades</v>
      </c>
      <c r="B252" s="11">
        <v>0.35182198886429888</v>
      </c>
      <c r="C252" s="11">
        <v>0.41247561973345065</v>
      </c>
      <c r="D252" s="11">
        <f t="shared" si="166"/>
        <v>6.0653630869151764E-2</v>
      </c>
      <c r="E252" s="11">
        <v>0.17763022170444348</v>
      </c>
      <c r="F252" s="11">
        <f t="shared" si="171"/>
        <v>0.23828385257359525</v>
      </c>
      <c r="G252" s="200">
        <f t="shared" si="169"/>
        <v>2.7622455295658321E-2</v>
      </c>
    </row>
    <row r="253" spans="1:7" x14ac:dyDescent="0.2">
      <c r="A253" t="str">
        <f t="shared" si="165"/>
        <v>52 Skilled metal, electrical and electronic trades</v>
      </c>
      <c r="B253" s="11">
        <v>0.81499938517770509</v>
      </c>
      <c r="C253" s="11">
        <v>0.39913675197385018</v>
      </c>
      <c r="D253" s="11">
        <f t="shared" si="166"/>
        <v>-0.41586263320385491</v>
      </c>
      <c r="E253" s="11">
        <v>0.24388891516822353</v>
      </c>
      <c r="F253" s="11">
        <f t="shared" si="171"/>
        <v>-0.17197371803563138</v>
      </c>
      <c r="G253" s="200">
        <f t="shared" si="169"/>
        <v>1.7605685047692221E-2</v>
      </c>
    </row>
    <row r="254" spans="1:7" x14ac:dyDescent="0.2">
      <c r="A254" t="str">
        <f t="shared" si="165"/>
        <v>53 Skilled construction and building trades</v>
      </c>
      <c r="B254" s="11">
        <v>0.97055038658270498</v>
      </c>
      <c r="C254" s="11">
        <v>0.68991137700273142</v>
      </c>
      <c r="D254" s="11">
        <f t="shared" si="166"/>
        <v>-0.28063900957997356</v>
      </c>
      <c r="E254" s="11">
        <v>0.3559306971619674</v>
      </c>
      <c r="F254" s="11">
        <f t="shared" ref="F254" si="172">SUM(D254:E254)</f>
        <v>7.5291687581993838E-2</v>
      </c>
      <c r="G254" s="200">
        <f t="shared" si="169"/>
        <v>2.1046525037291763E-2</v>
      </c>
    </row>
    <row r="255" spans="1:7" x14ac:dyDescent="0.2">
      <c r="A255" t="str">
        <f t="shared" si="165"/>
        <v>54 Textiles, printing and other skilled trades</v>
      </c>
      <c r="B255" s="11">
        <v>0.83558219755855534</v>
      </c>
      <c r="C255" s="11">
        <v>0.57469335498331309</v>
      </c>
      <c r="D255" s="11">
        <f t="shared" si="166"/>
        <v>-0.26088884257524225</v>
      </c>
      <c r="E255" s="11">
        <v>0.2879222320010314</v>
      </c>
      <c r="F255" s="11">
        <f t="shared" ref="F255" si="173">SUM(D255:E255)</f>
        <v>2.7033389425789145E-2</v>
      </c>
      <c r="G255" s="200">
        <f t="shared" si="169"/>
        <v>1.993471531265989E-2</v>
      </c>
    </row>
    <row r="256" spans="1:7" x14ac:dyDescent="0.2">
      <c r="A256" t="str">
        <f t="shared" si="165"/>
        <v>61 Caring personal service occupations</v>
      </c>
      <c r="B256" s="11">
        <v>0.72583641632006102</v>
      </c>
      <c r="C256" s="11">
        <v>0.42565035348355124</v>
      </c>
      <c r="D256" s="11">
        <f>C256-B256</f>
        <v>-0.30018606283650978</v>
      </c>
      <c r="E256" s="11">
        <v>0.1760136761542995</v>
      </c>
      <c r="F256" s="11">
        <f>SUM(D256:E256)</f>
        <v>-0.12417238668221028</v>
      </c>
      <c r="G256" s="200">
        <f t="shared" si="169"/>
        <v>1.4580178415750433E-2</v>
      </c>
    </row>
    <row r="257" spans="1:7" x14ac:dyDescent="0.2">
      <c r="A257" t="str">
        <f t="shared" si="165"/>
        <v>62 Leisure, travel and related personal service occupations</v>
      </c>
      <c r="B257" s="11">
        <v>0.94442860481854884</v>
      </c>
      <c r="C257" s="11">
        <v>0.49001966266111013</v>
      </c>
      <c r="D257" s="11">
        <f t="shared" ref="D257:D263" si="174">C257-B257</f>
        <v>-0.45440894215743871</v>
      </c>
      <c r="E257" s="11">
        <v>0.28951788747927559</v>
      </c>
      <c r="F257" s="11">
        <f t="shared" ref="F257:F258" si="175">SUM(D257:E257)</f>
        <v>-0.16489105467816312</v>
      </c>
      <c r="G257" s="200">
        <f t="shared" si="169"/>
        <v>1.7986017986985514E-2</v>
      </c>
    </row>
    <row r="258" spans="1:7" x14ac:dyDescent="0.2">
      <c r="A258" t="str">
        <f t="shared" si="165"/>
        <v>63 Community and civil enforcement occupations</v>
      </c>
      <c r="B258" s="11">
        <v>6.6051926046376691E-2</v>
      </c>
      <c r="C258" s="11">
        <v>4.0073910709453389E-2</v>
      </c>
      <c r="D258" s="11">
        <f t="shared" si="174"/>
        <v>-2.5978015336923302E-2</v>
      </c>
      <c r="E258" s="11">
        <v>1.973493509798965E-2</v>
      </c>
      <c r="F258" s="11">
        <f t="shared" si="175"/>
        <v>-6.2430802389336522E-3</v>
      </c>
      <c r="G258" s="200">
        <f t="shared" si="169"/>
        <v>1.7581070524676834E-2</v>
      </c>
    </row>
    <row r="259" spans="1:7" x14ac:dyDescent="0.2">
      <c r="A259" t="str">
        <f t="shared" si="165"/>
        <v>71 Sales occupations</v>
      </c>
      <c r="B259" s="11">
        <v>3.9540521828799133</v>
      </c>
      <c r="C259" s="11">
        <v>1.6117236054510808</v>
      </c>
      <c r="D259" s="11">
        <f t="shared" si="174"/>
        <v>-2.3423285774288325</v>
      </c>
      <c r="E259" s="11">
        <v>1.1419886306217655</v>
      </c>
      <c r="F259" s="11">
        <f t="shared" ref="F259:F260" si="176">SUM(D259:E259)</f>
        <v>-1.200339946807067</v>
      </c>
      <c r="G259" s="200">
        <f t="shared" si="169"/>
        <v>1.7058733379320623E-2</v>
      </c>
    </row>
    <row r="260" spans="1:7" x14ac:dyDescent="0.2">
      <c r="A260" t="str">
        <f t="shared" si="165"/>
        <v>72 Customer service occupations</v>
      </c>
      <c r="B260" s="11">
        <v>0.55628916872074075</v>
      </c>
      <c r="C260" s="11">
        <v>0.53370448314907271</v>
      </c>
      <c r="D260" s="11">
        <f t="shared" si="174"/>
        <v>-2.2584685571668039E-2</v>
      </c>
      <c r="E260" s="11">
        <v>0.18341550478318319</v>
      </c>
      <c r="F260" s="11">
        <f t="shared" si="176"/>
        <v>0.16083081921151515</v>
      </c>
      <c r="G260" s="200">
        <f t="shared" si="169"/>
        <v>1.9179119011830004E-2</v>
      </c>
    </row>
    <row r="261" spans="1:7" x14ac:dyDescent="0.2">
      <c r="A261" t="str">
        <f t="shared" si="165"/>
        <v>81 Process, plant and machine operatives</v>
      </c>
      <c r="B261" s="11">
        <v>1.5125162312790528</v>
      </c>
      <c r="C261" s="11">
        <v>0.56455041613397006</v>
      </c>
      <c r="D261" s="11">
        <f t="shared" si="174"/>
        <v>-0.94796581514508271</v>
      </c>
      <c r="E261" s="11">
        <v>0.38355708720223597</v>
      </c>
      <c r="F261" s="11">
        <f t="shared" ref="F261:F262" si="177">SUM(D261:E261)</f>
        <v>-0.56440872794284669</v>
      </c>
      <c r="G261" s="200">
        <f t="shared" si="169"/>
        <v>1.5181447024747996E-2</v>
      </c>
    </row>
    <row r="262" spans="1:7" x14ac:dyDescent="0.2">
      <c r="A262" t="str">
        <f t="shared" si="165"/>
        <v>82 Transport and mobile machine drivers and operatives</v>
      </c>
      <c r="B262" s="11">
        <v>2.2803367052507251</v>
      </c>
      <c r="C262" s="11">
        <v>1.435964016687264</v>
      </c>
      <c r="D262" s="11">
        <f t="shared" si="174"/>
        <v>-0.84437268856346104</v>
      </c>
      <c r="E262" s="11">
        <v>0.90341533318326817</v>
      </c>
      <c r="F262" s="11">
        <f t="shared" si="177"/>
        <v>5.9042644619807128E-2</v>
      </c>
      <c r="G262" s="200">
        <f t="shared" si="169"/>
        <v>2.2498510133129646E-2</v>
      </c>
    </row>
    <row r="263" spans="1:7" x14ac:dyDescent="0.2">
      <c r="A263" t="str">
        <f t="shared" si="165"/>
        <v>91 Elementary trades and related occupations</v>
      </c>
      <c r="B263" s="11">
        <v>1.0342110251619967</v>
      </c>
      <c r="C263" s="11">
        <v>1.4854554420183885</v>
      </c>
      <c r="D263" s="11">
        <f t="shared" si="174"/>
        <v>0.45124441685639183</v>
      </c>
      <c r="E263" s="11">
        <v>0.65132182976255049</v>
      </c>
      <c r="F263" s="11">
        <f t="shared" ref="F263" si="178">SUM(D263:E263)</f>
        <v>1.1025662466189423</v>
      </c>
      <c r="G263" s="200">
        <f t="shared" si="169"/>
        <v>3.309883215664855E-2</v>
      </c>
    </row>
    <row r="264" spans="1:7" x14ac:dyDescent="0.2">
      <c r="A264" t="str">
        <f t="shared" si="165"/>
        <v>92 Elementary administration and service occupations</v>
      </c>
      <c r="B264" s="11">
        <v>6.4157226864620149</v>
      </c>
      <c r="C264" s="11">
        <v>4.05626830139735</v>
      </c>
      <c r="D264" s="11">
        <f t="shared" ref="D264" si="179">C264-B264</f>
        <v>-2.359454385064665</v>
      </c>
      <c r="E264" s="11">
        <v>2.099729614793362</v>
      </c>
      <c r="F264" s="11">
        <f>SUM(D264:E264)</f>
        <v>-0.25972477027130303</v>
      </c>
      <c r="G264" s="200">
        <f t="shared" ref="G264:G265" si="180">IF(B264&gt;0,(1+(E264/B264))^(1/($C$6-$B$6))-1,0)</f>
        <v>1.9054651782241194E-2</v>
      </c>
    </row>
    <row r="265" spans="1:7" x14ac:dyDescent="0.2">
      <c r="A265" t="str">
        <f t="shared" si="165"/>
        <v>All occupations</v>
      </c>
      <c r="B265" s="11">
        <f>SUM(B239:B264)</f>
        <v>31.074815226012017</v>
      </c>
      <c r="C265" s="11">
        <f t="shared" ref="C265:F265" si="181">SUM(C239:C264)</f>
        <v>18.002449991190097</v>
      </c>
      <c r="D265" s="11">
        <f t="shared" si="181"/>
        <v>-13.072365234821913</v>
      </c>
      <c r="E265" s="11">
        <f t="shared" si="181"/>
        <v>9.9649567321867956</v>
      </c>
      <c r="F265" s="11">
        <f t="shared" si="181"/>
        <v>-3.1074085026351224</v>
      </c>
      <c r="G265" s="200">
        <f t="shared" si="180"/>
        <v>1.871591790618643E-2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0.33337594397621695</v>
      </c>
      <c r="C268" s="11">
        <v>0.35344753400124396</v>
      </c>
      <c r="D268" s="11">
        <f>C268-B268</f>
        <v>2.0071590025027009E-2</v>
      </c>
      <c r="E268" s="11">
        <v>0.12682960597647908</v>
      </c>
      <c r="F268" s="11">
        <f>SUM(D268:E268)</f>
        <v>0.14690119600150608</v>
      </c>
      <c r="G268" s="200">
        <f>IF(B268&gt;0,(1+(E268/B268))^(1/($C$6-$B$6))-1,0)</f>
        <v>2.1726143873228354E-2</v>
      </c>
    </row>
    <row r="269" spans="1:7" x14ac:dyDescent="0.2">
      <c r="A269" t="str">
        <f t="shared" si="183"/>
        <v>12 Other managers and proprietors</v>
      </c>
      <c r="B269" s="11">
        <v>0.33615581822198265</v>
      </c>
      <c r="C269" s="11">
        <v>0.2950665324875778</v>
      </c>
      <c r="D269" s="11">
        <f t="shared" ref="D269:D284" si="184">C269-B269</f>
        <v>-4.1089285734404846E-2</v>
      </c>
      <c r="E269" s="11">
        <v>0.11331585482603183</v>
      </c>
      <c r="F269" s="11">
        <f t="shared" ref="F269:F276" si="185">SUM(D269:E269)</f>
        <v>7.2226569091626988E-2</v>
      </c>
      <c r="G269" s="200">
        <f t="shared" ref="G269:G271" si="186">IF(B269&gt;0,(1+(E269/B269))^(1/($C$6-$B$6))-1,0)</f>
        <v>1.9555283577927574E-2</v>
      </c>
    </row>
    <row r="270" spans="1:7" x14ac:dyDescent="0.2">
      <c r="A270" t="str">
        <f t="shared" si="183"/>
        <v>21 Science, research, engineering and technology professionals</v>
      </c>
      <c r="B270" s="11">
        <v>0.15564167620280389</v>
      </c>
      <c r="C270" s="11">
        <v>0.19651677466387957</v>
      </c>
      <c r="D270" s="11">
        <f t="shared" si="184"/>
        <v>4.0875098461075676E-2</v>
      </c>
      <c r="E270" s="11">
        <v>6.521956375901046E-2</v>
      </c>
      <c r="F270" s="11">
        <f t="shared" si="185"/>
        <v>0.10609466222008614</v>
      </c>
      <c r="G270" s="200">
        <f t="shared" si="186"/>
        <v>2.3606198496321174E-2</v>
      </c>
    </row>
    <row r="271" spans="1:7" x14ac:dyDescent="0.2">
      <c r="A271" t="str">
        <f t="shared" si="183"/>
        <v>22 Health professionals</v>
      </c>
      <c r="B271" s="11">
        <v>8.9371730853766498E-2</v>
      </c>
      <c r="C271" s="11">
        <v>9.1385570447631029E-2</v>
      </c>
      <c r="D271" s="11">
        <f t="shared" si="184"/>
        <v>2.0138395938645304E-3</v>
      </c>
      <c r="E271" s="11">
        <v>3.5275888616782727E-2</v>
      </c>
      <c r="F271" s="11">
        <f t="shared" si="185"/>
        <v>3.7289728210647258E-2</v>
      </c>
      <c r="G271" s="200">
        <f t="shared" si="186"/>
        <v>2.2426870386642594E-2</v>
      </c>
    </row>
    <row r="272" spans="1:7" x14ac:dyDescent="0.2">
      <c r="A272" t="str">
        <f t="shared" si="183"/>
        <v>23 Teaching and other educational professionals</v>
      </c>
      <c r="B272" s="11">
        <v>7.4674555823962693E-2</v>
      </c>
      <c r="C272" s="11">
        <v>8.6705546850837145E-2</v>
      </c>
      <c r="D272" s="11">
        <f t="shared" si="184"/>
        <v>1.2030991026874452E-2</v>
      </c>
      <c r="E272" s="11">
        <v>3.1624266644281966E-2</v>
      </c>
      <c r="F272" s="11">
        <f t="shared" si="185"/>
        <v>4.3655257671156418E-2</v>
      </c>
      <c r="G272" s="200">
        <f>IF(B272&gt;0,(1+(E272/B272))^(1/($C$6-$B$6))-1,0)</f>
        <v>2.3820262312669316E-2</v>
      </c>
    </row>
    <row r="273" spans="1:7" x14ac:dyDescent="0.2">
      <c r="A273" t="str">
        <f t="shared" si="183"/>
        <v>24 Business, media and public service professionals</v>
      </c>
      <c r="B273" s="11">
        <v>0.23343534380511988</v>
      </c>
      <c r="C273" s="11">
        <v>0.28041305555150298</v>
      </c>
      <c r="D273" s="11">
        <f t="shared" si="184"/>
        <v>4.69777117463831E-2</v>
      </c>
      <c r="E273" s="11">
        <v>0.101132698285435</v>
      </c>
      <c r="F273" s="11">
        <f t="shared" si="185"/>
        <v>0.1481104100318181</v>
      </c>
      <c r="G273" s="200">
        <f t="shared" ref="G273" si="187">IF(B273&gt;0,(1+(E273/B273))^(1/($C$6-$B$6))-1,0)</f>
        <v>2.4285888502245001E-2</v>
      </c>
    </row>
    <row r="274" spans="1:7" x14ac:dyDescent="0.2">
      <c r="A274" t="str">
        <f t="shared" si="183"/>
        <v>31 Science, engineering and technology associate professionals</v>
      </c>
      <c r="B274" s="11">
        <v>0.10875608670651883</v>
      </c>
      <c r="C274" s="11">
        <v>0.12936175984323334</v>
      </c>
      <c r="D274" s="11">
        <f t="shared" si="184"/>
        <v>2.0605673136714506E-2</v>
      </c>
      <c r="E274" s="11">
        <v>4.5909324220347339E-2</v>
      </c>
      <c r="F274" s="11">
        <f t="shared" si="185"/>
        <v>6.6514997357061845E-2</v>
      </c>
      <c r="G274" s="200">
        <f>IF(B274&gt;0,(1+(E274/B274))^(1/($C$6-$B$6))-1,0)</f>
        <v>2.3754856928795087E-2</v>
      </c>
    </row>
    <row r="275" spans="1:7" x14ac:dyDescent="0.2">
      <c r="A275" t="str">
        <f t="shared" si="183"/>
        <v>32 Health and social care associate professionals</v>
      </c>
      <c r="B275" s="11">
        <v>4.3432043741118462E-2</v>
      </c>
      <c r="C275" s="11">
        <v>7.1846145982991369E-2</v>
      </c>
      <c r="D275" s="11">
        <f t="shared" si="184"/>
        <v>2.8414102241872907E-2</v>
      </c>
      <c r="E275" s="11">
        <v>2.6819393110760047E-2</v>
      </c>
      <c r="F275" s="11">
        <f t="shared" si="185"/>
        <v>5.5233495352632958E-2</v>
      </c>
      <c r="G275" s="200">
        <f t="shared" ref="G275:G292" si="188">IF(B275&gt;0,(1+(E275/B275))^(1/($C$6-$B$6))-1,0)</f>
        <v>3.2578305697112286E-2</v>
      </c>
    </row>
    <row r="276" spans="1:7" x14ac:dyDescent="0.2">
      <c r="A276" t="str">
        <f t="shared" si="183"/>
        <v>33 Protective service occupations</v>
      </c>
      <c r="B276" s="11">
        <v>5.8010289662051504E-2</v>
      </c>
      <c r="C276" s="11">
        <v>3.5034283074372688E-2</v>
      </c>
      <c r="D276" s="11">
        <f t="shared" si="184"/>
        <v>-2.2976006587678816E-2</v>
      </c>
      <c r="E276" s="11">
        <v>9.498422391831185E-3</v>
      </c>
      <c r="F276" s="11">
        <f t="shared" si="185"/>
        <v>-1.3477584195847631E-2</v>
      </c>
      <c r="G276" s="200">
        <f t="shared" si="188"/>
        <v>1.016035301816598E-2</v>
      </c>
    </row>
    <row r="277" spans="1:7" x14ac:dyDescent="0.2">
      <c r="A277" t="str">
        <f t="shared" si="183"/>
        <v>34 Culture, media and sports occupations</v>
      </c>
      <c r="B277" s="11">
        <v>7.4232037087009858E-2</v>
      </c>
      <c r="C277" s="11">
        <v>9.8292569672659952E-2</v>
      </c>
      <c r="D277" s="11">
        <f t="shared" si="184"/>
        <v>2.4060532585650093E-2</v>
      </c>
      <c r="E277" s="11">
        <v>2.7929577241989339E-2</v>
      </c>
      <c r="F277" s="11">
        <f t="shared" ref="F277:F278" si="189">SUM(D277:E277)</f>
        <v>5.1990109827639436E-2</v>
      </c>
      <c r="G277" s="200">
        <f t="shared" si="188"/>
        <v>2.1518942924321882E-2</v>
      </c>
    </row>
    <row r="278" spans="1:7" x14ac:dyDescent="0.2">
      <c r="A278" t="str">
        <f t="shared" si="183"/>
        <v>35 Business and public service associate professionals</v>
      </c>
      <c r="B278" s="11">
        <v>0.26132571010241351</v>
      </c>
      <c r="C278" s="11">
        <v>0.25439311067360937</v>
      </c>
      <c r="D278" s="11">
        <f t="shared" si="184"/>
        <v>-6.9325994288041426E-3</v>
      </c>
      <c r="E278" s="11">
        <v>9.082567520547502E-2</v>
      </c>
      <c r="F278" s="11">
        <f t="shared" si="189"/>
        <v>8.3893075776670878E-2</v>
      </c>
      <c r="G278" s="200">
        <f t="shared" si="188"/>
        <v>2.0085288136547419E-2</v>
      </c>
    </row>
    <row r="279" spans="1:7" x14ac:dyDescent="0.2">
      <c r="A279" t="str">
        <f t="shared" si="183"/>
        <v>41 Administrative occupations</v>
      </c>
      <c r="B279" s="11">
        <v>0.78578910357436094</v>
      </c>
      <c r="C279" s="11">
        <v>0.69335703729283293</v>
      </c>
      <c r="D279" s="11">
        <f t="shared" si="184"/>
        <v>-9.2432066281528003E-2</v>
      </c>
      <c r="E279" s="11">
        <v>0.26990346581613195</v>
      </c>
      <c r="F279" s="11">
        <f t="shared" ref="F279:F282" si="190">SUM(D279:E279)</f>
        <v>0.17747139953460395</v>
      </c>
      <c r="G279" s="200">
        <f t="shared" si="188"/>
        <v>1.987926937865625E-2</v>
      </c>
    </row>
    <row r="280" spans="1:7" x14ac:dyDescent="0.2">
      <c r="A280" t="str">
        <f t="shared" si="183"/>
        <v>42 Secretarial and related occupations</v>
      </c>
      <c r="B280" s="11">
        <v>0.3001870603154459</v>
      </c>
      <c r="C280" s="11">
        <v>0.2964901060117085</v>
      </c>
      <c r="D280" s="11">
        <f t="shared" si="184"/>
        <v>-3.6969543037373986E-3</v>
      </c>
      <c r="E280" s="11">
        <v>0.15699330498668745</v>
      </c>
      <c r="F280" s="11">
        <f t="shared" si="190"/>
        <v>0.15329635068295006</v>
      </c>
      <c r="G280" s="200">
        <f t="shared" si="188"/>
        <v>2.8441769286586371E-2</v>
      </c>
    </row>
    <row r="281" spans="1:7" x14ac:dyDescent="0.2">
      <c r="A281" t="str">
        <f t="shared" si="183"/>
        <v>51 Skilled agricultural and related trades</v>
      </c>
      <c r="B281" s="11">
        <v>0.25261396432214245</v>
      </c>
      <c r="C281" s="11">
        <v>0.11236373770267542</v>
      </c>
      <c r="D281" s="11">
        <f t="shared" si="184"/>
        <v>-0.14025022661946701</v>
      </c>
      <c r="E281" s="11">
        <v>7.332949605738813E-2</v>
      </c>
      <c r="F281" s="11">
        <f t="shared" si="190"/>
        <v>-6.6920730562078881E-2</v>
      </c>
      <c r="G281" s="200">
        <f t="shared" si="188"/>
        <v>1.7135926737318785E-2</v>
      </c>
    </row>
    <row r="282" spans="1:7" x14ac:dyDescent="0.2">
      <c r="A282" t="str">
        <f t="shared" si="183"/>
        <v>52 Skilled metal, electrical and electronic trades</v>
      </c>
      <c r="B282" s="11">
        <v>0.35547835558259944</v>
      </c>
      <c r="C282" s="11">
        <v>0.20065715879798565</v>
      </c>
      <c r="D282" s="11">
        <f t="shared" si="184"/>
        <v>-0.15482119678461378</v>
      </c>
      <c r="E282" s="11">
        <v>9.6077594284848578E-2</v>
      </c>
      <c r="F282" s="11">
        <f t="shared" si="190"/>
        <v>-5.8743602499765207E-2</v>
      </c>
      <c r="G282" s="200">
        <f t="shared" si="188"/>
        <v>1.6076858894483292E-2</v>
      </c>
    </row>
    <row r="283" spans="1:7" x14ac:dyDescent="0.2">
      <c r="A283" t="str">
        <f t="shared" si="183"/>
        <v>53 Skilled construction and building trades</v>
      </c>
      <c r="B283" s="11">
        <v>0.51923696750041659</v>
      </c>
      <c r="C283" s="11">
        <v>6.3418517694532578E-2</v>
      </c>
      <c r="D283" s="11">
        <f t="shared" si="184"/>
        <v>-0.45581844980588404</v>
      </c>
      <c r="E283" s="11">
        <v>7.8924372525451605E-2</v>
      </c>
      <c r="F283" s="11">
        <f t="shared" ref="F283" si="191">SUM(D283:E283)</f>
        <v>-0.37689407728043245</v>
      </c>
      <c r="G283" s="200">
        <f t="shared" si="188"/>
        <v>9.4779777710687352E-3</v>
      </c>
    </row>
    <row r="284" spans="1:7" x14ac:dyDescent="0.2">
      <c r="A284" t="str">
        <f t="shared" si="183"/>
        <v>54 Textiles, printing and other skilled trades</v>
      </c>
      <c r="B284" s="11">
        <v>0.41742523980794288</v>
      </c>
      <c r="C284" s="11">
        <v>0.27782156451077789</v>
      </c>
      <c r="D284" s="11">
        <f t="shared" si="184"/>
        <v>-0.139603675297165</v>
      </c>
      <c r="E284" s="11">
        <v>0.11943180881344403</v>
      </c>
      <c r="F284" s="11">
        <f t="shared" ref="F284" si="192">SUM(D284:E284)</f>
        <v>-2.0171866483720963E-2</v>
      </c>
      <c r="G284" s="200">
        <f t="shared" si="188"/>
        <v>1.6916584840940496E-2</v>
      </c>
    </row>
    <row r="285" spans="1:7" x14ac:dyDescent="0.2">
      <c r="A285" t="str">
        <f t="shared" si="183"/>
        <v>61 Caring personal service occupations</v>
      </c>
      <c r="B285" s="11">
        <v>0.22424543557172552</v>
      </c>
      <c r="C285" s="11">
        <v>0.21402506088036577</v>
      </c>
      <c r="D285" s="11">
        <f>C285-B285</f>
        <v>-1.0220374691359752E-2</v>
      </c>
      <c r="E285" s="11">
        <v>7.16476123566233E-2</v>
      </c>
      <c r="F285" s="11">
        <f>SUM(D285:E285)</f>
        <v>6.1427237665263548E-2</v>
      </c>
      <c r="G285" s="200">
        <f t="shared" si="188"/>
        <v>1.8655677240281721E-2</v>
      </c>
    </row>
    <row r="286" spans="1:7" x14ac:dyDescent="0.2">
      <c r="A286" t="str">
        <f t="shared" si="183"/>
        <v>62 Leisure, travel and related personal service occupations</v>
      </c>
      <c r="B286" s="11">
        <v>0.33294660564619027</v>
      </c>
      <c r="C286" s="11">
        <v>0.16170912104807519</v>
      </c>
      <c r="D286" s="11">
        <f t="shared" ref="D286:D292" si="193">C286-B286</f>
        <v>-0.17123748459811508</v>
      </c>
      <c r="E286" s="11">
        <v>7.3648597314640171E-2</v>
      </c>
      <c r="F286" s="11">
        <f t="shared" ref="F286:F287" si="194">SUM(D286:E286)</f>
        <v>-9.7588887283474909E-2</v>
      </c>
      <c r="G286" s="200">
        <f t="shared" si="188"/>
        <v>1.3411536515214317E-2</v>
      </c>
    </row>
    <row r="287" spans="1:7" x14ac:dyDescent="0.2">
      <c r="A287" t="str">
        <f t="shared" si="183"/>
        <v>63 Community and civil enforcement occupations</v>
      </c>
      <c r="B287" s="11">
        <v>1.9175819882963407E-2</v>
      </c>
      <c r="C287" s="11">
        <v>4.897309538816591E-3</v>
      </c>
      <c r="D287" s="11">
        <f t="shared" si="193"/>
        <v>-1.4278510344146816E-2</v>
      </c>
      <c r="E287" s="11">
        <v>2.1912204375795674E-3</v>
      </c>
      <c r="F287" s="11">
        <f t="shared" si="194"/>
        <v>-1.2087289906567249E-2</v>
      </c>
      <c r="G287" s="200">
        <f t="shared" si="188"/>
        <v>7.2393757318001128E-3</v>
      </c>
    </row>
    <row r="288" spans="1:7" x14ac:dyDescent="0.2">
      <c r="A288" t="str">
        <f t="shared" si="183"/>
        <v>71 Sales occupations</v>
      </c>
      <c r="B288" s="11">
        <v>1.4751658034964126</v>
      </c>
      <c r="C288" s="11">
        <v>0.60832384355570601</v>
      </c>
      <c r="D288" s="11">
        <f t="shared" si="193"/>
        <v>-0.86684195994070656</v>
      </c>
      <c r="E288" s="11">
        <v>0.32848315315121618</v>
      </c>
      <c r="F288" s="11">
        <f t="shared" ref="F288:F289" si="195">SUM(D288:E288)</f>
        <v>-0.53835880678949044</v>
      </c>
      <c r="G288" s="200">
        <f t="shared" si="188"/>
        <v>1.3492980845805524E-2</v>
      </c>
    </row>
    <row r="289" spans="1:7" x14ac:dyDescent="0.2">
      <c r="A289" t="str">
        <f t="shared" si="183"/>
        <v>72 Customer service occupations</v>
      </c>
      <c r="B289" s="11">
        <v>0.20229249744086386</v>
      </c>
      <c r="C289" s="11">
        <v>0.26628119304948883</v>
      </c>
      <c r="D289" s="11">
        <f t="shared" si="193"/>
        <v>6.3988695608624968E-2</v>
      </c>
      <c r="E289" s="11">
        <v>9.9068983495748025E-2</v>
      </c>
      <c r="F289" s="11">
        <f t="shared" si="195"/>
        <v>0.16305767910437299</v>
      </c>
      <c r="G289" s="200">
        <f t="shared" si="188"/>
        <v>2.6929266521754425E-2</v>
      </c>
    </row>
    <row r="290" spans="1:7" x14ac:dyDescent="0.2">
      <c r="A290" t="str">
        <f t="shared" si="183"/>
        <v>81 Process, plant and machine operatives</v>
      </c>
      <c r="B290" s="11">
        <v>0.7740739105991129</v>
      </c>
      <c r="C290" s="11">
        <v>0.15906301705820422</v>
      </c>
      <c r="D290" s="11">
        <f t="shared" si="193"/>
        <v>-0.61501089354090865</v>
      </c>
      <c r="E290" s="11">
        <v>0.10322022812344166</v>
      </c>
      <c r="F290" s="11">
        <f t="shared" ref="F290:F291" si="196">SUM(D290:E290)</f>
        <v>-0.51179066541746698</v>
      </c>
      <c r="G290" s="200">
        <f t="shared" si="188"/>
        <v>8.3799143735865389E-3</v>
      </c>
    </row>
    <row r="291" spans="1:7" x14ac:dyDescent="0.2">
      <c r="A291" t="str">
        <f t="shared" si="183"/>
        <v>82 Transport and mobile machine drivers and operatives</v>
      </c>
      <c r="B291" s="11">
        <v>1.165482481278433</v>
      </c>
      <c r="C291" s="11">
        <v>0.2943961078464265</v>
      </c>
      <c r="D291" s="11">
        <f t="shared" si="193"/>
        <v>-0.87108637343200646</v>
      </c>
      <c r="E291" s="11">
        <v>0.26867201892736553</v>
      </c>
      <c r="F291" s="11">
        <f t="shared" si="196"/>
        <v>-0.60241435450464098</v>
      </c>
      <c r="G291" s="200">
        <f t="shared" si="188"/>
        <v>1.3925423128153369E-2</v>
      </c>
    </row>
    <row r="292" spans="1:7" x14ac:dyDescent="0.2">
      <c r="A292" t="str">
        <f t="shared" si="183"/>
        <v>91 Elementary trades and related occupations</v>
      </c>
      <c r="B292" s="11">
        <v>0.52621084219896175</v>
      </c>
      <c r="C292" s="11">
        <v>0.64317628778126734</v>
      </c>
      <c r="D292" s="11">
        <f t="shared" si="193"/>
        <v>0.11696544558230559</v>
      </c>
      <c r="E292" s="11">
        <v>0.25539004169488133</v>
      </c>
      <c r="F292" s="11">
        <f t="shared" ref="F292" si="197">SUM(D292:E292)</f>
        <v>0.37235548727718693</v>
      </c>
      <c r="G292" s="200">
        <f t="shared" si="188"/>
        <v>2.6727079820043187E-2</v>
      </c>
    </row>
    <row r="293" spans="1:7" x14ac:dyDescent="0.2">
      <c r="A293" t="str">
        <f t="shared" si="183"/>
        <v>92 Elementary administration and service occupations</v>
      </c>
      <c r="B293" s="11">
        <v>2.2567536350758495</v>
      </c>
      <c r="C293" s="11">
        <v>0.86885738499807641</v>
      </c>
      <c r="D293" s="11">
        <f t="shared" ref="D293" si="198">C293-B293</f>
        <v>-1.3878962500777732</v>
      </c>
      <c r="E293" s="11">
        <v>0.38940726769020095</v>
      </c>
      <c r="F293" s="11">
        <f t="shared" ref="F293" si="199">SUM(D293:E293)</f>
        <v>-0.99848898238757222</v>
      </c>
      <c r="G293" s="200">
        <f t="shared" ref="G293:G294" si="200">IF(B293&gt;0,(1+(E293/B293))^(1/($C$6-$B$6))-1,0)</f>
        <v>1.0668677964409401E-2</v>
      </c>
    </row>
    <row r="294" spans="1:7" x14ac:dyDescent="0.2">
      <c r="A294" s="24" t="str">
        <f t="shared" si="183"/>
        <v>All occupations</v>
      </c>
      <c r="B294" s="34">
        <f>SUM(B268:B293)</f>
        <v>11.375488958476383</v>
      </c>
      <c r="C294" s="34">
        <f t="shared" ref="C294:F294" si="201">SUM(C268:C293)</f>
        <v>6.7573003310164799</v>
      </c>
      <c r="D294" s="34">
        <f t="shared" si="201"/>
        <v>-4.6181886274599062</v>
      </c>
      <c r="E294" s="34">
        <f t="shared" si="201"/>
        <v>3.0607694359540725</v>
      </c>
      <c r="F294" s="34">
        <f t="shared" si="201"/>
        <v>-1.5574191915058342</v>
      </c>
      <c r="G294" s="234">
        <f t="shared" si="200"/>
        <v>1.6012313947998846E-2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Tees Valley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-0.78539918606423242</v>
      </c>
      <c r="Q7" s="11">
        <f>'Occ T1'!J16</f>
        <v>13.945200800494812</v>
      </c>
    </row>
    <row r="8" spans="1:17" x14ac:dyDescent="0.2">
      <c r="O8" t="str">
        <f>name!E11</f>
        <v>Process, plant and machine operatives</v>
      </c>
      <c r="P8" s="11">
        <f>'Occ T1'!H15</f>
        <v>-2.2375523171100866</v>
      </c>
      <c r="Q8" s="11">
        <f>'Occ T1'!J15</f>
        <v>6.429611913671998</v>
      </c>
    </row>
    <row r="9" spans="1:17" x14ac:dyDescent="0.2">
      <c r="O9" t="str">
        <f>name!E10</f>
        <v>Sales and customer service occupations</v>
      </c>
      <c r="P9" s="11">
        <f>'Occ T1'!H14</f>
        <v>0.8924783251318047</v>
      </c>
      <c r="Q9" s="11">
        <f>'Occ T1'!J14</f>
        <v>16.642253495281903</v>
      </c>
    </row>
    <row r="10" spans="1:17" x14ac:dyDescent="0.2">
      <c r="O10" t="str">
        <f>name!E9</f>
        <v>Caring, leisure and other service occupations</v>
      </c>
      <c r="P10" s="11">
        <f>'Occ T1'!H13</f>
        <v>0.85489145654912591</v>
      </c>
      <c r="Q10" s="11">
        <f>'Occ T1'!J13</f>
        <v>16.944046328113537</v>
      </c>
    </row>
    <row r="11" spans="1:17" x14ac:dyDescent="0.2">
      <c r="O11" t="str">
        <f>name!E8</f>
        <v>Skilled trades occupations</v>
      </c>
      <c r="P11" s="11">
        <f>'Occ T1'!H12</f>
        <v>-2.9209826542676076</v>
      </c>
      <c r="Q11" s="11">
        <f>'Occ T1'!J12</f>
        <v>7.2327904635820985</v>
      </c>
    </row>
    <row r="12" spans="1:17" x14ac:dyDescent="0.2">
      <c r="O12" t="str">
        <f>name!E7</f>
        <v>Administrative and secretarial occupations</v>
      </c>
      <c r="P12" s="11">
        <f>'Occ T1'!H11</f>
        <v>-1.2382547504970489</v>
      </c>
      <c r="Q12" s="11">
        <f>'Occ T1'!J11</f>
        <v>15.49299311178935</v>
      </c>
    </row>
    <row r="13" spans="1:17" x14ac:dyDescent="0.2">
      <c r="O13" t="str">
        <f>name!E6</f>
        <v>Associate professional occupations</v>
      </c>
      <c r="P13" s="11">
        <f>'Occ T1'!H10</f>
        <v>6.6339684613347671</v>
      </c>
      <c r="Q13" s="11">
        <f>'Occ T1'!J10</f>
        <v>25.313194255883751</v>
      </c>
    </row>
    <row r="14" spans="1:17" x14ac:dyDescent="0.2">
      <c r="O14" t="str">
        <f>name!E5</f>
        <v>Professional occupations</v>
      </c>
      <c r="P14" s="11">
        <f>'Occ T1'!H9</f>
        <v>10.965410011491684</v>
      </c>
      <c r="Q14" s="11">
        <f>'Occ T1'!J9</f>
        <v>44.311381288761098</v>
      </c>
    </row>
    <row r="15" spans="1:17" x14ac:dyDescent="0.2">
      <c r="O15" t="str">
        <f>name!E4</f>
        <v>Managers, directors and senior officials</v>
      </c>
      <c r="P15" s="11">
        <f>'Occ T1'!H8</f>
        <v>0.73844065343154242</v>
      </c>
      <c r="Q15" s="11">
        <f>'Occ T1'!J8</f>
        <v>13.317883412731076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Tees Valley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-0.48459743715273085</v>
      </c>
      <c r="Q37" s="11">
        <f>'Occ T2'!J8</f>
        <v>6.8258102191102523</v>
      </c>
    </row>
    <row r="38" spans="1:17" x14ac:dyDescent="0.2">
      <c r="O38" s="10" t="str">
        <f>name!D5</f>
        <v>12 Other managers and proprietors</v>
      </c>
      <c r="P38" s="11">
        <f>'Occ T2'!H9</f>
        <v>1.223038090584275</v>
      </c>
      <c r="Q38" s="11">
        <f>'Occ T2'!J9</f>
        <v>6.4920731936208256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4.6791500173351981</v>
      </c>
      <c r="Q39" s="11">
        <f>'Occ T2'!J10</f>
        <v>10.79184414104312</v>
      </c>
    </row>
    <row r="40" spans="1:17" x14ac:dyDescent="0.2">
      <c r="O40" s="10" t="str">
        <f>name!D7</f>
        <v>22 Health professionals</v>
      </c>
      <c r="P40" s="11">
        <f>'Occ T2'!H11</f>
        <v>2.6312442076812417</v>
      </c>
      <c r="Q40" s="11">
        <f>'Occ T2'!J11</f>
        <v>15.045158748921262</v>
      </c>
    </row>
    <row r="41" spans="1:17" x14ac:dyDescent="0.2">
      <c r="O41" s="10" t="str">
        <f>name!D8</f>
        <v>23 Teaching and other educational professionals</v>
      </c>
      <c r="P41" s="11">
        <f>'Occ T2'!H12</f>
        <v>1.3883330149560731</v>
      </c>
      <c r="Q41" s="11">
        <f>'Occ T2'!J12</f>
        <v>8.0830220722556305</v>
      </c>
    </row>
    <row r="42" spans="1:17" x14ac:dyDescent="0.2">
      <c r="O42" s="10" t="str">
        <f>name!D9</f>
        <v>24 Business, media and public service professionals</v>
      </c>
      <c r="P42" s="11">
        <f>'Occ T2'!H13</f>
        <v>2.2666827715191769</v>
      </c>
      <c r="Q42" s="11">
        <f>'Occ T2'!J13</f>
        <v>10.391356326541091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-0.19225520466233803</v>
      </c>
      <c r="Q43" s="11">
        <f>'Occ T2'!J14</f>
        <v>2.0814561668370186</v>
      </c>
    </row>
    <row r="44" spans="1:17" x14ac:dyDescent="0.2">
      <c r="O44" s="10" t="str">
        <f>name!D11</f>
        <v>32 Health and social care associate professionals</v>
      </c>
      <c r="P44" s="11">
        <f>'Occ T2'!H15</f>
        <v>6.9903813363691691</v>
      </c>
      <c r="Q44" s="11">
        <f>'Occ T2'!J15</f>
        <v>14.454257459602882</v>
      </c>
    </row>
    <row r="45" spans="1:17" x14ac:dyDescent="0.2">
      <c r="O45" s="10" t="str">
        <f>name!D12</f>
        <v>33 Protective service occupations</v>
      </c>
      <c r="P45" s="11">
        <f>'Occ T2'!H16</f>
        <v>-0.56393436963944366</v>
      </c>
      <c r="Q45" s="11">
        <f>'Occ T2'!J16</f>
        <v>0.52346923733536777</v>
      </c>
    </row>
    <row r="46" spans="1:17" x14ac:dyDescent="0.2">
      <c r="O46" s="10" t="str">
        <f>name!D13</f>
        <v>34 Culture, media and sports occupations</v>
      </c>
      <c r="P46" s="11">
        <f>'Occ T2'!H17</f>
        <v>-0.15496946989835525</v>
      </c>
      <c r="Q46" s="11">
        <f>'Occ T2'!J17</f>
        <v>1.3983581676584744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0.55474616916574071</v>
      </c>
      <c r="Q47" s="11">
        <f>'Occ T2'!J18</f>
        <v>6.8556532244500126</v>
      </c>
    </row>
    <row r="48" spans="1:17" x14ac:dyDescent="0.2">
      <c r="O48" s="10" t="str">
        <f>name!D15</f>
        <v>41 Administrative occupations</v>
      </c>
      <c r="P48" s="11">
        <f>'Occ T2'!H19</f>
        <v>8.1673922508471719E-2</v>
      </c>
      <c r="Q48" s="11">
        <f>'Occ T2'!J19</f>
        <v>14.196984142218295</v>
      </c>
    </row>
    <row r="49" spans="15:17" x14ac:dyDescent="0.2">
      <c r="O49" s="10" t="str">
        <f>name!D16</f>
        <v>42 Secretarial and related occupations</v>
      </c>
      <c r="P49" s="11">
        <f>'Occ T2'!H20</f>
        <v>-1.3199286730055251</v>
      </c>
      <c r="Q49" s="11">
        <f>'Occ T2'!J20</f>
        <v>1.2960089695710502</v>
      </c>
    </row>
    <row r="50" spans="15:17" x14ac:dyDescent="0.2">
      <c r="O50" s="10" t="str">
        <f>name!D17</f>
        <v>51 Skilled agricultural and related trades</v>
      </c>
      <c r="P50" s="11">
        <f>'Occ T2'!H21</f>
        <v>0.20429520301964699</v>
      </c>
      <c r="Q50" s="11">
        <f>'Occ T2'!J21</f>
        <v>1.4028188918663622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-1.5137065608464155</v>
      </c>
      <c r="Q51" s="11">
        <f>'Occ T2'!J22</f>
        <v>1.8858501830426446</v>
      </c>
    </row>
    <row r="52" spans="15:17" x14ac:dyDescent="0.2">
      <c r="O52" s="10" t="str">
        <f>name!D19</f>
        <v>53 Skilled construction and building trades</v>
      </c>
      <c r="P52" s="11">
        <f>'Occ T2'!H23</f>
        <v>-1.631098913226154</v>
      </c>
      <c r="Q52" s="11">
        <f>'Occ T2'!J23</f>
        <v>1.687573506710736</v>
      </c>
    </row>
    <row r="53" spans="15:17" x14ac:dyDescent="0.2">
      <c r="O53" s="10" t="str">
        <f>name!D20</f>
        <v>54 Textiles, printing and other skilled trades</v>
      </c>
      <c r="P53" s="11">
        <f>'Occ T2'!H24</f>
        <v>1.9527616785315338E-2</v>
      </c>
      <c r="Q53" s="11">
        <f>'Occ T2'!J24</f>
        <v>2.2565478819623559</v>
      </c>
    </row>
    <row r="54" spans="15:17" x14ac:dyDescent="0.2">
      <c r="O54" s="10" t="str">
        <f>name!D21</f>
        <v>61 Caring personal service occupations</v>
      </c>
      <c r="P54" s="11">
        <f>'Occ T2'!H25</f>
        <v>1.5503235638118049</v>
      </c>
      <c r="Q54" s="11">
        <f>'Occ T2'!J25</f>
        <v>14.592756703807627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-0.62193934696874464</v>
      </c>
      <c r="Q55" s="11">
        <f>'Occ T2'!J26</f>
        <v>2.2898173277849372</v>
      </c>
    </row>
    <row r="56" spans="15:17" x14ac:dyDescent="0.2">
      <c r="O56" s="10" t="str">
        <f>name!D23</f>
        <v>63 Community and civil enforcement occupations</v>
      </c>
      <c r="P56" s="11">
        <f>'Occ T2'!H27</f>
        <v>-7.3492760293933701E-2</v>
      </c>
      <c r="Q56" s="11">
        <f>'Occ T2'!J27</f>
        <v>6.1472296520972719E-2</v>
      </c>
    </row>
    <row r="57" spans="15:17" x14ac:dyDescent="0.2">
      <c r="O57" s="10" t="str">
        <f>name!D24</f>
        <v>71 Sales occupations</v>
      </c>
      <c r="P57" s="11">
        <f>'Occ T2'!H28</f>
        <v>-0.40738152784327042</v>
      </c>
      <c r="Q57" s="11">
        <f>'Occ T2'!J28</f>
        <v>12.490388094697906</v>
      </c>
    </row>
    <row r="58" spans="15:17" x14ac:dyDescent="0.2">
      <c r="O58" s="10" t="str">
        <f>name!D25</f>
        <v>72 Customer service occupations</v>
      </c>
      <c r="P58" s="11">
        <f>'Occ T2'!H29</f>
        <v>1.2998598529750778</v>
      </c>
      <c r="Q58" s="11">
        <f>'Occ T2'!J29</f>
        <v>4.1518654005839997</v>
      </c>
    </row>
    <row r="59" spans="15:17" x14ac:dyDescent="0.2">
      <c r="O59" s="10" t="str">
        <f>name!D26</f>
        <v>81 Process, plant and machine operatives</v>
      </c>
      <c r="P59" s="11">
        <f>'Occ T2'!H30</f>
        <v>-0.94748797822154085</v>
      </c>
      <c r="Q59" s="11">
        <f>'Occ T2'!J30</f>
        <v>2.1587840398584914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-1.2900643388885467</v>
      </c>
      <c r="Q60" s="11">
        <f>'Occ T2'!J31</f>
        <v>4.2708278738135066</v>
      </c>
    </row>
    <row r="61" spans="15:17" x14ac:dyDescent="0.2">
      <c r="O61" s="10" t="str">
        <f>name!D28</f>
        <v>91 Elementary trades and related occupations</v>
      </c>
      <c r="P61" s="11">
        <f>'Occ T2'!H32</f>
        <v>3.6385763599556173</v>
      </c>
      <c r="Q61" s="11">
        <f>'Occ T2'!J32</f>
        <v>6.6672953560217607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-4.4239755460198502</v>
      </c>
      <c r="Q62" s="11">
        <f>'Occ T2'!J33</f>
        <v>7.2779054444730509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12.902999999999906</v>
      </c>
      <c r="Q64" s="11">
        <f>'Occ T2'!J35</f>
        <v>159.62935507030963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Tees Valley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292.11700000000002</v>
      </c>
      <c r="C8" s="305">
        <f>SUM(C9:C17)</f>
        <v>296.46699999999993</v>
      </c>
      <c r="D8" s="305">
        <f>SUM(D9:D17)</f>
        <v>305.02000000000004</v>
      </c>
      <c r="E8" s="304"/>
      <c r="F8" s="305">
        <f>SUM(F9:F17)</f>
        <v>3.9849015362096072</v>
      </c>
      <c r="G8" s="305">
        <f>SUM(G9:G17)</f>
        <v>4.9436142677593899</v>
      </c>
      <c r="H8" s="305">
        <f>SUM(H9:H17)</f>
        <v>6.2121471152816081</v>
      </c>
      <c r="I8" s="304"/>
      <c r="J8" s="305">
        <f>SUM(J9:J17)</f>
        <v>25.034471137456041</v>
      </c>
      <c r="K8" s="305">
        <f>SUM(K9:K17)</f>
        <v>30.013428236828638</v>
      </c>
      <c r="L8" s="305">
        <f>SUM(L9:L17)</f>
        <v>36.498861853004755</v>
      </c>
      <c r="M8" s="304"/>
      <c r="N8" s="305">
        <f>SUM(N9:N17)</f>
        <v>52.996600803824357</v>
      </c>
      <c r="O8" s="305">
        <f>SUM(O9:O17)</f>
        <v>59.757612370388863</v>
      </c>
      <c r="P8" s="305">
        <f>SUM(P9:P17)</f>
        <v>74.182509489559394</v>
      </c>
      <c r="Q8" s="306"/>
      <c r="R8" s="305">
        <f>SUM(R9:R17)</f>
        <v>16.490274551976441</v>
      </c>
      <c r="S8" s="305">
        <f>SUM(S9:S17)</f>
        <v>15.90007825246161</v>
      </c>
      <c r="T8" s="305">
        <f>SUM(T9:T17)</f>
        <v>17.06018430844378</v>
      </c>
      <c r="U8" s="306"/>
      <c r="V8" s="305">
        <f>SUM(V9:V17)</f>
        <v>13.372245003655204</v>
      </c>
      <c r="W8" s="305">
        <f>SUM(W9:W17)</f>
        <v>14.194480841460235</v>
      </c>
      <c r="X8" s="305">
        <f>SUM(X9:X17)</f>
        <v>16.41787556281658</v>
      </c>
      <c r="Y8" s="306"/>
      <c r="Z8" s="305">
        <f>SUM(Z9:Z17)</f>
        <v>72.21113582367731</v>
      </c>
      <c r="AA8" s="305">
        <f>SUM(AA9:AA17)</f>
        <v>70.092460563264268</v>
      </c>
      <c r="AB8" s="305">
        <f>SUM(AB9:AB17)</f>
        <v>73.552270029836421</v>
      </c>
      <c r="AC8" s="306"/>
      <c r="AD8" s="305">
        <f>SUM(AD9:AD17)</f>
        <v>65.577066958712692</v>
      </c>
      <c r="AE8" s="305">
        <f>SUM(AE9:AE17)</f>
        <v>62.96681076262017</v>
      </c>
      <c r="AF8" s="305">
        <f>SUM(AF9:AF17)</f>
        <v>56.336401318850932</v>
      </c>
      <c r="AG8" s="306"/>
      <c r="AH8" s="305">
        <f>SUM(AH9:AH17)</f>
        <v>31.074815226012014</v>
      </c>
      <c r="AI8" s="305">
        <f>SUM(AI9:AI17)</f>
        <v>29.03296345027314</v>
      </c>
      <c r="AJ8" s="305">
        <f>SUM(AJ9:AJ17)</f>
        <v>18.002449991190097</v>
      </c>
      <c r="AK8" s="306"/>
      <c r="AL8" s="305">
        <f>SUM(AL9:AL17)</f>
        <v>11.375488958476385</v>
      </c>
      <c r="AM8" s="305">
        <f>SUM(AM9:AM17)</f>
        <v>9.5655512549436192</v>
      </c>
      <c r="AN8" s="305">
        <f>SUM(AN9:AN17)</f>
        <v>6.7573003310164781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24.056063811240254</v>
      </c>
      <c r="C9" s="304">
        <f t="shared" ref="B9:D17" si="0">SUM(C21,C33,C51,C63,C75,C93)</f>
        <v>22.535816059945454</v>
      </c>
      <c r="D9" s="304">
        <f t="shared" si="0"/>
        <v>24.794504464671782</v>
      </c>
      <c r="E9" s="304"/>
      <c r="F9" s="304">
        <f t="shared" ref="F9:H17" si="1">SUM(F21,F33,F51,F63,F75,F93)</f>
        <v>0.24787279805067108</v>
      </c>
      <c r="G9" s="304">
        <f t="shared" si="1"/>
        <v>0.28896059681927511</v>
      </c>
      <c r="H9" s="304">
        <f t="shared" si="1"/>
        <v>0.40130387676359047</v>
      </c>
      <c r="I9" s="304"/>
      <c r="J9" s="304">
        <f t="shared" ref="J9:L17" si="2">SUM(J21,J33,J51,J63,J75,J93)</f>
        <v>2.2924740844154816</v>
      </c>
      <c r="K9" s="304">
        <f t="shared" si="2"/>
        <v>2.4932640175607959</v>
      </c>
      <c r="L9" s="304">
        <f t="shared" si="2"/>
        <v>3.2046009815939041</v>
      </c>
      <c r="M9" s="304"/>
      <c r="N9" s="304">
        <f t="shared" ref="N9:P17" si="3">SUM(N21,N33,N51,N63,N75,N93)</f>
        <v>5.7724165771813354</v>
      </c>
      <c r="O9" s="304">
        <f t="shared" si="3"/>
        <v>5.9060202964671547</v>
      </c>
      <c r="P9" s="304">
        <f t="shared" si="3"/>
        <v>7.1768939555539628</v>
      </c>
      <c r="Q9" s="306"/>
      <c r="R9" s="304">
        <f t="shared" ref="R9:T9" si="4">SUM(R21,R33,R51,R63,R75,R93)</f>
        <v>1.628767054817106</v>
      </c>
      <c r="S9" s="304">
        <f t="shared" si="4"/>
        <v>1.5448166844436537</v>
      </c>
      <c r="T9" s="304">
        <f t="shared" si="4"/>
        <v>1.8238509935721396</v>
      </c>
      <c r="U9" s="306"/>
      <c r="V9" s="304">
        <f t="shared" ref="V9:X9" si="5">SUM(V21,V33,V51,V63,V75,V93)</f>
        <v>1.4882776039893439</v>
      </c>
      <c r="W9" s="304">
        <f t="shared" si="5"/>
        <v>1.4139551192388362</v>
      </c>
      <c r="X9" s="304">
        <f t="shared" si="5"/>
        <v>1.5577231939286746</v>
      </c>
      <c r="Y9" s="306"/>
      <c r="Z9" s="304">
        <f t="shared" ref="Z9:AB9" si="6">SUM(Z21,Z33,Z51,Z63,Z75,Z93)</f>
        <v>5.5248295636211644</v>
      </c>
      <c r="AA9" s="304">
        <f t="shared" si="6"/>
        <v>4.4731463103745588</v>
      </c>
      <c r="AB9" s="304">
        <f t="shared" si="6"/>
        <v>4.8675542790388668</v>
      </c>
      <c r="AC9" s="306"/>
      <c r="AD9" s="304">
        <f>SUM(AD21,AD33,AD51,AD63,AD75,AD93)</f>
        <v>4.2880321377522606</v>
      </c>
      <c r="AE9" s="304">
        <f t="shared" ref="AE9:AF9" si="7">SUM(AE21,AE33,AE51,AE63,AE75,AE93)</f>
        <v>3.8138979637296964</v>
      </c>
      <c r="AF9" s="304">
        <f t="shared" si="7"/>
        <v>3.7054938500987129</v>
      </c>
      <c r="AG9" s="306"/>
      <c r="AH9" s="304">
        <f t="shared" ref="AH9:AJ9" si="8">SUM(AH21,AH33,AH51,AH63,AH75,AH93)</f>
        <v>2.1438622292146934</v>
      </c>
      <c r="AI9" s="304">
        <f t="shared" si="8"/>
        <v>1.9713904777659523</v>
      </c>
      <c r="AJ9" s="304">
        <f t="shared" si="8"/>
        <v>1.4085692676331061</v>
      </c>
      <c r="AK9" s="306"/>
      <c r="AL9" s="304">
        <f t="shared" ref="AL9:AN9" si="9">SUM(AL21,AL33,AL51,AL63,AL75,AL93)</f>
        <v>0.66953176219819954</v>
      </c>
      <c r="AM9" s="304">
        <f t="shared" si="9"/>
        <v>0.63036459354553165</v>
      </c>
      <c r="AN9" s="304">
        <f t="shared" si="9"/>
        <v>0.64851406648882182</v>
      </c>
    </row>
    <row r="10" spans="1:40" x14ac:dyDescent="0.2">
      <c r="A10" s="13" t="str">
        <f>name!E5</f>
        <v>Professional occupations</v>
      </c>
      <c r="B10" s="304">
        <f t="shared" si="0"/>
        <v>63.304520911721902</v>
      </c>
      <c r="C10" s="304">
        <f t="shared" si="0"/>
        <v>67.181284659602042</v>
      </c>
      <c r="D10" s="304">
        <f t="shared" si="0"/>
        <v>74.269930923213678</v>
      </c>
      <c r="E10" s="304"/>
      <c r="F10" s="304">
        <f t="shared" si="1"/>
        <v>3.1408587603237521</v>
      </c>
      <c r="G10" s="304">
        <f t="shared" si="1"/>
        <v>3.9196787156431068</v>
      </c>
      <c r="H10" s="304">
        <f t="shared" si="1"/>
        <v>4.8363643830184229</v>
      </c>
      <c r="I10" s="304"/>
      <c r="J10" s="304">
        <f t="shared" si="2"/>
        <v>14.856824320801904</v>
      </c>
      <c r="K10" s="304">
        <f t="shared" si="2"/>
        <v>17.613402448822185</v>
      </c>
      <c r="L10" s="304">
        <f t="shared" si="2"/>
        <v>20.608545832778869</v>
      </c>
      <c r="M10" s="304"/>
      <c r="N10" s="304">
        <f t="shared" si="3"/>
        <v>21.728049360246743</v>
      </c>
      <c r="O10" s="304">
        <f t="shared" si="3"/>
        <v>23.376282355835599</v>
      </c>
      <c r="P10" s="304">
        <f t="shared" si="3"/>
        <v>27.542577446679321</v>
      </c>
      <c r="Q10" s="306"/>
      <c r="R10" s="304">
        <f t="shared" ref="R10:T10" si="10">SUM(R22,R34,R52,R64,R76,R94)</f>
        <v>3.9757353029843081</v>
      </c>
      <c r="S10" s="304">
        <f t="shared" si="10"/>
        <v>2.5444299322823389</v>
      </c>
      <c r="T10" s="304">
        <f t="shared" si="10"/>
        <v>1.5954105844100002</v>
      </c>
      <c r="U10" s="306"/>
      <c r="V10" s="304">
        <f t="shared" ref="V10:X10" si="11">SUM(V22,V34,V52,V64,V76,V94)</f>
        <v>2.5795796432871554</v>
      </c>
      <c r="W10" s="304">
        <f t="shared" si="11"/>
        <v>2.77608303281208</v>
      </c>
      <c r="X10" s="304">
        <f t="shared" si="11"/>
        <v>3.0351985962034616</v>
      </c>
      <c r="Y10" s="306"/>
      <c r="Z10" s="304">
        <f t="shared" ref="Z10:AB10" si="12">SUM(Z22,Z34,Z52,Z64,Z76,Z94)</f>
        <v>8.539445245197248</v>
      </c>
      <c r="AA10" s="304">
        <f t="shared" si="12"/>
        <v>8.4385341596984276</v>
      </c>
      <c r="AB10" s="304">
        <f t="shared" si="12"/>
        <v>9.2183378063508599</v>
      </c>
      <c r="AC10" s="306"/>
      <c r="AD10" s="304">
        <f t="shared" ref="AD10:AF10" si="13">SUM(AD22,AD34,AD52,AD64,AD76,AD94)</f>
        <v>5.4952369906143854</v>
      </c>
      <c r="AE10" s="304">
        <f t="shared" si="13"/>
        <v>5.4562223474845126</v>
      </c>
      <c r="AF10" s="304">
        <f t="shared" si="13"/>
        <v>5.203228674496378</v>
      </c>
      <c r="AG10" s="306"/>
      <c r="AH10" s="304">
        <f t="shared" ref="AH10:AJ10" si="14">SUM(AH22,AH34,AH52,AH64,AH76,AH94)</f>
        <v>2.4356679815807571</v>
      </c>
      <c r="AI10" s="304">
        <f t="shared" si="14"/>
        <v>2.4266676214289968</v>
      </c>
      <c r="AJ10" s="304">
        <f t="shared" si="14"/>
        <v>1.5752466517625239</v>
      </c>
      <c r="AK10" s="306"/>
      <c r="AL10" s="304">
        <f t="shared" ref="AL10:AN10" si="15">SUM(AL22,AL34,AL52,AL64,AL76,AL94)</f>
        <v>0.55312330668565313</v>
      </c>
      <c r="AM10" s="304">
        <f t="shared" si="15"/>
        <v>0.62998404559478982</v>
      </c>
      <c r="AN10" s="304">
        <f t="shared" si="15"/>
        <v>0.65502094751385065</v>
      </c>
    </row>
    <row r="11" spans="1:40" x14ac:dyDescent="0.2">
      <c r="A11" s="13" t="str">
        <f>name!E6</f>
        <v>Associate professional occupations</v>
      </c>
      <c r="B11" s="304">
        <f>SUM(B23,B35,B53,B65,B77,B95)</f>
        <v>34.29251607228759</v>
      </c>
      <c r="C11" s="304">
        <f t="shared" si="0"/>
        <v>37.076545550178508</v>
      </c>
      <c r="D11" s="304">
        <f>SUM(D23,D35,D53,D65,D77,D95)</f>
        <v>40.926484533622386</v>
      </c>
      <c r="E11" s="304"/>
      <c r="F11" s="304">
        <f t="shared" si="1"/>
        <v>0.30415557541668742</v>
      </c>
      <c r="G11" s="304">
        <f t="shared" si="1"/>
        <v>0.36524075902825659</v>
      </c>
      <c r="H11" s="304">
        <f t="shared" si="1"/>
        <v>0.48943918571880896</v>
      </c>
      <c r="I11" s="304"/>
      <c r="J11" s="304">
        <f t="shared" si="2"/>
        <v>3.5423544799209323</v>
      </c>
      <c r="K11" s="304">
        <f t="shared" si="2"/>
        <v>4.384983416367854</v>
      </c>
      <c r="L11" s="304">
        <f t="shared" si="2"/>
        <v>5.4661142825072435</v>
      </c>
      <c r="M11" s="304"/>
      <c r="N11" s="304">
        <f t="shared" si="3"/>
        <v>9.1203422674722461</v>
      </c>
      <c r="O11" s="304">
        <f t="shared" si="3"/>
        <v>11.114276689651948</v>
      </c>
      <c r="P11" s="304">
        <f t="shared" si="3"/>
        <v>14.281078663030804</v>
      </c>
      <c r="Q11" s="306"/>
      <c r="R11" s="304">
        <f t="shared" ref="R11:T11" si="16">SUM(R23,R35,R53,R65,R77,R95)</f>
        <v>2.8640607715321149</v>
      </c>
      <c r="S11" s="304">
        <f t="shared" si="16"/>
        <v>3.0341460889179555</v>
      </c>
      <c r="T11" s="304">
        <f t="shared" si="16"/>
        <v>2.7521767164699451</v>
      </c>
      <c r="U11" s="306"/>
      <c r="V11" s="304">
        <f t="shared" ref="V11:X11" si="17">SUM(V23,V35,V53,V65,V77,V95)</f>
        <v>2.0278410707162116</v>
      </c>
      <c r="W11" s="304">
        <f t="shared" si="17"/>
        <v>2.0924679686804533</v>
      </c>
      <c r="X11" s="304">
        <f t="shared" si="17"/>
        <v>2.390918653112355</v>
      </c>
      <c r="Y11" s="306"/>
      <c r="Z11" s="304">
        <f t="shared" ref="Z11:AB11" si="18">SUM(Z23,Z35,Z53,Z65,Z77,Z95)</f>
        <v>7.8618284714793019</v>
      </c>
      <c r="AA11" s="304">
        <f t="shared" si="18"/>
        <v>7.8310140312363412</v>
      </c>
      <c r="AB11" s="304">
        <f t="shared" si="18"/>
        <v>8.5182179297992953</v>
      </c>
      <c r="AC11" s="306"/>
      <c r="AD11" s="304">
        <f t="shared" ref="AD11:AF11" si="19">SUM(AD23,AD35,AD53,AD65,AD77,AD95)</f>
        <v>5.5886362769824682</v>
      </c>
      <c r="AE11" s="304">
        <f t="shared" si="19"/>
        <v>5.4894717813672598</v>
      </c>
      <c r="AF11" s="304">
        <f t="shared" si="19"/>
        <v>5.0042573190769781</v>
      </c>
      <c r="AG11" s="306"/>
      <c r="AH11" s="304">
        <f t="shared" ref="AH11:AJ11" si="20">SUM(AH23,AH35,AH53,AH65,AH77,AH95)</f>
        <v>2.4375409914685182</v>
      </c>
      <c r="AI11" s="304">
        <f t="shared" si="20"/>
        <v>2.2324374525672148</v>
      </c>
      <c r="AJ11" s="304">
        <f t="shared" si="20"/>
        <v>1.4353539146600989</v>
      </c>
      <c r="AK11" s="306"/>
      <c r="AL11" s="304">
        <f t="shared" ref="AL11:AN11" si="21">SUM(AL23,AL35,AL53,AL65,AL77,AL95)</f>
        <v>0.54575616729911225</v>
      </c>
      <c r="AM11" s="304">
        <f t="shared" si="21"/>
        <v>0.53250736236123009</v>
      </c>
      <c r="AN11" s="304">
        <f t="shared" si="21"/>
        <v>0.58892786924686669</v>
      </c>
    </row>
    <row r="12" spans="1:40" x14ac:dyDescent="0.2">
      <c r="A12" s="13" t="str">
        <f>name!E7</f>
        <v>Administrative and secretarial occupations</v>
      </c>
      <c r="B12" s="304">
        <f t="shared" si="0"/>
        <v>32.961387143249702</v>
      </c>
      <c r="C12" s="304">
        <f t="shared" si="0"/>
        <v>33.377484899922081</v>
      </c>
      <c r="D12" s="304">
        <f t="shared" si="0"/>
        <v>31.723132392752678</v>
      </c>
      <c r="E12" s="304"/>
      <c r="F12" s="304">
        <f t="shared" si="1"/>
        <v>0.13510304223493769</v>
      </c>
      <c r="G12" s="304">
        <f t="shared" si="1"/>
        <v>0.16694162841057963</v>
      </c>
      <c r="H12" s="304">
        <f t="shared" si="1"/>
        <v>0.21034070993783041</v>
      </c>
      <c r="I12" s="304"/>
      <c r="J12" s="304">
        <f t="shared" si="2"/>
        <v>1.7244856024191062</v>
      </c>
      <c r="K12" s="304">
        <f t="shared" si="2"/>
        <v>2.1800966312823777</v>
      </c>
      <c r="L12" s="304">
        <f t="shared" si="2"/>
        <v>2.6635633745016918</v>
      </c>
      <c r="M12" s="304"/>
      <c r="N12" s="304">
        <f t="shared" si="3"/>
        <v>5.9715874331764773</v>
      </c>
      <c r="O12" s="304">
        <f t="shared" si="3"/>
        <v>7.1116227654413642</v>
      </c>
      <c r="P12" s="304">
        <f t="shared" si="3"/>
        <v>9.0734325035295367</v>
      </c>
      <c r="Q12" s="306"/>
      <c r="R12" s="304">
        <f t="shared" ref="R12:T12" si="22">SUM(R24,R36,R54,R66,R78,R96)</f>
        <v>2.3057749650667114</v>
      </c>
      <c r="S12" s="304">
        <f t="shared" si="22"/>
        <v>2.5643577834505278</v>
      </c>
      <c r="T12" s="304">
        <f t="shared" si="22"/>
        <v>3.0058268458608679</v>
      </c>
      <c r="U12" s="306"/>
      <c r="V12" s="304">
        <f t="shared" ref="V12:X12" si="23">SUM(V24,V36,V54,V66,V78,V96)</f>
        <v>2.0635578985145973</v>
      </c>
      <c r="W12" s="304">
        <f t="shared" si="23"/>
        <v>2.2614612565025665</v>
      </c>
      <c r="X12" s="304">
        <f t="shared" si="23"/>
        <v>2.729026756220204</v>
      </c>
      <c r="Y12" s="306"/>
      <c r="Z12" s="304">
        <f t="shared" ref="Z12:AA12" si="24">SUM(Z24,Z36,Z54,Z66,Z78,Z96)</f>
        <v>7.8588488948097055</v>
      </c>
      <c r="AA12" s="304">
        <f t="shared" si="24"/>
        <v>7.9903288325980864</v>
      </c>
      <c r="AB12" s="304">
        <f>SUM(AB24,AB36,AB54,AB66,AB78,AB96)</f>
        <v>7.0881862843388346</v>
      </c>
      <c r="AC12" s="306"/>
      <c r="AD12" s="304">
        <f t="shared" ref="AD12:AE12" si="25">SUM(AD24,AD36,AD54,AD66,AD78,AD96)</f>
        <v>8.2207080245130086</v>
      </c>
      <c r="AE12" s="304">
        <f t="shared" si="25"/>
        <v>7.3253731402138627</v>
      </c>
      <c r="AF12" s="304">
        <f>SUM(AF24,AF36,AF54,AF66,AF78,AF96)</f>
        <v>5.0992559133093822</v>
      </c>
      <c r="AG12" s="306"/>
      <c r="AH12" s="304">
        <f t="shared" ref="AH12:AI12" si="26">SUM(AH24,AH36,AH54,AH66,AH78,AH96)</f>
        <v>3.5953451186253522</v>
      </c>
      <c r="AI12" s="304">
        <f t="shared" si="26"/>
        <v>2.606412977413493</v>
      </c>
      <c r="AJ12" s="304">
        <f>SUM(AJ24,AJ36,AJ54,AJ66,AJ78,AJ96)</f>
        <v>0.86365286174978473</v>
      </c>
      <c r="AK12" s="306"/>
      <c r="AL12" s="304">
        <f t="shared" ref="AL12:AM12" si="27">SUM(AL24,AL36,AL54,AL66,AL78,AL96)</f>
        <v>1.0859761638898071</v>
      </c>
      <c r="AM12" s="304">
        <f t="shared" si="27"/>
        <v>1.1708898846092202</v>
      </c>
      <c r="AN12" s="304">
        <f>SUM(AN24,AN36,AN54,AN66,AN78,AN96)</f>
        <v>0.98984714330454127</v>
      </c>
    </row>
    <row r="13" spans="1:40" x14ac:dyDescent="0.2">
      <c r="A13" s="13" t="str">
        <f>name!E8</f>
        <v>Skilled trades occupations</v>
      </c>
      <c r="B13" s="304">
        <f t="shared" si="0"/>
        <v>25.906924032841861</v>
      </c>
      <c r="C13" s="304">
        <f t="shared" si="0"/>
        <v>24.894748288181169</v>
      </c>
      <c r="D13" s="304">
        <f t="shared" si="0"/>
        <v>22.985941378574275</v>
      </c>
      <c r="E13" s="304"/>
      <c r="F13" s="304">
        <f t="shared" si="1"/>
        <v>2.7036297494923964E-2</v>
      </c>
      <c r="G13" s="304">
        <f t="shared" si="1"/>
        <v>3.5239580272279164E-2</v>
      </c>
      <c r="H13" s="304">
        <f t="shared" si="1"/>
        <v>4.5401845914571526E-2</v>
      </c>
      <c r="I13" s="304"/>
      <c r="J13" s="304">
        <f t="shared" si="2"/>
        <v>0.33048377033267368</v>
      </c>
      <c r="K13" s="304">
        <f t="shared" si="2"/>
        <v>0.43172177973191511</v>
      </c>
      <c r="L13" s="304">
        <f t="shared" si="2"/>
        <v>0.58850624247778782</v>
      </c>
      <c r="M13" s="304"/>
      <c r="N13" s="304">
        <f t="shared" si="3"/>
        <v>1.1446331315082567</v>
      </c>
      <c r="O13" s="304">
        <f t="shared" si="3"/>
        <v>1.364054959912341</v>
      </c>
      <c r="P13" s="304">
        <f t="shared" si="3"/>
        <v>1.613265467418707</v>
      </c>
      <c r="Q13" s="306"/>
      <c r="R13" s="304">
        <f t="shared" ref="R13:T13" si="28">SUM(R25,R37,R55,R67,R79,R97)</f>
        <v>0.60131727452354689</v>
      </c>
      <c r="S13" s="304">
        <f t="shared" si="28"/>
        <v>0.67961624170871171</v>
      </c>
      <c r="T13" s="304">
        <f t="shared" si="28"/>
        <v>0.84201765292389819</v>
      </c>
      <c r="U13" s="306"/>
      <c r="V13" s="304">
        <f t="shared" ref="V13:X13" si="29">SUM(V25,V37,V55,V67,V79,V97)</f>
        <v>1.093621684490115</v>
      </c>
      <c r="W13" s="304">
        <f t="shared" si="29"/>
        <v>1.1837883844259949</v>
      </c>
      <c r="X13" s="304">
        <f t="shared" si="29"/>
        <v>1.2597346632933402</v>
      </c>
      <c r="Y13" s="306"/>
      <c r="Z13" s="304">
        <f t="shared" ref="Z13:AB13" si="30">SUM(Z25,Z37,Z55,Z67,Z79,Z97)</f>
        <v>10.631680524721205</v>
      </c>
      <c r="AA13" s="304">
        <f t="shared" si="30"/>
        <v>9.2754835335307693</v>
      </c>
      <c r="AB13" s="304">
        <f t="shared" si="30"/>
        <v>8.5572027273968487</v>
      </c>
      <c r="AC13" s="306"/>
      <c r="AD13" s="304">
        <f t="shared" ref="AD13:AF13" si="31">SUM(AD25,AD37,AD55,AD67,AD79,AD97)</f>
        <v>7.5604428643747736</v>
      </c>
      <c r="AE13" s="304">
        <f t="shared" si="31"/>
        <v>7.6494769001416429</v>
      </c>
      <c r="AF13" s="304">
        <f t="shared" si="31"/>
        <v>7.3493346967498026</v>
      </c>
      <c r="AG13" s="306"/>
      <c r="AH13" s="304">
        <f t="shared" ref="AH13:AJ13" si="32">SUM(AH25,AH37,AH55,AH67,AH79,AH97)</f>
        <v>2.9729539581832638</v>
      </c>
      <c r="AI13" s="304">
        <f t="shared" si="32"/>
        <v>3.074022564416</v>
      </c>
      <c r="AJ13" s="304">
        <f t="shared" si="32"/>
        <v>2.0762171036933452</v>
      </c>
      <c r="AK13" s="306"/>
      <c r="AL13" s="304">
        <f t="shared" ref="AL13:AN13" si="33">SUM(AL25,AL37,AL55,AL67,AL79,AL97)</f>
        <v>1.5447545272131011</v>
      </c>
      <c r="AM13" s="304">
        <f t="shared" si="33"/>
        <v>1.201344344041513</v>
      </c>
      <c r="AN13" s="304">
        <f t="shared" si="33"/>
        <v>0.65426097870597144</v>
      </c>
    </row>
    <row r="14" spans="1:40" x14ac:dyDescent="0.2">
      <c r="A14" s="13" t="str">
        <f>name!E9</f>
        <v>Caring, leisure and other service occupations</v>
      </c>
      <c r="B14" s="304">
        <f t="shared" si="0"/>
        <v>28.799969892310845</v>
      </c>
      <c r="C14" s="304">
        <f t="shared" si="0"/>
        <v>28.776596943073351</v>
      </c>
      <c r="D14" s="304">
        <f t="shared" si="0"/>
        <v>29.654861348859928</v>
      </c>
      <c r="E14" s="304"/>
      <c r="F14" s="304">
        <f t="shared" si="1"/>
        <v>1.9292782887742332E-2</v>
      </c>
      <c r="G14" s="304">
        <f t="shared" si="1"/>
        <v>2.4111575047708573E-2</v>
      </c>
      <c r="H14" s="304">
        <f t="shared" si="1"/>
        <v>3.2025979602532118E-2</v>
      </c>
      <c r="I14" s="304"/>
      <c r="J14" s="304">
        <f t="shared" si="2"/>
        <v>0.77284271504770974</v>
      </c>
      <c r="K14" s="304">
        <f t="shared" si="2"/>
        <v>0.94992499709470346</v>
      </c>
      <c r="L14" s="304">
        <f t="shared" si="2"/>
        <v>1.1706194818468187</v>
      </c>
      <c r="M14" s="304"/>
      <c r="N14" s="304">
        <f t="shared" si="3"/>
        <v>3.008394248150057</v>
      </c>
      <c r="O14" s="304">
        <f t="shared" si="3"/>
        <v>3.4823023280919343</v>
      </c>
      <c r="P14" s="304">
        <f t="shared" si="3"/>
        <v>4.4687142549461951</v>
      </c>
      <c r="Q14" s="306"/>
      <c r="R14" s="304">
        <f>SUM(R26,R38,R56,R68,R80,R98)</f>
        <v>2.4278483380216698</v>
      </c>
      <c r="S14" s="304">
        <f t="shared" ref="S14:T14" si="34">SUM(S26,S38,S56,S68,S80,S98)</f>
        <v>2.3511460851309747</v>
      </c>
      <c r="T14" s="304">
        <f t="shared" si="34"/>
        <v>2.6212240381437306</v>
      </c>
      <c r="U14" s="306"/>
      <c r="V14" s="304">
        <f t="shared" ref="V14:X14" si="35">SUM(V26,V38,V56,V68,V80,V98)</f>
        <v>1.6426871575722299</v>
      </c>
      <c r="W14" s="304">
        <f t="shared" si="35"/>
        <v>1.6621281718205003</v>
      </c>
      <c r="X14" s="304">
        <f t="shared" si="35"/>
        <v>1.9824049948989773</v>
      </c>
      <c r="Y14" s="306"/>
      <c r="Z14" s="304">
        <f t="shared" ref="Z14:AB14" si="36">SUM(Z26,Z38,Z56,Z68,Z80,Z98)</f>
        <v>10.485645972309594</v>
      </c>
      <c r="AA14" s="304">
        <f t="shared" si="36"/>
        <v>11.400491901557618</v>
      </c>
      <c r="AB14" s="304">
        <f t="shared" si="36"/>
        <v>12.80624508412639</v>
      </c>
      <c r="AC14" s="306"/>
      <c r="AD14" s="304">
        <f t="shared" ref="AD14:AF14" si="37">SUM(AD26,AD38,AD56,AD68,AD80,AD98)</f>
        <v>8.1305738700359775</v>
      </c>
      <c r="AE14" s="304">
        <f t="shared" si="37"/>
        <v>7.0239455837313551</v>
      </c>
      <c r="AF14" s="304">
        <f t="shared" si="37"/>
        <v>5.2372520969739096</v>
      </c>
      <c r="AG14" s="306"/>
      <c r="AH14" s="304">
        <f t="shared" ref="AH14:AJ14" si="38">SUM(AH26,AH38,AH56,AH68,AH80,AH98)</f>
        <v>1.7363169471849869</v>
      </c>
      <c r="AI14" s="304">
        <f t="shared" si="38"/>
        <v>1.4023315659166293</v>
      </c>
      <c r="AJ14" s="304">
        <f t="shared" si="38"/>
        <v>0.95574392685411469</v>
      </c>
      <c r="AK14" s="306"/>
      <c r="AL14" s="304">
        <f t="shared" ref="AL14:AN14" si="39">SUM(AL26,AL38,AL56,AL68,AL80,AL98)</f>
        <v>0.57636786110087901</v>
      </c>
      <c r="AM14" s="304">
        <f t="shared" si="39"/>
        <v>0.48021473468192527</v>
      </c>
      <c r="AN14" s="304">
        <f t="shared" si="39"/>
        <v>0.38063149146725755</v>
      </c>
    </row>
    <row r="15" spans="1:40" x14ac:dyDescent="0.2">
      <c r="A15" s="13" t="str">
        <f>name!E10</f>
        <v>Sales and customer service occupations</v>
      </c>
      <c r="B15" s="304">
        <f t="shared" si="0"/>
        <v>31.114983156268849</v>
      </c>
      <c r="C15" s="304">
        <f t="shared" si="0"/>
        <v>31.650374615351858</v>
      </c>
      <c r="D15" s="304">
        <f t="shared" si="0"/>
        <v>32.007461481400647</v>
      </c>
      <c r="E15" s="304"/>
      <c r="F15" s="304">
        <f t="shared" si="1"/>
        <v>5.6892998011476806E-2</v>
      </c>
      <c r="G15" s="304">
        <f t="shared" si="1"/>
        <v>7.2412916654140888E-2</v>
      </c>
      <c r="H15" s="304">
        <f t="shared" si="1"/>
        <v>9.32481444441077E-2</v>
      </c>
      <c r="I15" s="304"/>
      <c r="J15" s="304">
        <f t="shared" si="2"/>
        <v>0.79369690862638931</v>
      </c>
      <c r="K15" s="304">
        <f t="shared" si="2"/>
        <v>1.0115178012489912</v>
      </c>
      <c r="L15" s="304">
        <f t="shared" si="2"/>
        <v>1.3913159092113001</v>
      </c>
      <c r="M15" s="304"/>
      <c r="N15" s="304">
        <f t="shared" si="3"/>
        <v>3.6916666883843141</v>
      </c>
      <c r="O15" s="304">
        <f t="shared" si="3"/>
        <v>4.3290151085278676</v>
      </c>
      <c r="P15" s="304">
        <f t="shared" si="3"/>
        <v>5.917057365151372</v>
      </c>
      <c r="Q15" s="306"/>
      <c r="R15" s="304">
        <f t="shared" ref="R15:T15" si="40">SUM(R27,R39,R57,R69,R81,R99)</f>
        <v>1.3366018165885856</v>
      </c>
      <c r="S15" s="304">
        <f t="shared" si="40"/>
        <v>1.5118042272282497</v>
      </c>
      <c r="T15" s="304">
        <f t="shared" si="40"/>
        <v>2.1017102173884732</v>
      </c>
      <c r="U15" s="306"/>
      <c r="V15" s="304">
        <f t="shared" ref="V15:X15" si="41">SUM(V27,V39,V57,V69,V81,V99)</f>
        <v>1.0814972108101468</v>
      </c>
      <c r="W15" s="304">
        <f t="shared" si="41"/>
        <v>1.1994962721947657</v>
      </c>
      <c r="X15" s="304">
        <f t="shared" si="41"/>
        <v>1.5084869568892021</v>
      </c>
      <c r="Y15" s="306"/>
      <c r="Z15" s="304">
        <f t="shared" ref="Z15:AB15" si="42">SUM(Z27,Z39,Z57,Z69,Z81,Z99)</f>
        <v>9.2139588362462117</v>
      </c>
      <c r="AA15" s="304">
        <f t="shared" si="42"/>
        <v>9.6975929719627079</v>
      </c>
      <c r="AB15" s="304">
        <f t="shared" si="42"/>
        <v>11.224999406590001</v>
      </c>
      <c r="AC15" s="306"/>
      <c r="AD15" s="304">
        <f t="shared" ref="AD15:AF15" si="43">SUM(AD27,AD39,AD57,AD69,AD81,AD99)</f>
        <v>8.7528690450637914</v>
      </c>
      <c r="AE15" s="304">
        <f t="shared" si="43"/>
        <v>8.2851049006141366</v>
      </c>
      <c r="AF15" s="304">
        <f t="shared" si="43"/>
        <v>6.7506103565208413</v>
      </c>
      <c r="AG15" s="306"/>
      <c r="AH15" s="304">
        <f t="shared" ref="AH15:AJ15" si="44">SUM(AH27,AH39,AH57,AH69,AH81,AH99)</f>
        <v>4.5103413516006539</v>
      </c>
      <c r="AI15" s="304">
        <f t="shared" si="44"/>
        <v>4.0970952434746621</v>
      </c>
      <c r="AJ15" s="304">
        <f t="shared" si="44"/>
        <v>2.1454280886001538</v>
      </c>
      <c r="AK15" s="306"/>
      <c r="AL15" s="304">
        <f t="shared" ref="AL15:AN15" si="45">SUM(AL27,AL39,AL57,AL69,AL81,AL99)</f>
        <v>1.6774583009372757</v>
      </c>
      <c r="AM15" s="304">
        <f t="shared" si="45"/>
        <v>1.4463351734463381</v>
      </c>
      <c r="AN15" s="304">
        <f t="shared" si="45"/>
        <v>0.87460503660519517</v>
      </c>
    </row>
    <row r="16" spans="1:40" x14ac:dyDescent="0.2">
      <c r="A16" s="13" t="str">
        <f>name!E11</f>
        <v>Process, plant and machine operatives</v>
      </c>
      <c r="B16" s="304">
        <f t="shared" si="0"/>
        <v>19.977149536816931</v>
      </c>
      <c r="C16" s="304">
        <f t="shared" si="0"/>
        <v>19.497334366678562</v>
      </c>
      <c r="D16" s="304">
        <f t="shared" si="0"/>
        <v>17.739597219706805</v>
      </c>
      <c r="E16" s="304"/>
      <c r="F16" s="304">
        <f t="shared" si="1"/>
        <v>3.427689284107685E-2</v>
      </c>
      <c r="G16" s="304">
        <f t="shared" si="1"/>
        <v>4.881104953587858E-2</v>
      </c>
      <c r="H16" s="304">
        <f t="shared" si="1"/>
        <v>7.4808927608049122E-2</v>
      </c>
      <c r="I16" s="304"/>
      <c r="J16" s="304">
        <f t="shared" si="2"/>
        <v>0.20652361749937934</v>
      </c>
      <c r="K16" s="304">
        <f t="shared" si="2"/>
        <v>0.28476312056281028</v>
      </c>
      <c r="L16" s="304">
        <f t="shared" si="2"/>
        <v>0.43504753253193656</v>
      </c>
      <c r="M16" s="304"/>
      <c r="N16" s="304">
        <f t="shared" si="3"/>
        <v>0.65944458231610781</v>
      </c>
      <c r="O16" s="304">
        <f t="shared" si="3"/>
        <v>0.83664748785129162</v>
      </c>
      <c r="P16" s="304">
        <f t="shared" si="3"/>
        <v>1.1511614920704782</v>
      </c>
      <c r="Q16" s="306"/>
      <c r="R16" s="304">
        <f t="shared" ref="R16:T16" si="46">SUM(R28,R40,R58,R70,R82,R100)</f>
        <v>0.33971524970063893</v>
      </c>
      <c r="S16" s="304">
        <f t="shared" si="46"/>
        <v>0.4127877474534537</v>
      </c>
      <c r="T16" s="304">
        <f t="shared" si="46"/>
        <v>0.48977150124517954</v>
      </c>
      <c r="U16" s="306"/>
      <c r="V16" s="304">
        <f t="shared" ref="V16:X16" si="47">SUM(V28,V40,V58,V70,V82,V100)</f>
        <v>0.53995063147061984</v>
      </c>
      <c r="W16" s="304">
        <f t="shared" si="47"/>
        <v>0.61801805542671429</v>
      </c>
      <c r="X16" s="304">
        <f t="shared" si="47"/>
        <v>0.66142556661160823</v>
      </c>
      <c r="Y16" s="306"/>
      <c r="Z16" s="304">
        <f t="shared" ref="Z16:AB16" si="48">SUM(Z28,Z40,Z58,Z70,Z82,Z100)</f>
        <v>5.7428728694112046</v>
      </c>
      <c r="AA16" s="304">
        <f t="shared" si="48"/>
        <v>5.329071185629604</v>
      </c>
      <c r="AB16" s="304">
        <f t="shared" si="48"/>
        <v>5.4012483392093769</v>
      </c>
      <c r="AC16" s="306"/>
      <c r="AD16" s="304">
        <f t="shared" ref="AD16:AF16" si="49">SUM(AD28,AD40,AD58,AD70,AD82,AD100)</f>
        <v>6.7219563651705805</v>
      </c>
      <c r="AE16" s="304">
        <f t="shared" si="49"/>
        <v>7.1201519837344565</v>
      </c>
      <c r="AF16" s="304">
        <f t="shared" si="49"/>
        <v>7.0721603027043161</v>
      </c>
      <c r="AG16" s="306"/>
      <c r="AH16" s="304">
        <f t="shared" ref="AH16:AJ16" si="50">SUM(AH28,AH40,AH58,AH70,AH82,AH100)</f>
        <v>3.7928529365297776</v>
      </c>
      <c r="AI16" s="304">
        <f t="shared" si="50"/>
        <v>3.6272368649174092</v>
      </c>
      <c r="AJ16" s="304">
        <f t="shared" si="50"/>
        <v>2.000514432821233</v>
      </c>
      <c r="AK16" s="306"/>
      <c r="AL16" s="304">
        <f t="shared" ref="AL16:AN16" si="51">SUM(AL28,AL40,AL58,AL70,AL82,AL100)</f>
        <v>1.9395563918775456</v>
      </c>
      <c r="AM16" s="304">
        <f t="shared" si="51"/>
        <v>1.2198468715669484</v>
      </c>
      <c r="AN16" s="304">
        <f t="shared" si="51"/>
        <v>0.45345912490463064</v>
      </c>
    </row>
    <row r="17" spans="1:40" x14ac:dyDescent="0.2">
      <c r="A17" s="13" t="str">
        <f>name!E12</f>
        <v>Elementary occupations</v>
      </c>
      <c r="B17" s="304">
        <f t="shared" si="0"/>
        <v>31.7034854432621</v>
      </c>
      <c r="C17" s="304">
        <f t="shared" si="0"/>
        <v>31.476814617066886</v>
      </c>
      <c r="D17" s="304">
        <f t="shared" si="0"/>
        <v>30.918086257197864</v>
      </c>
      <c r="E17" s="304"/>
      <c r="F17" s="304">
        <f t="shared" si="1"/>
        <v>1.9412388948338893E-2</v>
      </c>
      <c r="G17" s="304">
        <f t="shared" si="1"/>
        <v>2.2217446348164929E-2</v>
      </c>
      <c r="H17" s="304">
        <f t="shared" si="1"/>
        <v>2.921406227369535E-2</v>
      </c>
      <c r="I17" s="304"/>
      <c r="J17" s="304">
        <f t="shared" si="2"/>
        <v>0.51478563839246383</v>
      </c>
      <c r="K17" s="304">
        <f t="shared" si="2"/>
        <v>0.66375402415699913</v>
      </c>
      <c r="L17" s="304">
        <f t="shared" si="2"/>
        <v>0.97054821555520454</v>
      </c>
      <c r="M17" s="304"/>
      <c r="N17" s="304">
        <f t="shared" si="3"/>
        <v>1.9000665153888177</v>
      </c>
      <c r="O17" s="304">
        <f t="shared" si="3"/>
        <v>2.2373903786093581</v>
      </c>
      <c r="P17" s="304">
        <f t="shared" si="3"/>
        <v>2.9583283411790244</v>
      </c>
      <c r="Q17" s="306"/>
      <c r="R17" s="304">
        <f t="shared" ref="R17:T17" si="52">SUM(R29,R41,R59,R71,R83,R101)</f>
        <v>1.0104537787417618</v>
      </c>
      <c r="S17" s="304">
        <f t="shared" si="52"/>
        <v>1.2569734618457442</v>
      </c>
      <c r="T17" s="304">
        <f t="shared" si="52"/>
        <v>1.8281957584295465</v>
      </c>
      <c r="U17" s="306"/>
      <c r="V17" s="304">
        <f t="shared" ref="V17:X17" si="53">SUM(V29,V41,V59,V71,V83,V101)</f>
        <v>0.85523210280478368</v>
      </c>
      <c r="W17" s="304">
        <f t="shared" si="53"/>
        <v>0.98708258035832175</v>
      </c>
      <c r="X17" s="304">
        <f t="shared" si="53"/>
        <v>1.2929561816587585</v>
      </c>
      <c r="Y17" s="306"/>
      <c r="Z17" s="304">
        <f t="shared" ref="Z17:AB17" si="54">SUM(Z29,Z41,Z59,Z71,Z83,Z101)</f>
        <v>6.3520254458816687</v>
      </c>
      <c r="AA17" s="304">
        <f t="shared" si="54"/>
        <v>5.6567976366761528</v>
      </c>
      <c r="AB17" s="304">
        <f t="shared" si="54"/>
        <v>5.8702781729859463</v>
      </c>
      <c r="AC17" s="306"/>
      <c r="AD17" s="304">
        <f t="shared" ref="AD17:AF17" si="55">SUM(AD29,AD41,AD59,AD71,AD83,AD101)</f>
        <v>10.818611384205443</v>
      </c>
      <c r="AE17" s="304">
        <f t="shared" si="55"/>
        <v>10.803166161603242</v>
      </c>
      <c r="AF17" s="304">
        <f t="shared" si="55"/>
        <v>10.914808108920607</v>
      </c>
      <c r="AG17" s="306"/>
      <c r="AH17" s="304">
        <f t="shared" ref="AH17:AJ17" si="56">SUM(AH29,AH41,AH59,AH71,AH83,AH101)</f>
        <v>7.449933711624011</v>
      </c>
      <c r="AI17" s="304">
        <f t="shared" si="56"/>
        <v>7.5953686823727793</v>
      </c>
      <c r="AJ17" s="304">
        <f t="shared" si="56"/>
        <v>5.5417237434157354</v>
      </c>
      <c r="AK17" s="306"/>
      <c r="AL17" s="304">
        <f t="shared" ref="AL17:AN17" si="57">SUM(AL29,AL41,AL59,AL71,AL83,AL101)</f>
        <v>2.7829644772748119</v>
      </c>
      <c r="AM17" s="304">
        <f t="shared" si="57"/>
        <v>2.2540642450961226</v>
      </c>
      <c r="AN17" s="304">
        <f t="shared" si="57"/>
        <v>1.5120336727793442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5.4979999999999984</v>
      </c>
      <c r="C20" s="305">
        <f>SUM(C21:C29)</f>
        <v>5.4229999999999992</v>
      </c>
      <c r="D20" s="305">
        <f>SUM(D21:D29)</f>
        <v>5.3990000000000009</v>
      </c>
      <c r="E20" s="304"/>
      <c r="F20" s="305">
        <f>SUM(F21:F29)</f>
        <v>6.5727360906019161E-2</v>
      </c>
      <c r="G20" s="305">
        <f>SUM(G21:G29)</f>
        <v>8.2392323838453282E-2</v>
      </c>
      <c r="H20" s="305">
        <f>SUM(H21:H29)</f>
        <v>0.10945614257019295</v>
      </c>
      <c r="I20" s="304"/>
      <c r="J20" s="305">
        <f>SUM(J21:J29)</f>
        <v>0.38305368020380354</v>
      </c>
      <c r="K20" s="305">
        <f>SUM(K21:K29)</f>
        <v>0.46394638413245276</v>
      </c>
      <c r="L20" s="305">
        <f>SUM(L21:L29)</f>
        <v>0.60995785222087628</v>
      </c>
      <c r="M20" s="304"/>
      <c r="N20" s="305">
        <f>SUM(N21:N29)</f>
        <v>0.89119481101388198</v>
      </c>
      <c r="O20" s="305">
        <f>SUM(O21:O29)</f>
        <v>0.94283066559746875</v>
      </c>
      <c r="P20" s="305">
        <f>SUM(P21:P29)</f>
        <v>1.0423141239593208</v>
      </c>
      <c r="Q20" s="306"/>
      <c r="R20" s="305">
        <f>SUM(R21:R29)</f>
        <v>0.15010768075451786</v>
      </c>
      <c r="S20" s="305">
        <f>SUM(S21:S29)</f>
        <v>0.16282425890745866</v>
      </c>
      <c r="T20" s="305">
        <f>SUM(T21:T29)</f>
        <v>0.1834885909696036</v>
      </c>
      <c r="U20" s="306"/>
      <c r="V20" s="305">
        <f>SUM(V21:V29)</f>
        <v>0.41876658998147559</v>
      </c>
      <c r="W20" s="305">
        <f>SUM(W21:W29)</f>
        <v>0.42453093567066896</v>
      </c>
      <c r="X20" s="305">
        <f>SUM(X21:X29)</f>
        <v>0.45819635116647389</v>
      </c>
      <c r="Y20" s="306"/>
      <c r="Z20" s="305">
        <f>SUM(Z21:Z29)</f>
        <v>1.4624906073481345</v>
      </c>
      <c r="AA20" s="305">
        <f>SUM(AA21:AA29)</f>
        <v>1.2950190516915927</v>
      </c>
      <c r="AB20" s="305">
        <f>SUM(AB21:AB29)</f>
        <v>1.2874697890039821</v>
      </c>
      <c r="AC20" s="306"/>
      <c r="AD20" s="305">
        <f>SUM(AD21:AD29)</f>
        <v>1.1125381292283132</v>
      </c>
      <c r="AE20" s="305">
        <f>SUM(AE21:AE29)</f>
        <v>1.0484108943434203</v>
      </c>
      <c r="AF20" s="305">
        <f>SUM(AF21:AF29)</f>
        <v>0.94751349239057725</v>
      </c>
      <c r="AG20" s="306"/>
      <c r="AH20" s="305">
        <f>SUM(AH21:AH29)</f>
        <v>0.58775113473420326</v>
      </c>
      <c r="AI20" s="305">
        <f>SUM(AI21:AI29)</f>
        <v>0.5648760094940497</v>
      </c>
      <c r="AJ20" s="305">
        <f>SUM(AJ21:AJ29)</f>
        <v>0.4016989462254168</v>
      </c>
      <c r="AK20" s="306"/>
      <c r="AL20" s="305">
        <f>SUM(AL21:AL29)</f>
        <v>0.42637000582964929</v>
      </c>
      <c r="AM20" s="305">
        <f>SUM(AM21:AM29)</f>
        <v>0.43816947632443493</v>
      </c>
      <c r="AN20" s="305">
        <f>SUM(AN21:AN29)</f>
        <v>0.35890471149355724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0.63412095344550767</v>
      </c>
      <c r="C21" s="304">
        <f t="shared" ref="C21:D21" si="59">SUM(G21,K21,O21,S21,W21,AA21,AE21,AI21,AM21)</f>
        <v>0.59553420105147692</v>
      </c>
      <c r="D21" s="304">
        <f t="shared" si="59"/>
        <v>0.63168522501274882</v>
      </c>
      <c r="E21" s="304"/>
      <c r="F21" s="304">
        <v>1.2047602618981457E-2</v>
      </c>
      <c r="G21" s="304">
        <v>1.3627385605911736E-2</v>
      </c>
      <c r="H21" s="304">
        <v>1.6789166656675784E-2</v>
      </c>
      <c r="I21" s="304"/>
      <c r="J21" s="304">
        <v>0.10235984989260313</v>
      </c>
      <c r="K21" s="304">
        <v>0.10939057563374424</v>
      </c>
      <c r="L21" s="304">
        <v>0.14031978777177487</v>
      </c>
      <c r="M21" s="304"/>
      <c r="N21" s="304">
        <v>0.16258309099129697</v>
      </c>
      <c r="O21" s="304">
        <v>0.14776693028603896</v>
      </c>
      <c r="P21" s="304">
        <v>0.15552049985423261</v>
      </c>
      <c r="Q21" s="306"/>
      <c r="R21" s="304">
        <v>2.7365628995743605E-2</v>
      </c>
      <c r="S21" s="304">
        <v>2.7439034513782871E-2</v>
      </c>
      <c r="T21" s="304">
        <v>2.9800400424626242E-2</v>
      </c>
      <c r="U21" s="306"/>
      <c r="V21" s="304">
        <v>5.1095769896419001E-2</v>
      </c>
      <c r="W21" s="304">
        <v>4.2426081324284985E-2</v>
      </c>
      <c r="X21" s="304">
        <v>4.0907390774107044E-2</v>
      </c>
      <c r="Y21" s="306"/>
      <c r="Z21" s="304">
        <v>9.4989994888154294E-2</v>
      </c>
      <c r="AA21" s="304">
        <v>8.4765659976983224E-2</v>
      </c>
      <c r="AB21" s="304">
        <v>0.10422291205609203</v>
      </c>
      <c r="AC21" s="306"/>
      <c r="AD21" s="304">
        <v>9.0518089905681193E-2</v>
      </c>
      <c r="AE21" s="304">
        <v>8.2934920387251379E-2</v>
      </c>
      <c r="AF21" s="304">
        <v>7.5826940982366989E-2</v>
      </c>
      <c r="AG21" s="306"/>
      <c r="AH21" s="304">
        <v>5.4394364818071451E-2</v>
      </c>
      <c r="AI21" s="304">
        <v>5.0778977497491294E-2</v>
      </c>
      <c r="AJ21" s="304">
        <v>3.4973894992322105E-2</v>
      </c>
      <c r="AK21" s="306"/>
      <c r="AL21" s="304">
        <v>3.876656143855655E-2</v>
      </c>
      <c r="AM21" s="304">
        <v>3.6404635825988158E-2</v>
      </c>
      <c r="AN21" s="304">
        <v>3.3324231500551159E-2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0.96198482071379821</v>
      </c>
      <c r="C22" s="304">
        <f t="shared" ref="C22:C29" si="61">SUM(G22,K22,O22,S22,W22,AA22,AE22,AI22,AM22)</f>
        <v>1.0605725378577531</v>
      </c>
      <c r="D22" s="304">
        <f t="shared" ref="D22:D29" si="62">SUM(H22,L22,P22,T22,X22,AB22,AF22,AJ22,AN22)</f>
        <v>1.1569568821050098</v>
      </c>
      <c r="E22" s="304"/>
      <c r="F22" s="304">
        <v>3.3014751794622411E-2</v>
      </c>
      <c r="G22" s="304">
        <v>4.5770137228490201E-2</v>
      </c>
      <c r="H22" s="304">
        <v>6.5779161871542341E-2</v>
      </c>
      <c r="I22" s="304"/>
      <c r="J22" s="304">
        <v>0.14707484758449935</v>
      </c>
      <c r="K22" s="304">
        <v>0.19777489010751259</v>
      </c>
      <c r="L22" s="304">
        <v>0.27189793804278872</v>
      </c>
      <c r="M22" s="304"/>
      <c r="N22" s="304">
        <v>0.27739769433519745</v>
      </c>
      <c r="O22" s="304">
        <v>0.31794643766395381</v>
      </c>
      <c r="P22" s="304">
        <v>0.34375997814166759</v>
      </c>
      <c r="Q22" s="306"/>
      <c r="R22" s="304">
        <v>3.0824508068028913E-2</v>
      </c>
      <c r="S22" s="304">
        <v>3.7424063090543289E-2</v>
      </c>
      <c r="T22" s="304">
        <v>4.0287790344992823E-2</v>
      </c>
      <c r="U22" s="306"/>
      <c r="V22" s="304">
        <v>0.11633698092405224</v>
      </c>
      <c r="W22" s="304">
        <v>0.11805469454355365</v>
      </c>
      <c r="X22" s="304">
        <v>0.114648558091257</v>
      </c>
      <c r="Y22" s="306"/>
      <c r="Z22" s="304">
        <v>0.19579086210101734</v>
      </c>
      <c r="AA22" s="304">
        <v>0.18881365611298442</v>
      </c>
      <c r="AB22" s="304">
        <v>0.19181761712137696</v>
      </c>
      <c r="AC22" s="306"/>
      <c r="AD22" s="304">
        <v>8.3245249288255607E-2</v>
      </c>
      <c r="AE22" s="304">
        <v>6.6826398046974281E-2</v>
      </c>
      <c r="AF22" s="304">
        <v>5.675242849904958E-2</v>
      </c>
      <c r="AG22" s="306"/>
      <c r="AH22" s="304">
        <v>4.4541696639551001E-2</v>
      </c>
      <c r="AI22" s="304">
        <v>4.9396460881695269E-2</v>
      </c>
      <c r="AJ22" s="304">
        <v>3.6284064861627316E-2</v>
      </c>
      <c r="AK22" s="306"/>
      <c r="AL22" s="304">
        <v>3.3758229978573875E-2</v>
      </c>
      <c r="AM22" s="304">
        <v>3.8565800182045536E-2</v>
      </c>
      <c r="AN22" s="304">
        <v>3.5729345130707447E-2</v>
      </c>
    </row>
    <row r="23" spans="1:40" x14ac:dyDescent="0.2">
      <c r="A23" s="13" t="str">
        <f t="shared" si="58"/>
        <v>Associate professional occupations</v>
      </c>
      <c r="B23" s="304">
        <f t="shared" si="60"/>
        <v>0.81908106499831168</v>
      </c>
      <c r="C23" s="304">
        <f t="shared" si="61"/>
        <v>0.7717054202353576</v>
      </c>
      <c r="D23" s="304">
        <f t="shared" si="62"/>
        <v>0.79281879756385043</v>
      </c>
      <c r="E23" s="304"/>
      <c r="F23" s="304">
        <v>1.3148654470663919E-2</v>
      </c>
      <c r="G23" s="304">
        <v>1.4460706091079009E-2</v>
      </c>
      <c r="H23" s="304">
        <v>1.7204800030240726E-2</v>
      </c>
      <c r="I23" s="304"/>
      <c r="J23" s="304">
        <v>5.1411112928673286E-2</v>
      </c>
      <c r="K23" s="304">
        <v>6.0442132929221334E-2</v>
      </c>
      <c r="L23" s="304">
        <v>7.6404046694776337E-2</v>
      </c>
      <c r="M23" s="304"/>
      <c r="N23" s="304">
        <v>0.16824711890052305</v>
      </c>
      <c r="O23" s="304">
        <v>0.17189282101734202</v>
      </c>
      <c r="P23" s="304">
        <v>0.18902208748919994</v>
      </c>
      <c r="Q23" s="306"/>
      <c r="R23" s="304">
        <v>1.7245688650155785E-2</v>
      </c>
      <c r="S23" s="304">
        <v>1.7727905620304612E-2</v>
      </c>
      <c r="T23" s="304">
        <v>2.1183508891559972E-2</v>
      </c>
      <c r="U23" s="306"/>
      <c r="V23" s="304">
        <v>8.9333355897034283E-2</v>
      </c>
      <c r="W23" s="304">
        <v>9.2868688108819888E-2</v>
      </c>
      <c r="X23" s="304">
        <v>0.11277920925590346</v>
      </c>
      <c r="Y23" s="306"/>
      <c r="Z23" s="304">
        <v>0.2866051692392918</v>
      </c>
      <c r="AA23" s="304">
        <v>0.2362397717001623</v>
      </c>
      <c r="AB23" s="304">
        <v>0.22917852260995991</v>
      </c>
      <c r="AC23" s="306"/>
      <c r="AD23" s="304">
        <v>0.10118974871756227</v>
      </c>
      <c r="AE23" s="304">
        <v>8.069461731943868E-2</v>
      </c>
      <c r="AF23" s="304">
        <v>6.0875168748819618E-2</v>
      </c>
      <c r="AG23" s="306"/>
      <c r="AH23" s="304">
        <v>6.343655718034559E-2</v>
      </c>
      <c r="AI23" s="304">
        <v>6.2508985373747453E-2</v>
      </c>
      <c r="AJ23" s="304">
        <v>4.1586947241537914E-2</v>
      </c>
      <c r="AK23" s="306"/>
      <c r="AL23" s="304">
        <v>2.8463659014061813E-2</v>
      </c>
      <c r="AM23" s="304">
        <v>3.486979207524226E-2</v>
      </c>
      <c r="AN23" s="304">
        <v>4.4584506601852654E-2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0.31063542215088769</v>
      </c>
      <c r="C24" s="304">
        <f t="shared" si="61"/>
        <v>0.30005820191936172</v>
      </c>
      <c r="D24" s="304">
        <f t="shared" si="62"/>
        <v>0.27936979888729535</v>
      </c>
      <c r="E24" s="304"/>
      <c r="F24" s="304">
        <v>9.4842758843237005E-4</v>
      </c>
      <c r="G24" s="304">
        <v>1.1002080673122513E-3</v>
      </c>
      <c r="H24" s="304">
        <v>1.1596095984154422E-3</v>
      </c>
      <c r="I24" s="304"/>
      <c r="J24" s="304">
        <v>1.9457192304155758E-2</v>
      </c>
      <c r="K24" s="304">
        <v>2.3713952984494652E-2</v>
      </c>
      <c r="L24" s="304">
        <v>2.9037986434411637E-2</v>
      </c>
      <c r="M24" s="304"/>
      <c r="N24" s="304">
        <v>5.1809919722799816E-2</v>
      </c>
      <c r="O24" s="304">
        <v>5.4811547977875637E-2</v>
      </c>
      <c r="P24" s="304">
        <v>5.9924734774712947E-2</v>
      </c>
      <c r="Q24" s="306"/>
      <c r="R24" s="304">
        <v>9.7209274719780407E-3</v>
      </c>
      <c r="S24" s="304">
        <v>1.0162247645174717E-2</v>
      </c>
      <c r="T24" s="304">
        <v>1.1455466100518319E-2</v>
      </c>
      <c r="U24" s="306"/>
      <c r="V24" s="304">
        <v>2.2026088970542455E-2</v>
      </c>
      <c r="W24" s="304">
        <v>2.2649099823595632E-2</v>
      </c>
      <c r="X24" s="304">
        <v>2.347450755732395E-2</v>
      </c>
      <c r="Y24" s="306"/>
      <c r="Z24" s="304">
        <v>6.6103226047127442E-2</v>
      </c>
      <c r="AA24" s="304">
        <v>6.2973353336839441E-2</v>
      </c>
      <c r="AB24" s="304">
        <v>5.5746722229621397E-2</v>
      </c>
      <c r="AC24" s="306"/>
      <c r="AD24" s="304">
        <v>6.0302892712313018E-2</v>
      </c>
      <c r="AE24" s="304">
        <v>4.3232600045675133E-2</v>
      </c>
      <c r="AF24" s="304">
        <v>2.5719126549175332E-2</v>
      </c>
      <c r="AG24" s="306"/>
      <c r="AH24" s="304">
        <v>5.2499357412675272E-2</v>
      </c>
      <c r="AI24" s="304">
        <v>4.4172095240804107E-2</v>
      </c>
      <c r="AJ24" s="304">
        <v>2.3772303122265689E-2</v>
      </c>
      <c r="AK24" s="306"/>
      <c r="AL24" s="304">
        <v>2.7767389920863514E-2</v>
      </c>
      <c r="AM24" s="304">
        <v>3.7243096797590129E-2</v>
      </c>
      <c r="AN24" s="304">
        <v>4.9079342520850618E-2</v>
      </c>
    </row>
    <row r="25" spans="1:40" x14ac:dyDescent="0.2">
      <c r="A25" s="13" t="str">
        <f t="shared" si="58"/>
        <v>Skilled trades occupations</v>
      </c>
      <c r="B25" s="304">
        <f t="shared" si="60"/>
        <v>1.1741913149789014</v>
      </c>
      <c r="C25" s="304">
        <f t="shared" si="61"/>
        <v>1.0942025184140682</v>
      </c>
      <c r="D25" s="304">
        <f t="shared" si="62"/>
        <v>0.99195709249200481</v>
      </c>
      <c r="E25" s="304"/>
      <c r="F25" s="304">
        <v>3.6313186257197418E-3</v>
      </c>
      <c r="G25" s="304">
        <v>4.1056158783664568E-3</v>
      </c>
      <c r="H25" s="304">
        <v>4.7783249985388432E-3</v>
      </c>
      <c r="I25" s="304"/>
      <c r="J25" s="304">
        <v>2.1616439138833092E-2</v>
      </c>
      <c r="K25" s="304">
        <v>2.838789696688223E-2</v>
      </c>
      <c r="L25" s="304">
        <v>4.025175876818559E-2</v>
      </c>
      <c r="M25" s="304"/>
      <c r="N25" s="304">
        <v>0.1345675907720767</v>
      </c>
      <c r="O25" s="304">
        <v>0.15350742273509216</v>
      </c>
      <c r="P25" s="304">
        <v>0.19189497397336647</v>
      </c>
      <c r="Q25" s="306"/>
      <c r="R25" s="304">
        <v>3.9576632502625525E-2</v>
      </c>
      <c r="S25" s="304">
        <v>4.2485466741911566E-2</v>
      </c>
      <c r="T25" s="304">
        <v>4.8010459997476808E-2</v>
      </c>
      <c r="U25" s="306"/>
      <c r="V25" s="304">
        <v>9.702427444972643E-2</v>
      </c>
      <c r="W25" s="304">
        <v>0.10288153901803579</v>
      </c>
      <c r="X25" s="304">
        <v>0.12131262490781156</v>
      </c>
      <c r="Y25" s="306"/>
      <c r="Z25" s="304">
        <v>0.36904068000407303</v>
      </c>
      <c r="AA25" s="304">
        <v>0.28604836740524975</v>
      </c>
      <c r="AB25" s="304">
        <v>0.23430008744674294</v>
      </c>
      <c r="AC25" s="306"/>
      <c r="AD25" s="304">
        <v>0.27476472249099237</v>
      </c>
      <c r="AE25" s="304">
        <v>0.25946893342081362</v>
      </c>
      <c r="AF25" s="304">
        <v>0.22746795065899794</v>
      </c>
      <c r="AG25" s="306"/>
      <c r="AH25" s="304">
        <v>0.12985210256362847</v>
      </c>
      <c r="AI25" s="304">
        <v>0.12825745353985288</v>
      </c>
      <c r="AJ25" s="304">
        <v>9.1308759944448786E-2</v>
      </c>
      <c r="AK25" s="306"/>
      <c r="AL25" s="304">
        <v>0.10411755443122614</v>
      </c>
      <c r="AM25" s="304">
        <v>8.9059822707863723E-2</v>
      </c>
      <c r="AN25" s="304">
        <v>3.2632151796435999E-2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0.23129443246766884</v>
      </c>
      <c r="C26" s="304">
        <f t="shared" si="61"/>
        <v>0.22111870102563275</v>
      </c>
      <c r="D26" s="304">
        <f t="shared" si="62"/>
        <v>0.22821234644852939</v>
      </c>
      <c r="E26" s="304"/>
      <c r="F26" s="304">
        <v>1.1543443274959408E-3</v>
      </c>
      <c r="G26" s="304">
        <v>1.2458191112300031E-3</v>
      </c>
      <c r="H26" s="304">
        <v>1.3394211152306509E-3</v>
      </c>
      <c r="I26" s="304"/>
      <c r="J26" s="304">
        <v>1.688385249198306E-2</v>
      </c>
      <c r="K26" s="304">
        <v>1.7036069194976126E-2</v>
      </c>
      <c r="L26" s="304">
        <v>1.8245111984272637E-2</v>
      </c>
      <c r="M26" s="304"/>
      <c r="N26" s="304">
        <v>4.5687597687303426E-2</v>
      </c>
      <c r="O26" s="304">
        <v>4.1491459786607017E-2</v>
      </c>
      <c r="P26" s="304">
        <v>4.1269504329834568E-2</v>
      </c>
      <c r="Q26" s="306"/>
      <c r="R26" s="304">
        <v>6.5709361412233363E-3</v>
      </c>
      <c r="S26" s="304">
        <v>6.6042731274490027E-3</v>
      </c>
      <c r="T26" s="304">
        <v>7.6201568979410716E-3</v>
      </c>
      <c r="U26" s="306"/>
      <c r="V26" s="304">
        <v>1.18044592621427E-2</v>
      </c>
      <c r="W26" s="304">
        <v>1.0926220958291757E-2</v>
      </c>
      <c r="X26" s="304">
        <v>1.1013807218167188E-2</v>
      </c>
      <c r="Y26" s="306"/>
      <c r="Z26" s="304">
        <v>5.731393774871392E-2</v>
      </c>
      <c r="AA26" s="304">
        <v>5.0804796653767269E-2</v>
      </c>
      <c r="AB26" s="304">
        <v>4.9897031674945434E-2</v>
      </c>
      <c r="AC26" s="306"/>
      <c r="AD26" s="304">
        <v>4.0364970192008742E-2</v>
      </c>
      <c r="AE26" s="304">
        <v>3.3221488391746649E-2</v>
      </c>
      <c r="AF26" s="304">
        <v>2.6447855043382248E-2</v>
      </c>
      <c r="AG26" s="306"/>
      <c r="AH26" s="304">
        <v>1.7327957331093973E-2</v>
      </c>
      <c r="AI26" s="304">
        <v>1.4795143218320532E-2</v>
      </c>
      <c r="AJ26" s="304">
        <v>1.1173200947152408E-2</v>
      </c>
      <c r="AK26" s="306"/>
      <c r="AL26" s="304">
        <v>3.4186377285703742E-2</v>
      </c>
      <c r="AM26" s="304">
        <v>4.4993430583244357E-2</v>
      </c>
      <c r="AN26" s="304">
        <v>6.1206257237603215E-2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0.20246755732527896</v>
      </c>
      <c r="C27" s="304">
        <f t="shared" si="61"/>
        <v>0.19079685966228077</v>
      </c>
      <c r="D27" s="304">
        <f t="shared" si="62"/>
        <v>0.18310742741773933</v>
      </c>
      <c r="E27" s="304"/>
      <c r="F27" s="304">
        <v>1.7438632725880021E-3</v>
      </c>
      <c r="G27" s="304">
        <v>2.0285940302433806E-3</v>
      </c>
      <c r="H27" s="304">
        <v>2.3361120805938172E-3</v>
      </c>
      <c r="I27" s="304"/>
      <c r="J27" s="304">
        <v>1.0813491356035059E-2</v>
      </c>
      <c r="K27" s="304">
        <v>1.0006013266054463E-2</v>
      </c>
      <c r="L27" s="304">
        <v>1.0277741162525493E-2</v>
      </c>
      <c r="M27" s="304"/>
      <c r="N27" s="304">
        <v>3.0379396203966774E-2</v>
      </c>
      <c r="O27" s="304">
        <v>2.8114844099464024E-2</v>
      </c>
      <c r="P27" s="304">
        <v>2.925648881259699E-2</v>
      </c>
      <c r="Q27" s="306"/>
      <c r="R27" s="304">
        <v>1.0995473386529717E-2</v>
      </c>
      <c r="S27" s="304">
        <v>1.1124024605164998E-2</v>
      </c>
      <c r="T27" s="304">
        <v>1.4007203399839864E-2</v>
      </c>
      <c r="U27" s="306"/>
      <c r="V27" s="304">
        <v>1.1214042967338659E-2</v>
      </c>
      <c r="W27" s="304">
        <v>1.0530840579254607E-2</v>
      </c>
      <c r="X27" s="304">
        <v>1.0633848402547535E-2</v>
      </c>
      <c r="Y27" s="306"/>
      <c r="Z27" s="304">
        <v>5.0384110126099425E-2</v>
      </c>
      <c r="AA27" s="304">
        <v>5.4549841964027394E-2</v>
      </c>
      <c r="AB27" s="304">
        <v>6.4861882764360321E-2</v>
      </c>
      <c r="AC27" s="306"/>
      <c r="AD27" s="304">
        <v>3.5329897178031318E-2</v>
      </c>
      <c r="AE27" s="304">
        <v>3.0197216506979874E-2</v>
      </c>
      <c r="AF27" s="304">
        <v>2.4926790047354288E-2</v>
      </c>
      <c r="AG27" s="306"/>
      <c r="AH27" s="304">
        <v>3.6137896068862176E-2</v>
      </c>
      <c r="AI27" s="304">
        <v>2.8768310314826528E-2</v>
      </c>
      <c r="AJ27" s="304">
        <v>1.3643893435126758E-2</v>
      </c>
      <c r="AK27" s="306"/>
      <c r="AL27" s="304">
        <v>1.5469386765827852E-2</v>
      </c>
      <c r="AM27" s="304">
        <v>1.5477174296265484E-2</v>
      </c>
      <c r="AN27" s="304">
        <v>1.3163467312794278E-2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0.69076874148138845</v>
      </c>
      <c r="C28" s="304">
        <f t="shared" si="61"/>
        <v>0.67340339488965151</v>
      </c>
      <c r="D28" s="304">
        <f t="shared" si="62"/>
        <v>0.63742812985442088</v>
      </c>
      <c r="E28" s="304"/>
      <c r="F28" s="304">
        <v>2.7114502304109553E-5</v>
      </c>
      <c r="G28" s="304">
        <v>4.1040891101350478E-5</v>
      </c>
      <c r="H28" s="304">
        <v>5.4681005691431925E-5</v>
      </c>
      <c r="I28" s="304"/>
      <c r="J28" s="304">
        <v>4.9706391459244156E-3</v>
      </c>
      <c r="K28" s="304">
        <v>6.6926277882878964E-3</v>
      </c>
      <c r="L28" s="304">
        <v>9.2245983921483195E-3</v>
      </c>
      <c r="M28" s="304"/>
      <c r="N28" s="304">
        <v>1.3692975354814558E-2</v>
      </c>
      <c r="O28" s="304">
        <v>1.5783312545696766E-2</v>
      </c>
      <c r="P28" s="304">
        <v>1.7624361765176955E-2</v>
      </c>
      <c r="Q28" s="306"/>
      <c r="R28" s="304">
        <v>4.3982811950614821E-3</v>
      </c>
      <c r="S28" s="304">
        <v>4.9037939526817027E-3</v>
      </c>
      <c r="T28" s="304">
        <v>5.137021303350948E-3</v>
      </c>
      <c r="U28" s="306"/>
      <c r="V28" s="304">
        <v>1.3813474977416496E-2</v>
      </c>
      <c r="W28" s="304">
        <v>1.4298694039101207E-2</v>
      </c>
      <c r="X28" s="304">
        <v>1.2380809024175094E-2</v>
      </c>
      <c r="Y28" s="306"/>
      <c r="Z28" s="304">
        <v>0.25471052929544102</v>
      </c>
      <c r="AA28" s="304">
        <v>0.24831665784655654</v>
      </c>
      <c r="AB28" s="304">
        <v>0.27852527743490607</v>
      </c>
      <c r="AC28" s="306"/>
      <c r="AD28" s="304">
        <v>0.21973798058607585</v>
      </c>
      <c r="AE28" s="304">
        <v>0.22264367750687081</v>
      </c>
      <c r="AF28" s="304">
        <v>0.21451135721978709</v>
      </c>
      <c r="AG28" s="306"/>
      <c r="AH28" s="304">
        <v>7.6515934778876152E-2</v>
      </c>
      <c r="AI28" s="304">
        <v>6.5170980183845609E-2</v>
      </c>
      <c r="AJ28" s="304">
        <v>4.4844216788821029E-2</v>
      </c>
      <c r="AK28" s="306"/>
      <c r="AL28" s="304">
        <v>0.10290181164547428</v>
      </c>
      <c r="AM28" s="304">
        <v>9.5552610135509614E-2</v>
      </c>
      <c r="AN28" s="304">
        <v>5.5125806920363986E-2</v>
      </c>
    </row>
    <row r="29" spans="1:40" x14ac:dyDescent="0.2">
      <c r="A29" s="13" t="str">
        <f t="shared" si="58"/>
        <v>Elementary occupations</v>
      </c>
      <c r="B29" s="304">
        <f t="shared" si="60"/>
        <v>0.47345569243825547</v>
      </c>
      <c r="C29" s="304">
        <f t="shared" si="61"/>
        <v>0.51560816494441764</v>
      </c>
      <c r="D29" s="304">
        <f t="shared" si="62"/>
        <v>0.4974643002184021</v>
      </c>
      <c r="E29" s="304"/>
      <c r="F29" s="304">
        <v>1.1283705211203646E-5</v>
      </c>
      <c r="G29" s="304">
        <v>1.2816934718882235E-5</v>
      </c>
      <c r="H29" s="304">
        <v>1.4865213263904457E-5</v>
      </c>
      <c r="I29" s="304"/>
      <c r="J29" s="304">
        <v>8.4662553610964173E-3</v>
      </c>
      <c r="K29" s="304">
        <v>1.0502225261279315E-2</v>
      </c>
      <c r="L29" s="304">
        <v>1.4298882969992845E-2</v>
      </c>
      <c r="M29" s="304"/>
      <c r="N29" s="304">
        <v>6.8294270459033071E-3</v>
      </c>
      <c r="O29" s="304">
        <v>1.1515889485398225E-2</v>
      </c>
      <c r="P29" s="304">
        <v>1.4041494818532639E-2</v>
      </c>
      <c r="Q29" s="306"/>
      <c r="R29" s="304">
        <v>3.4096043431714389E-3</v>
      </c>
      <c r="S29" s="304">
        <v>4.9534496104459112E-3</v>
      </c>
      <c r="T29" s="304">
        <v>5.9865836092975752E-3</v>
      </c>
      <c r="U29" s="306"/>
      <c r="V29" s="304">
        <v>6.1181426368033332E-3</v>
      </c>
      <c r="W29" s="304">
        <v>9.8950772757313652E-3</v>
      </c>
      <c r="X29" s="304">
        <v>1.1045595935181E-2</v>
      </c>
      <c r="Y29" s="306"/>
      <c r="Z29" s="304">
        <v>8.7552097898216177E-2</v>
      </c>
      <c r="AA29" s="304">
        <v>8.2506946695022232E-2</v>
      </c>
      <c r="AB29" s="304">
        <v>7.891973566597725E-2</v>
      </c>
      <c r="AC29" s="306"/>
      <c r="AD29" s="304">
        <v>0.2070845781573929</v>
      </c>
      <c r="AE29" s="304">
        <v>0.22919104271766996</v>
      </c>
      <c r="AF29" s="304">
        <v>0.23498587464164425</v>
      </c>
      <c r="AG29" s="306"/>
      <c r="AH29" s="304">
        <v>0.1130452679410992</v>
      </c>
      <c r="AI29" s="304">
        <v>0.12102760324346612</v>
      </c>
      <c r="AJ29" s="304">
        <v>0.10411166489211474</v>
      </c>
      <c r="AK29" s="306"/>
      <c r="AL29" s="304">
        <v>4.0939035349361504E-2</v>
      </c>
      <c r="AM29" s="304">
        <v>4.6003113720685634E-2</v>
      </c>
      <c r="AN29" s="304">
        <v>3.4059602472397872E-2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23.169999999999984</v>
      </c>
      <c r="C32" s="305">
        <f>SUM(C33:C41)</f>
        <v>21.999999999999986</v>
      </c>
      <c r="D32" s="305">
        <f>SUM(D33:D41)</f>
        <v>19.600000000000019</v>
      </c>
      <c r="E32" s="304"/>
      <c r="F32" s="305">
        <f>SUM(F33:F41)</f>
        <v>0.19598597835546389</v>
      </c>
      <c r="G32" s="305">
        <f>SUM(G33:G41)</f>
        <v>0.23521055574357128</v>
      </c>
      <c r="H32" s="305">
        <f>SUM(H33:H41)</f>
        <v>0.28459362362052648</v>
      </c>
      <c r="I32" s="304"/>
      <c r="J32" s="305">
        <f>SUM(J33:J41)</f>
        <v>1.0129252231260837</v>
      </c>
      <c r="K32" s="305">
        <f>SUM(K33:K41)</f>
        <v>1.2061493930836475</v>
      </c>
      <c r="L32" s="305">
        <f>SUM(L33:L41)</f>
        <v>1.4499419584661428</v>
      </c>
      <c r="M32" s="304"/>
      <c r="N32" s="305">
        <f>SUM(N33:N41)</f>
        <v>2.5689112611273086</v>
      </c>
      <c r="O32" s="305">
        <f>SUM(O33:O41)</f>
        <v>2.7130659304435558</v>
      </c>
      <c r="P32" s="305">
        <f>SUM(P33:P41)</f>
        <v>2.8057983573675194</v>
      </c>
      <c r="Q32" s="306"/>
      <c r="R32" s="305">
        <f>SUM(R33:R41)</f>
        <v>0.65953052427354497</v>
      </c>
      <c r="S32" s="305">
        <f>SUM(S33:S41)</f>
        <v>0.70598747331811396</v>
      </c>
      <c r="T32" s="305">
        <f>SUM(T33:T41)</f>
        <v>0.77380871648239136</v>
      </c>
      <c r="U32" s="306"/>
      <c r="V32" s="305">
        <f>SUM(V33:V41)</f>
        <v>1.487824296303204</v>
      </c>
      <c r="W32" s="305">
        <f>SUM(W33:W41)</f>
        <v>1.5265819544371437</v>
      </c>
      <c r="X32" s="305">
        <f>SUM(X33:X41)</f>
        <v>1.4260303997232222</v>
      </c>
      <c r="Y32" s="306"/>
      <c r="Z32" s="305">
        <f>SUM(Z33:Z41)</f>
        <v>7.4672444302494556</v>
      </c>
      <c r="AA32" s="305">
        <f>SUM(AA33:AA41)</f>
        <v>6.6197883090056528</v>
      </c>
      <c r="AB32" s="305">
        <f>SUM(AB33:AB41)</f>
        <v>6.1379974610913992</v>
      </c>
      <c r="AC32" s="306"/>
      <c r="AD32" s="305">
        <f>SUM(AD33:AD41)</f>
        <v>5.6819352176049742</v>
      </c>
      <c r="AE32" s="305">
        <f>SUM(AE33:AE41)</f>
        <v>5.5391129051288752</v>
      </c>
      <c r="AF32" s="305">
        <f>SUM(AF33:AF41)</f>
        <v>4.7629191118023275</v>
      </c>
      <c r="AG32" s="306"/>
      <c r="AH32" s="305">
        <f>SUM(AH33:AH41)</f>
        <v>2.9574532646972971</v>
      </c>
      <c r="AI32" s="305">
        <f>SUM(AI33:AI41)</f>
        <v>2.7358405110499553</v>
      </c>
      <c r="AJ32" s="305">
        <f>SUM(AJ33:AJ41)</f>
        <v>1.4974720152094569</v>
      </c>
      <c r="AK32" s="306"/>
      <c r="AL32" s="305">
        <f>SUM(AL33:AL41)</f>
        <v>1.1381898042626482</v>
      </c>
      <c r="AM32" s="305">
        <f>SUM(AM33:AM41)</f>
        <v>0.71826296778947063</v>
      </c>
      <c r="AN32" s="305">
        <f>SUM(AN33:AN41)</f>
        <v>0.461438356237033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1.9231347394253713</v>
      </c>
      <c r="C33" s="304">
        <f t="shared" ref="C33:C41" si="64">SUM(G33,K33,O33,S33,W33,AA33,AE33,AI33,AM33)</f>
        <v>1.6279268171668446</v>
      </c>
      <c r="D33" s="304">
        <f t="shared" ref="D33:D40" si="65">SUM(H33,L33,P33,T33,X33,AB33,AF33,AJ33,AN33)</f>
        <v>1.512437584525272</v>
      </c>
      <c r="E33" s="304"/>
      <c r="F33" s="304">
        <v>1.7483056038238708E-2</v>
      </c>
      <c r="G33" s="304">
        <v>1.4878863424459149E-2</v>
      </c>
      <c r="H33" s="304">
        <v>1.240832120329982E-2</v>
      </c>
      <c r="I33" s="304"/>
      <c r="J33" s="304">
        <v>0.16241957345061933</v>
      </c>
      <c r="K33" s="304">
        <v>0.16414538049981564</v>
      </c>
      <c r="L33" s="304">
        <v>0.18381880156588895</v>
      </c>
      <c r="M33" s="304"/>
      <c r="N33" s="304">
        <v>0.44402474358197286</v>
      </c>
      <c r="O33" s="304">
        <v>0.40311071826885453</v>
      </c>
      <c r="P33" s="304">
        <v>0.38800876205292278</v>
      </c>
      <c r="Q33" s="306"/>
      <c r="R33" s="304">
        <v>9.9974243306092864E-2</v>
      </c>
      <c r="S33" s="304">
        <v>9.2950046178823381E-2</v>
      </c>
      <c r="T33" s="304">
        <v>9.7671926433226752E-2</v>
      </c>
      <c r="U33" s="306"/>
      <c r="V33" s="304">
        <v>0.21419774955205695</v>
      </c>
      <c r="W33" s="304">
        <v>0.18937332601644005</v>
      </c>
      <c r="X33" s="304">
        <v>0.17258125911600566</v>
      </c>
      <c r="Y33" s="306"/>
      <c r="Z33" s="304">
        <v>0.51491305483017347</v>
      </c>
      <c r="AA33" s="304">
        <v>0.37941930851718653</v>
      </c>
      <c r="AB33" s="304">
        <v>0.33860748859829276</v>
      </c>
      <c r="AC33" s="306"/>
      <c r="AD33" s="304">
        <v>0.3345510851792079</v>
      </c>
      <c r="AE33" s="304">
        <v>0.27806106680349907</v>
      </c>
      <c r="AF33" s="304">
        <v>0.25885325693510214</v>
      </c>
      <c r="AG33" s="306"/>
      <c r="AH33" s="304">
        <v>0.11166867130974728</v>
      </c>
      <c r="AI33" s="304">
        <v>8.124686047156443E-2</v>
      </c>
      <c r="AJ33" s="304">
        <v>3.095111862878781E-2</v>
      </c>
      <c r="AK33" s="306"/>
      <c r="AL33" s="304">
        <v>2.3902562177261985E-2</v>
      </c>
      <c r="AM33" s="304">
        <v>2.474124698620175E-2</v>
      </c>
      <c r="AN33" s="304">
        <v>2.9536649991745392E-2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3.964408618085979</v>
      </c>
      <c r="C34" s="304">
        <f t="shared" si="64"/>
        <v>4.3052601196499474</v>
      </c>
      <c r="D34" s="304">
        <f t="shared" si="65"/>
        <v>4.293632320546382</v>
      </c>
      <c r="E34" s="304"/>
      <c r="F34" s="304">
        <v>0.14540295001957965</v>
      </c>
      <c r="G34" s="304">
        <v>0.18491212054634068</v>
      </c>
      <c r="H34" s="304">
        <v>0.23282922674899248</v>
      </c>
      <c r="I34" s="304"/>
      <c r="J34" s="304">
        <v>0.47077247905344505</v>
      </c>
      <c r="K34" s="304">
        <v>0.60619316317707284</v>
      </c>
      <c r="L34" s="304">
        <v>0.75810723105238353</v>
      </c>
      <c r="M34" s="304"/>
      <c r="N34" s="304">
        <v>0.96294783153646124</v>
      </c>
      <c r="O34" s="304">
        <v>1.0579964403521558</v>
      </c>
      <c r="P34" s="304">
        <v>1.027277959599076</v>
      </c>
      <c r="Q34" s="306"/>
      <c r="R34" s="304">
        <v>0.11070950151140567</v>
      </c>
      <c r="S34" s="304">
        <v>0.12501328621824132</v>
      </c>
      <c r="T34" s="304">
        <v>0.12931824848430562</v>
      </c>
      <c r="U34" s="306"/>
      <c r="V34" s="304">
        <v>0.42599942049700523</v>
      </c>
      <c r="W34" s="304">
        <v>0.48308917164172915</v>
      </c>
      <c r="X34" s="304">
        <v>0.45451252200430614</v>
      </c>
      <c r="Y34" s="306"/>
      <c r="Z34" s="304">
        <v>1.0648899239951379</v>
      </c>
      <c r="AA34" s="304">
        <v>0.98847789727775304</v>
      </c>
      <c r="AB34" s="304">
        <v>0.92528628562349446</v>
      </c>
      <c r="AC34" s="306"/>
      <c r="AD34" s="304">
        <v>0.50563192451702732</v>
      </c>
      <c r="AE34" s="304">
        <v>0.54115012398695794</v>
      </c>
      <c r="AF34" s="304">
        <v>0.50120252582468716</v>
      </c>
      <c r="AG34" s="306"/>
      <c r="AH34" s="304">
        <v>0.23914925910703644</v>
      </c>
      <c r="AI34" s="304">
        <v>0.27349589386352324</v>
      </c>
      <c r="AJ34" s="304">
        <v>0.22404866261040765</v>
      </c>
      <c r="AK34" s="306"/>
      <c r="AL34" s="304">
        <v>3.8905327848879796E-2</v>
      </c>
      <c r="AM34" s="304">
        <v>4.4932022586172848E-2</v>
      </c>
      <c r="AN34" s="304">
        <v>4.104965859872961E-2</v>
      </c>
    </row>
    <row r="35" spans="1:40" x14ac:dyDescent="0.2">
      <c r="A35" s="13" t="str">
        <f t="shared" si="63"/>
        <v>Associate professional occupations</v>
      </c>
      <c r="B35" s="304">
        <f t="shared" si="66"/>
        <v>2.8307930720182877</v>
      </c>
      <c r="C35" s="304">
        <f t="shared" si="64"/>
        <v>2.5455343110416115</v>
      </c>
      <c r="D35" s="304">
        <f t="shared" si="65"/>
        <v>2.3792402169047566</v>
      </c>
      <c r="E35" s="304"/>
      <c r="F35" s="304">
        <v>2.2374494904058784E-2</v>
      </c>
      <c r="G35" s="304">
        <v>2.3882678953485406E-2</v>
      </c>
      <c r="H35" s="304">
        <v>2.8300755165746309E-2</v>
      </c>
      <c r="I35" s="304"/>
      <c r="J35" s="304">
        <v>0.17675182182074234</v>
      </c>
      <c r="K35" s="304">
        <v>0.18507630490200092</v>
      </c>
      <c r="L35" s="304">
        <v>0.20267588418654053</v>
      </c>
      <c r="M35" s="304"/>
      <c r="N35" s="304">
        <v>0.51366629737823255</v>
      </c>
      <c r="O35" s="304">
        <v>0.49636675894814525</v>
      </c>
      <c r="P35" s="304">
        <v>0.48966833844374497</v>
      </c>
      <c r="Q35" s="306"/>
      <c r="R35" s="304">
        <v>0.1601675639447547</v>
      </c>
      <c r="S35" s="304">
        <v>0.16151929077194996</v>
      </c>
      <c r="T35" s="304">
        <v>0.17156411655896903</v>
      </c>
      <c r="U35" s="306"/>
      <c r="V35" s="304">
        <v>0.24958487348379477</v>
      </c>
      <c r="W35" s="304">
        <v>0.22192305733644316</v>
      </c>
      <c r="X35" s="304">
        <v>0.19214951615342479</v>
      </c>
      <c r="Y35" s="306"/>
      <c r="Z35" s="304">
        <v>0.89434512026693713</v>
      </c>
      <c r="AA35" s="304">
        <v>0.72894368518905484</v>
      </c>
      <c r="AB35" s="304">
        <v>0.66489893942435296</v>
      </c>
      <c r="AC35" s="306"/>
      <c r="AD35" s="304">
        <v>0.56436783714887251</v>
      </c>
      <c r="AE35" s="304">
        <v>0.51309129808592724</v>
      </c>
      <c r="AF35" s="304">
        <v>0.4790472833149369</v>
      </c>
      <c r="AG35" s="306"/>
      <c r="AH35" s="304">
        <v>0.21942731219752773</v>
      </c>
      <c r="AI35" s="304">
        <v>0.18274884105428998</v>
      </c>
      <c r="AJ35" s="304">
        <v>0.12394569413129099</v>
      </c>
      <c r="AK35" s="306"/>
      <c r="AL35" s="304">
        <v>3.0107750873366857E-2</v>
      </c>
      <c r="AM35" s="304">
        <v>3.198239580031477E-2</v>
      </c>
      <c r="AN35" s="304">
        <v>2.6989689525750152E-2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1.7139472789252439</v>
      </c>
      <c r="C36" s="304">
        <f t="shared" si="64"/>
        <v>1.5972348312437443</v>
      </c>
      <c r="D36" s="304">
        <f t="shared" si="65"/>
        <v>1.4229114752071421</v>
      </c>
      <c r="E36" s="304"/>
      <c r="F36" s="304">
        <v>4.0690360677310342E-3</v>
      </c>
      <c r="G36" s="304">
        <v>4.949919221601237E-3</v>
      </c>
      <c r="H36" s="304">
        <v>4.7351550334683648E-3</v>
      </c>
      <c r="I36" s="304"/>
      <c r="J36" s="304">
        <v>5.901845928073645E-2</v>
      </c>
      <c r="K36" s="304">
        <v>7.1105510417356618E-2</v>
      </c>
      <c r="L36" s="304">
        <v>7.5007804776343168E-2</v>
      </c>
      <c r="M36" s="304"/>
      <c r="N36" s="304">
        <v>0.24282440587456725</v>
      </c>
      <c r="O36" s="304">
        <v>0.275213514014711</v>
      </c>
      <c r="P36" s="304">
        <v>0.30186382375895576</v>
      </c>
      <c r="Q36" s="306"/>
      <c r="R36" s="304">
        <v>9.107773284219646E-2</v>
      </c>
      <c r="S36" s="304">
        <v>0.10307745382950444</v>
      </c>
      <c r="T36" s="304">
        <v>0.12408500831321023</v>
      </c>
      <c r="U36" s="306"/>
      <c r="V36" s="304">
        <v>0.11158555074708168</v>
      </c>
      <c r="W36" s="304">
        <v>0.12646067741366482</v>
      </c>
      <c r="X36" s="304">
        <v>0.1441315951780921</v>
      </c>
      <c r="Y36" s="306"/>
      <c r="Z36" s="304">
        <v>0.4660272588340082</v>
      </c>
      <c r="AA36" s="304">
        <v>0.46030936301811037</v>
      </c>
      <c r="AB36" s="304">
        <v>0.4424696664610232</v>
      </c>
      <c r="AC36" s="306"/>
      <c r="AD36" s="304">
        <v>0.54513860574102924</v>
      </c>
      <c r="AE36" s="304">
        <v>0.43701122952868598</v>
      </c>
      <c r="AF36" s="304">
        <v>0.27777955623498179</v>
      </c>
      <c r="AG36" s="306"/>
      <c r="AH36" s="304">
        <v>0.16355210654143132</v>
      </c>
      <c r="AI36" s="304">
        <v>8.4468961107448143E-2</v>
      </c>
      <c r="AJ36" s="304">
        <v>2.3077871017003183E-2</v>
      </c>
      <c r="AK36" s="306"/>
      <c r="AL36" s="304">
        <v>3.0654122996462037E-2</v>
      </c>
      <c r="AM36" s="304">
        <v>3.4638202692661907E-2</v>
      </c>
      <c r="AN36" s="304">
        <v>2.9760994434064325E-2</v>
      </c>
    </row>
    <row r="37" spans="1:40" x14ac:dyDescent="0.2">
      <c r="A37" s="13" t="str">
        <f t="shared" si="63"/>
        <v>Skilled trades occupations</v>
      </c>
      <c r="B37" s="304">
        <f t="shared" si="66"/>
        <v>4.728523573243808</v>
      </c>
      <c r="C37" s="304">
        <f t="shared" si="64"/>
        <v>4.1765132745026685</v>
      </c>
      <c r="D37" s="304">
        <f t="shared" si="65"/>
        <v>3.311067480901063</v>
      </c>
      <c r="E37" s="304"/>
      <c r="F37" s="304">
        <v>5.1824283752215398E-4</v>
      </c>
      <c r="G37" s="304">
        <v>5.6330529854557883E-4</v>
      </c>
      <c r="H37" s="304">
        <v>6.016060769756113E-4</v>
      </c>
      <c r="I37" s="304"/>
      <c r="J37" s="304">
        <v>4.6473292702228761E-2</v>
      </c>
      <c r="K37" s="304">
        <v>5.8139429170190611E-2</v>
      </c>
      <c r="L37" s="304">
        <v>6.970860078163954E-2</v>
      </c>
      <c r="M37" s="304"/>
      <c r="N37" s="304">
        <v>0.12008980359994903</v>
      </c>
      <c r="O37" s="304">
        <v>0.12958294698835646</v>
      </c>
      <c r="P37" s="304">
        <v>0.1305481564502014</v>
      </c>
      <c r="Q37" s="306"/>
      <c r="R37" s="304">
        <v>6.3957341044998658E-2</v>
      </c>
      <c r="S37" s="304">
        <v>6.858481534832428E-2</v>
      </c>
      <c r="T37" s="304">
        <v>7.143060492725678E-2</v>
      </c>
      <c r="U37" s="306"/>
      <c r="V37" s="304">
        <v>0.27186299624554849</v>
      </c>
      <c r="W37" s="304">
        <v>0.2716107016395648</v>
      </c>
      <c r="X37" s="304">
        <v>0.23353528532124007</v>
      </c>
      <c r="Y37" s="306"/>
      <c r="Z37" s="304">
        <v>2.3250211507770033</v>
      </c>
      <c r="AA37" s="304">
        <v>1.946973314812404</v>
      </c>
      <c r="AB37" s="304">
        <v>1.6628345643101508</v>
      </c>
      <c r="AC37" s="306"/>
      <c r="AD37" s="304">
        <v>1.1768050670528551</v>
      </c>
      <c r="AE37" s="304">
        <v>1.110204017191377</v>
      </c>
      <c r="AF37" s="304">
        <v>0.8320474901916497</v>
      </c>
      <c r="AG37" s="306"/>
      <c r="AH37" s="304">
        <v>0.50778088193957405</v>
      </c>
      <c r="AI37" s="304">
        <v>0.47392612077908286</v>
      </c>
      <c r="AJ37" s="304">
        <v>0.24327559707208499</v>
      </c>
      <c r="AK37" s="306"/>
      <c r="AL37" s="304">
        <v>0.2160147970441289</v>
      </c>
      <c r="AM37" s="304">
        <v>0.11692862327482215</v>
      </c>
      <c r="AN37" s="304">
        <v>6.7085575769864167E-2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0.30192156021068284</v>
      </c>
      <c r="C38" s="304">
        <f t="shared" si="64"/>
        <v>0.27956157326750269</v>
      </c>
      <c r="D38" s="304">
        <f t="shared" si="65"/>
        <v>0.25463951370054672</v>
      </c>
      <c r="E38" s="304"/>
      <c r="F38" s="304">
        <v>2.5068341153762995E-3</v>
      </c>
      <c r="G38" s="304">
        <v>2.4793074504873857E-3</v>
      </c>
      <c r="H38" s="304">
        <v>2.1650293664427899E-3</v>
      </c>
      <c r="I38" s="304"/>
      <c r="J38" s="304">
        <v>2.7119267103587357E-3</v>
      </c>
      <c r="K38" s="304">
        <v>2.4742484817782714E-3</v>
      </c>
      <c r="L38" s="304">
        <v>2.1584782340775123E-3</v>
      </c>
      <c r="M38" s="304"/>
      <c r="N38" s="304">
        <v>2.8367040874133855E-2</v>
      </c>
      <c r="O38" s="304">
        <v>2.4359127984522441E-2</v>
      </c>
      <c r="P38" s="304">
        <v>2.229423336259061E-2</v>
      </c>
      <c r="Q38" s="306"/>
      <c r="R38" s="304">
        <v>7.4454105465653732E-3</v>
      </c>
      <c r="S38" s="304">
        <v>6.0042194190806286E-3</v>
      </c>
      <c r="T38" s="304">
        <v>5.3286067674492427E-3</v>
      </c>
      <c r="U38" s="306"/>
      <c r="V38" s="304">
        <v>3.0252185632271052E-2</v>
      </c>
      <c r="W38" s="304">
        <v>2.5082410436709657E-2</v>
      </c>
      <c r="X38" s="304">
        <v>2.1198921150283847E-2</v>
      </c>
      <c r="Y38" s="306"/>
      <c r="Z38" s="304">
        <v>4.9747760969852631E-2</v>
      </c>
      <c r="AA38" s="304">
        <v>4.1424945290097541E-2</v>
      </c>
      <c r="AB38" s="304">
        <v>3.4421643894321313E-2</v>
      </c>
      <c r="AC38" s="306"/>
      <c r="AD38" s="304">
        <v>4.6322942481726616E-2</v>
      </c>
      <c r="AE38" s="304">
        <v>3.3497277622840785E-2</v>
      </c>
      <c r="AF38" s="304">
        <v>2.2805448444194028E-2</v>
      </c>
      <c r="AG38" s="306"/>
      <c r="AH38" s="304">
        <v>0.10991600924697612</v>
      </c>
      <c r="AI38" s="304">
        <v>0.11570177379492366</v>
      </c>
      <c r="AJ38" s="304">
        <v>0.11656112379641397</v>
      </c>
      <c r="AK38" s="306"/>
      <c r="AL38" s="304">
        <v>2.465144963342215E-2</v>
      </c>
      <c r="AM38" s="304">
        <v>2.8538262787062348E-2</v>
      </c>
      <c r="AN38" s="304">
        <v>2.7706028684773391E-2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0.71149508736494504</v>
      </c>
      <c r="C39" s="304">
        <f t="shared" si="64"/>
        <v>0.67946091060522795</v>
      </c>
      <c r="D39" s="304">
        <f t="shared" si="65"/>
        <v>0.66408211716698196</v>
      </c>
      <c r="E39" s="304"/>
      <c r="F39" s="304">
        <v>1.9233939308613216E-3</v>
      </c>
      <c r="G39" s="304">
        <v>1.8272300464081833E-3</v>
      </c>
      <c r="H39" s="304">
        <v>1.6466503658281882E-3</v>
      </c>
      <c r="I39" s="304"/>
      <c r="J39" s="304">
        <v>3.2571170437594638E-2</v>
      </c>
      <c r="K39" s="304">
        <v>3.8984817446876215E-2</v>
      </c>
      <c r="L39" s="304">
        <v>4.8228425943093428E-2</v>
      </c>
      <c r="M39" s="304"/>
      <c r="N39" s="304">
        <v>8.8360632266236167E-2</v>
      </c>
      <c r="O39" s="304">
        <v>8.8280157973635628E-2</v>
      </c>
      <c r="P39" s="304">
        <v>9.0178052714702722E-2</v>
      </c>
      <c r="Q39" s="306"/>
      <c r="R39" s="304">
        <v>3.1112589558648342E-2</v>
      </c>
      <c r="S39" s="304">
        <v>3.2517485172721128E-2</v>
      </c>
      <c r="T39" s="304">
        <v>3.6066813019665869E-2</v>
      </c>
      <c r="U39" s="306"/>
      <c r="V39" s="304">
        <v>3.5279127908841315E-2</v>
      </c>
      <c r="W39" s="304">
        <v>3.638534455142628E-2</v>
      </c>
      <c r="X39" s="304">
        <v>4.0258302799044209E-2</v>
      </c>
      <c r="Y39" s="306"/>
      <c r="Z39" s="304">
        <v>0.218319617245261</v>
      </c>
      <c r="AA39" s="304">
        <v>0.20174174452455026</v>
      </c>
      <c r="AB39" s="304">
        <v>0.19861581123122488</v>
      </c>
      <c r="AC39" s="306"/>
      <c r="AD39" s="304">
        <v>0.18610195803472487</v>
      </c>
      <c r="AE39" s="304">
        <v>0.18435001798622996</v>
      </c>
      <c r="AF39" s="304">
        <v>0.19136945571902383</v>
      </c>
      <c r="AG39" s="306"/>
      <c r="AH39" s="304">
        <v>6.8642240590950934E-2</v>
      </c>
      <c r="AI39" s="304">
        <v>4.9775191336191273E-2</v>
      </c>
      <c r="AJ39" s="304">
        <v>1.3706894313201434E-2</v>
      </c>
      <c r="AK39" s="306"/>
      <c r="AL39" s="304">
        <v>4.9184357391826486E-2</v>
      </c>
      <c r="AM39" s="304">
        <v>4.5598921567189026E-2</v>
      </c>
      <c r="AN39" s="304">
        <v>4.40117110611975E-2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5.4014888526756897</v>
      </c>
      <c r="C40" s="304">
        <f t="shared" si="64"/>
        <v>5.0256783113460042</v>
      </c>
      <c r="D40" s="304">
        <f t="shared" si="65"/>
        <v>4.1609232533775957</v>
      </c>
      <c r="E40" s="304"/>
      <c r="F40" s="304">
        <v>1.6395208425249607E-4</v>
      </c>
      <c r="G40" s="304">
        <v>2.0139227635885515E-4</v>
      </c>
      <c r="H40" s="304">
        <v>2.6825180222460343E-4</v>
      </c>
      <c r="I40" s="304"/>
      <c r="J40" s="304">
        <v>5.3460856003241922E-2</v>
      </c>
      <c r="K40" s="304">
        <v>6.8923123908246023E-2</v>
      </c>
      <c r="L40" s="304">
        <v>9.613889372203159E-2</v>
      </c>
      <c r="M40" s="304"/>
      <c r="N40" s="304">
        <v>0.10722761574087651</v>
      </c>
      <c r="O40" s="304">
        <v>0.14050176832664027</v>
      </c>
      <c r="P40" s="304">
        <v>0.22104716972709862</v>
      </c>
      <c r="Q40" s="306"/>
      <c r="R40" s="305">
        <v>5.6053960138660062E-2</v>
      </c>
      <c r="S40" s="305">
        <v>6.0637732702180251E-2</v>
      </c>
      <c r="T40" s="305">
        <v>5.8449576470612913E-2</v>
      </c>
      <c r="U40" s="306"/>
      <c r="V40" s="305">
        <v>0.11800816626028275</v>
      </c>
      <c r="W40" s="305">
        <v>0.12850333439039241</v>
      </c>
      <c r="X40" s="305">
        <v>0.11449202481940192</v>
      </c>
      <c r="Y40" s="306"/>
      <c r="Z40" s="305">
        <v>1.6775990837095642</v>
      </c>
      <c r="AA40" s="305">
        <v>1.5942669229730968</v>
      </c>
      <c r="AB40" s="305">
        <v>1.560432259721853</v>
      </c>
      <c r="AC40" s="306"/>
      <c r="AD40" s="305">
        <v>1.846683540999712</v>
      </c>
      <c r="AE40" s="305">
        <v>1.9046495876303535</v>
      </c>
      <c r="AF40" s="305">
        <v>1.7185432241654799</v>
      </c>
      <c r="AG40" s="306"/>
      <c r="AH40" s="305">
        <v>1.032975924109081</v>
      </c>
      <c r="AI40" s="305">
        <v>0.91857817245117546</v>
      </c>
      <c r="AJ40" s="305">
        <v>0.33542742505610978</v>
      </c>
      <c r="AK40" s="306"/>
      <c r="AL40" s="305">
        <v>0.50931575363001846</v>
      </c>
      <c r="AM40" s="305">
        <v>0.20941627668756124</v>
      </c>
      <c r="AN40" s="305">
        <v>5.6124427892783386E-2</v>
      </c>
    </row>
    <row r="41" spans="1:40" x14ac:dyDescent="0.2">
      <c r="A41" s="39" t="str">
        <f t="shared" si="63"/>
        <v>Elementary occupations</v>
      </c>
      <c r="B41" s="307">
        <f t="shared" si="66"/>
        <v>1.5942872180499736</v>
      </c>
      <c r="C41" s="307">
        <f t="shared" si="64"/>
        <v>1.762829851176436</v>
      </c>
      <c r="D41" s="307">
        <f>SUM(H41,L41,P41,T41,X41,AB41,AF41,AJ41,AN41)</f>
        <v>1.6010660376702786</v>
      </c>
      <c r="E41" s="307"/>
      <c r="F41" s="307">
        <v>1.5440183578434049E-3</v>
      </c>
      <c r="G41" s="307">
        <v>1.5157385258847693E-3</v>
      </c>
      <c r="H41" s="307">
        <v>1.6386278575482853E-3</v>
      </c>
      <c r="I41" s="307"/>
      <c r="J41" s="307">
        <v>8.7456436671165209E-3</v>
      </c>
      <c r="K41" s="307">
        <v>1.1107415080310261E-2</v>
      </c>
      <c r="L41" s="307">
        <v>1.4097838204144552E-2</v>
      </c>
      <c r="M41" s="307"/>
      <c r="N41" s="307">
        <v>6.1402890274879524E-2</v>
      </c>
      <c r="O41" s="307">
        <v>9.7654497586534564E-2</v>
      </c>
      <c r="P41" s="307">
        <v>0.13491186125822657</v>
      </c>
      <c r="Q41" s="308"/>
      <c r="R41" s="307">
        <v>3.9032181380222887E-2</v>
      </c>
      <c r="S41" s="307">
        <v>5.5683143677288702E-2</v>
      </c>
      <c r="T41" s="307">
        <v>7.9893815507694893E-2</v>
      </c>
      <c r="U41" s="308"/>
      <c r="V41" s="307">
        <v>3.1054225976321664E-2</v>
      </c>
      <c r="W41" s="307">
        <v>4.4153931010773431E-2</v>
      </c>
      <c r="X41" s="307">
        <v>5.3170973181423518E-2</v>
      </c>
      <c r="Y41" s="308"/>
      <c r="Z41" s="307">
        <v>0.25638145962151737</v>
      </c>
      <c r="AA41" s="307">
        <v>0.27823112740339984</v>
      </c>
      <c r="AB41" s="307">
        <v>0.3104308018266862</v>
      </c>
      <c r="AC41" s="308"/>
      <c r="AD41" s="307">
        <v>0.47633225644981853</v>
      </c>
      <c r="AE41" s="307">
        <v>0.5370982862930036</v>
      </c>
      <c r="AF41" s="307">
        <v>0.48127087097227272</v>
      </c>
      <c r="AG41" s="308"/>
      <c r="AH41" s="307">
        <v>0.50434085965497222</v>
      </c>
      <c r="AI41" s="307">
        <v>0.55589869619175625</v>
      </c>
      <c r="AJ41" s="307">
        <v>0.38647762858415702</v>
      </c>
      <c r="AK41" s="308"/>
      <c r="AL41" s="307">
        <v>0.2154536826672814</v>
      </c>
      <c r="AM41" s="307">
        <v>0.18148701540748469</v>
      </c>
      <c r="AN41" s="307">
        <v>0.13917362027812505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Tees Valley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17.158000000000005</v>
      </c>
      <c r="C50" s="305">
        <f>SUM(C51:C59)</f>
        <v>16.503</v>
      </c>
      <c r="D50" s="305">
        <f>SUM(D51:D59)</f>
        <v>16.351999999999997</v>
      </c>
      <c r="E50" s="304"/>
      <c r="F50" s="305">
        <f>SUM(F51:F59)</f>
        <v>2.6751408103263697E-2</v>
      </c>
      <c r="G50" s="305">
        <f>SUM(G51:G59)</f>
        <v>3.2849257784222714E-2</v>
      </c>
      <c r="H50" s="305">
        <f>SUM(H51:H59)</f>
        <v>4.6343579939574726E-2</v>
      </c>
      <c r="I50" s="304"/>
      <c r="J50" s="305">
        <f>SUM(J51:J59)</f>
        <v>0.47670844790158307</v>
      </c>
      <c r="K50" s="305">
        <f>SUM(K51:K59)</f>
        <v>0.58170069851526662</v>
      </c>
      <c r="L50" s="305">
        <f>SUM(L51:L59)</f>
        <v>0.80299554834940701</v>
      </c>
      <c r="M50" s="304"/>
      <c r="N50" s="305">
        <f>SUM(N51:N59)</f>
        <v>1.0398153772636152</v>
      </c>
      <c r="O50" s="305">
        <f>SUM(O51:O59)</f>
        <v>1.1125007597373144</v>
      </c>
      <c r="P50" s="305">
        <f>SUM(P51:P59)</f>
        <v>1.2914089875725598</v>
      </c>
      <c r="Q50" s="304"/>
      <c r="R50" s="305">
        <f>SUM(R51:R59)</f>
        <v>0.41231140957585982</v>
      </c>
      <c r="S50" s="305">
        <f>SUM(S51:S59)</f>
        <v>0.43870663535287341</v>
      </c>
      <c r="T50" s="305">
        <f>SUM(T51:T59)</f>
        <v>0.53793642719288404</v>
      </c>
      <c r="U50" s="304"/>
      <c r="V50" s="305">
        <f>SUM(V51:V59)</f>
        <v>0.77535125900814128</v>
      </c>
      <c r="W50" s="305">
        <f>SUM(W51:W59)</f>
        <v>0.81057911102276992</v>
      </c>
      <c r="X50" s="305">
        <f>SUM(X51:X59)</f>
        <v>0.9140157468580582</v>
      </c>
      <c r="Y50" s="304"/>
      <c r="Z50" s="305">
        <f>SUM(Z51:Z59)</f>
        <v>6.7653877099886266</v>
      </c>
      <c r="AA50" s="305">
        <f>SUM(AA51:AA59)</f>
        <v>5.840147503147481</v>
      </c>
      <c r="AB50" s="305">
        <f>SUM(AB51:AB59)</f>
        <v>5.6992167299421057</v>
      </c>
      <c r="AC50" s="304"/>
      <c r="AD50" s="305">
        <f>SUM(AD51:AD59)</f>
        <v>4.8865850776458837</v>
      </c>
      <c r="AE50" s="305">
        <f>SUM(AE51:AE59)</f>
        <v>5.1473399673904048</v>
      </c>
      <c r="AF50" s="305">
        <f>SUM(AF51:AF59)</f>
        <v>5.464452991547347</v>
      </c>
      <c r="AG50" s="304"/>
      <c r="AH50" s="305">
        <f>SUM(AH51:AH59)</f>
        <v>1.9803306786312309</v>
      </c>
      <c r="AI50" s="305">
        <f>SUM(AI51:AI59)</f>
        <v>2.0024272585047784</v>
      </c>
      <c r="AJ50" s="305">
        <f>SUM(AJ51:AJ59)</f>
        <v>1.3945929659332632</v>
      </c>
      <c r="AK50" s="304"/>
      <c r="AL50" s="305">
        <f>SUM(AL51:AL59)</f>
        <v>0.79475863188180096</v>
      </c>
      <c r="AM50" s="305">
        <f>SUM(AM51:AM59)</f>
        <v>0.53674880854488893</v>
      </c>
      <c r="AN50" s="305">
        <f>SUM(AN51:AN59)</f>
        <v>0.20103702266479695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1.4654221841993089</v>
      </c>
      <c r="C51" s="304">
        <f t="shared" ref="C51:D51" si="68">SUM(G51,K51,O51,S51,W51,AA51,AE51,AI51,AM51)</f>
        <v>1.2894457606743288</v>
      </c>
      <c r="D51" s="304">
        <f t="shared" si="68"/>
        <v>1.4439923560681707</v>
      </c>
      <c r="E51" s="304"/>
      <c r="F51" s="304">
        <v>4.2547501444495728E-3</v>
      </c>
      <c r="G51" s="304">
        <v>5.2611596303202626E-3</v>
      </c>
      <c r="H51" s="304">
        <v>8.5871576584517408E-3</v>
      </c>
      <c r="I51" s="304"/>
      <c r="J51" s="304">
        <v>0.1203957312459891</v>
      </c>
      <c r="K51" s="304">
        <v>0.1293993193526683</v>
      </c>
      <c r="L51" s="304">
        <v>0.17759202713583039</v>
      </c>
      <c r="M51" s="304"/>
      <c r="N51" s="304">
        <v>0.22274855910155439</v>
      </c>
      <c r="O51" s="304">
        <v>0.21000388831411781</v>
      </c>
      <c r="P51" s="304">
        <v>0.2441096603805091</v>
      </c>
      <c r="Q51" s="304"/>
      <c r="R51" s="304">
        <v>5.6560210722086834E-2</v>
      </c>
      <c r="S51" s="304">
        <v>4.8777726443373283E-2</v>
      </c>
      <c r="T51" s="304">
        <v>5.1933014694689597E-2</v>
      </c>
      <c r="U51" s="304"/>
      <c r="V51" s="304">
        <v>0.13620817500505544</v>
      </c>
      <c r="W51" s="304">
        <v>0.1274482418235732</v>
      </c>
      <c r="X51" s="304">
        <v>0.1456734036000373</v>
      </c>
      <c r="Y51" s="304"/>
      <c r="Z51" s="304">
        <v>0.47945616685172071</v>
      </c>
      <c r="AA51" s="304">
        <v>0.36372441819157575</v>
      </c>
      <c r="AB51" s="304">
        <v>0.42403425219584906</v>
      </c>
      <c r="AC51" s="304"/>
      <c r="AD51" s="304">
        <v>0.27158981355041933</v>
      </c>
      <c r="AE51" s="304">
        <v>0.24734139118041074</v>
      </c>
      <c r="AF51" s="304">
        <v>0.27203447749638249</v>
      </c>
      <c r="AG51" s="304"/>
      <c r="AH51" s="304">
        <v>0.1228435040256399</v>
      </c>
      <c r="AI51" s="304">
        <v>0.10903545301970527</v>
      </c>
      <c r="AJ51" s="304">
        <v>7.8367502359018001E-2</v>
      </c>
      <c r="AK51" s="304"/>
      <c r="AL51" s="304">
        <v>5.1365273552393474E-2</v>
      </c>
      <c r="AM51" s="304">
        <v>4.8454162718584201E-2</v>
      </c>
      <c r="AN51" s="304">
        <v>4.166086054740295E-2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1.4258726884139852</v>
      </c>
      <c r="C52" s="304">
        <f t="shared" ref="C52:C59" si="70">SUM(G52,K52,O52,S52,W52,AA52,AE52,AI52,AM52)</f>
        <v>1.5415063426717355</v>
      </c>
      <c r="D52" s="304">
        <f t="shared" ref="D52:D59" si="71">SUM(H52,L52,P52,T52,X52,AB52,AF52,AJ52,AN52)</f>
        <v>1.8050962772792178</v>
      </c>
      <c r="E52" s="304"/>
      <c r="F52" s="304">
        <v>1.0322622675692518E-2</v>
      </c>
      <c r="G52" s="304">
        <v>1.3104030606888211E-2</v>
      </c>
      <c r="H52" s="304">
        <v>1.6906048055235708E-2</v>
      </c>
      <c r="I52" s="304"/>
      <c r="J52" s="304">
        <v>0.1725661182266516</v>
      </c>
      <c r="K52" s="304">
        <v>0.22366366831722598</v>
      </c>
      <c r="L52" s="304">
        <v>0.309639384536746</v>
      </c>
      <c r="M52" s="304"/>
      <c r="N52" s="304">
        <v>0.25019064132795393</v>
      </c>
      <c r="O52" s="304">
        <v>0.25697220730619336</v>
      </c>
      <c r="P52" s="304">
        <v>0.26471177834242848</v>
      </c>
      <c r="Q52" s="304"/>
      <c r="R52" s="304">
        <v>3.1559924460218124E-2</v>
      </c>
      <c r="S52" s="304">
        <v>2.8202574244983802E-2</v>
      </c>
      <c r="T52" s="304">
        <v>3.5973694994610728E-2</v>
      </c>
      <c r="U52" s="304"/>
      <c r="V52" s="304">
        <v>9.3141273506157543E-2</v>
      </c>
      <c r="W52" s="304">
        <v>8.4479216966866055E-2</v>
      </c>
      <c r="X52" s="304">
        <v>6.695103635144059E-2</v>
      </c>
      <c r="Y52" s="304"/>
      <c r="Z52" s="304">
        <v>0.50645460895589922</v>
      </c>
      <c r="AA52" s="304">
        <v>0.51736822758209944</v>
      </c>
      <c r="AB52" s="304">
        <v>0.64781017839020716</v>
      </c>
      <c r="AC52" s="304"/>
      <c r="AD52" s="304">
        <v>0.2492983731260677</v>
      </c>
      <c r="AE52" s="304">
        <v>0.30296041582257877</v>
      </c>
      <c r="AF52" s="304">
        <v>0.38450395569543216</v>
      </c>
      <c r="AG52" s="304"/>
      <c r="AH52" s="304">
        <v>7.9782439218633497E-2</v>
      </c>
      <c r="AI52" s="304">
        <v>8.2046196228212326E-2</v>
      </c>
      <c r="AJ52" s="304">
        <v>5.6657598350251401E-2</v>
      </c>
      <c r="AK52" s="304"/>
      <c r="AL52" s="304">
        <v>3.2556686916711174E-2</v>
      </c>
      <c r="AM52" s="304">
        <v>3.2709805596687562E-2</v>
      </c>
      <c r="AN52" s="304">
        <v>2.1942602562865728E-2</v>
      </c>
    </row>
    <row r="53" spans="1:40" x14ac:dyDescent="0.2">
      <c r="A53" s="13" t="str">
        <f t="shared" si="67"/>
        <v>Associate professional occupations</v>
      </c>
      <c r="B53" s="304">
        <f t="shared" si="69"/>
        <v>0.98898686830229243</v>
      </c>
      <c r="C53" s="304">
        <f t="shared" si="70"/>
        <v>0.93317778926925687</v>
      </c>
      <c r="D53" s="304">
        <f t="shared" si="71"/>
        <v>1.0566267643577987</v>
      </c>
      <c r="E53" s="304"/>
      <c r="F53" s="304">
        <v>1.2643633501310586E-3</v>
      </c>
      <c r="G53" s="304">
        <v>1.5160216955103123E-3</v>
      </c>
      <c r="H53" s="304">
        <v>2.359427711018252E-3</v>
      </c>
      <c r="I53" s="304"/>
      <c r="J53" s="304">
        <v>6.194980399361364E-2</v>
      </c>
      <c r="K53" s="304">
        <v>7.5240766535056583E-2</v>
      </c>
      <c r="L53" s="304">
        <v>0.10969014900996114</v>
      </c>
      <c r="M53" s="304"/>
      <c r="N53" s="304">
        <v>0.13947855860878655</v>
      </c>
      <c r="O53" s="304">
        <v>0.14182985555070132</v>
      </c>
      <c r="P53" s="304">
        <v>0.16626117045557504</v>
      </c>
      <c r="Q53" s="304"/>
      <c r="R53" s="304">
        <v>5.9548933106068819E-2</v>
      </c>
      <c r="S53" s="304">
        <v>6.3438917959092428E-2</v>
      </c>
      <c r="T53" s="304">
        <v>7.9625168724523548E-2</v>
      </c>
      <c r="U53" s="304"/>
      <c r="V53" s="304">
        <v>0.12164119108609069</v>
      </c>
      <c r="W53" s="304">
        <v>0.1217939132673469</v>
      </c>
      <c r="X53" s="304">
        <v>0.14641728236712526</v>
      </c>
      <c r="Y53" s="304"/>
      <c r="Z53" s="304">
        <v>0.24827953090299745</v>
      </c>
      <c r="AA53" s="304">
        <v>0.16888334695171398</v>
      </c>
      <c r="AB53" s="304">
        <v>0.15611707367780436</v>
      </c>
      <c r="AC53" s="304"/>
      <c r="AD53" s="304">
        <v>0.2156605069065006</v>
      </c>
      <c r="AE53" s="304">
        <v>0.21787952949355593</v>
      </c>
      <c r="AF53" s="304">
        <v>0.27319363991104068</v>
      </c>
      <c r="AG53" s="304"/>
      <c r="AH53" s="304">
        <v>0.12282566364226849</v>
      </c>
      <c r="AI53" s="304">
        <v>0.12758709122129686</v>
      </c>
      <c r="AJ53" s="304">
        <v>0.10813931083338769</v>
      </c>
      <c r="AK53" s="304"/>
      <c r="AL53" s="304">
        <v>1.8338316705835061E-2</v>
      </c>
      <c r="AM53" s="304">
        <v>1.5008346594982623E-2</v>
      </c>
      <c r="AN53" s="304">
        <v>1.4823541667362864E-2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1.1230969425273523</v>
      </c>
      <c r="C54" s="304">
        <f t="shared" si="70"/>
        <v>1.0833815787172676</v>
      </c>
      <c r="D54" s="304">
        <f t="shared" si="71"/>
        <v>0.98484883281617985</v>
      </c>
      <c r="E54" s="304"/>
      <c r="F54" s="304">
        <v>7.1497767175332733E-3</v>
      </c>
      <c r="G54" s="304">
        <v>8.0947285630999493E-3</v>
      </c>
      <c r="H54" s="304">
        <v>1.162114782619935E-2</v>
      </c>
      <c r="I54" s="304"/>
      <c r="J54" s="304">
        <v>4.6423324377643217E-2</v>
      </c>
      <c r="K54" s="304">
        <v>5.8462249945784743E-2</v>
      </c>
      <c r="L54" s="304">
        <v>8.0892396067577504E-2</v>
      </c>
      <c r="M54" s="304"/>
      <c r="N54" s="304">
        <v>0.16428101990528576</v>
      </c>
      <c r="O54" s="304">
        <v>0.19725109408196889</v>
      </c>
      <c r="P54" s="304">
        <v>0.27369881544703434</v>
      </c>
      <c r="Q54" s="304"/>
      <c r="R54" s="304">
        <v>0.10563274709029835</v>
      </c>
      <c r="S54" s="304">
        <v>0.11445669678154614</v>
      </c>
      <c r="T54" s="304">
        <v>0.15892351884393299</v>
      </c>
      <c r="U54" s="304"/>
      <c r="V54" s="304">
        <v>5.1319092539728259E-2</v>
      </c>
      <c r="W54" s="304">
        <v>5.6138015733907629E-2</v>
      </c>
      <c r="X54" s="304">
        <v>8.3670270418657891E-2</v>
      </c>
      <c r="Y54" s="304"/>
      <c r="Z54" s="304">
        <v>0.23183789045645969</v>
      </c>
      <c r="AA54" s="304">
        <v>0.21388371177951512</v>
      </c>
      <c r="AB54" s="304">
        <v>0.17164756083081106</v>
      </c>
      <c r="AC54" s="304"/>
      <c r="AD54" s="304">
        <v>0.19721708892552195</v>
      </c>
      <c r="AE54" s="304">
        <v>0.14938454045726884</v>
      </c>
      <c r="AF54" s="304">
        <v>5.560754268968441E-2</v>
      </c>
      <c r="AG54" s="304"/>
      <c r="AH54" s="304">
        <v>0.26902399105730834</v>
      </c>
      <c r="AI54" s="304">
        <v>0.25178129412588901</v>
      </c>
      <c r="AJ54" s="304">
        <v>0.13149111134304289</v>
      </c>
      <c r="AK54" s="304"/>
      <c r="AL54" s="304">
        <v>5.0212011457573466E-2</v>
      </c>
      <c r="AM54" s="304">
        <v>3.3929247248287164E-2</v>
      </c>
      <c r="AN54" s="304">
        <v>1.7296469349239348E-2</v>
      </c>
    </row>
    <row r="55" spans="1:40" x14ac:dyDescent="0.2">
      <c r="A55" s="13" t="str">
        <f t="shared" si="67"/>
        <v>Skilled trades occupations</v>
      </c>
      <c r="B55" s="304">
        <f t="shared" si="69"/>
        <v>9.7796353070403033</v>
      </c>
      <c r="C55" s="304">
        <f t="shared" si="70"/>
        <v>9.2743478668157664</v>
      </c>
      <c r="D55" s="304">
        <f t="shared" si="71"/>
        <v>8.6580562305579374</v>
      </c>
      <c r="E55" s="304"/>
      <c r="F55" s="304">
        <v>8.716967012713545E-4</v>
      </c>
      <c r="G55" s="304">
        <v>1.1490947737877123E-3</v>
      </c>
      <c r="H55" s="304">
        <v>1.6085598207323073E-3</v>
      </c>
      <c r="I55" s="304"/>
      <c r="J55" s="304">
        <v>5.1058204069149682E-2</v>
      </c>
      <c r="K55" s="304">
        <v>6.4544890491453275E-2</v>
      </c>
      <c r="L55" s="304">
        <v>8.3396224193958882E-2</v>
      </c>
      <c r="M55" s="304"/>
      <c r="N55" s="304">
        <v>0.17953484852015275</v>
      </c>
      <c r="O55" s="304">
        <v>0.21108813948320743</v>
      </c>
      <c r="P55" s="304">
        <v>0.22835423031731283</v>
      </c>
      <c r="Q55" s="304"/>
      <c r="R55" s="304">
        <v>0.12384164354974597</v>
      </c>
      <c r="S55" s="304">
        <v>0.14306304423671179</v>
      </c>
      <c r="T55" s="304">
        <v>0.16262564429342705</v>
      </c>
      <c r="U55" s="304"/>
      <c r="V55" s="304">
        <v>0.29334450937729345</v>
      </c>
      <c r="W55" s="304">
        <v>0.32499508137572791</v>
      </c>
      <c r="X55" s="304">
        <v>0.36474918756512503</v>
      </c>
      <c r="Y55" s="304"/>
      <c r="Z55" s="304">
        <v>4.4850350683616664</v>
      </c>
      <c r="AA55" s="304">
        <v>3.7869551040965188</v>
      </c>
      <c r="AB55" s="304">
        <v>3.3882319806278982</v>
      </c>
      <c r="AC55" s="304"/>
      <c r="AD55" s="304">
        <v>3.1959911251693476</v>
      </c>
      <c r="AE55" s="304">
        <v>3.418399026341874</v>
      </c>
      <c r="AF55" s="304">
        <v>3.5901348351280649</v>
      </c>
      <c r="AG55" s="304"/>
      <c r="AH55" s="304">
        <v>0.98567483132898692</v>
      </c>
      <c r="AI55" s="304">
        <v>1.0358777536451194</v>
      </c>
      <c r="AJ55" s="304">
        <v>0.80137299361168068</v>
      </c>
      <c r="AK55" s="304"/>
      <c r="AL55" s="304">
        <v>0.46428337996268876</v>
      </c>
      <c r="AM55" s="304">
        <v>0.28827573237136572</v>
      </c>
      <c r="AN55" s="304">
        <v>3.7582574999736475E-2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3.7150198917843713E-2</v>
      </c>
      <c r="C56" s="304">
        <f t="shared" si="70"/>
        <v>3.1970118689713611E-2</v>
      </c>
      <c r="D56" s="304">
        <f t="shared" si="71"/>
        <v>3.2416276511608902E-2</v>
      </c>
      <c r="E56" s="304"/>
      <c r="F56" s="304">
        <v>2.0516845111664834E-5</v>
      </c>
      <c r="G56" s="304">
        <v>1.7594763295622615E-5</v>
      </c>
      <c r="H56" s="304">
        <v>2.7946959516468548E-5</v>
      </c>
      <c r="I56" s="304"/>
      <c r="J56" s="304">
        <v>1.0661530069798017E-3</v>
      </c>
      <c r="K56" s="304">
        <v>9.9199300597176024E-4</v>
      </c>
      <c r="L56" s="304">
        <v>9.7756583666539659E-4</v>
      </c>
      <c r="M56" s="304"/>
      <c r="N56" s="304">
        <v>1.963588939263784E-3</v>
      </c>
      <c r="O56" s="304">
        <v>1.6623932007313919E-3</v>
      </c>
      <c r="P56" s="304">
        <v>1.7885690052090372E-3</v>
      </c>
      <c r="Q56" s="304"/>
      <c r="R56" s="304">
        <v>3.9982206734616845E-4</v>
      </c>
      <c r="S56" s="304">
        <v>3.3113403992192088E-4</v>
      </c>
      <c r="T56" s="304">
        <v>3.6500812752449688E-4</v>
      </c>
      <c r="U56" s="304"/>
      <c r="V56" s="304">
        <v>1.0042344330245946E-3</v>
      </c>
      <c r="W56" s="304">
        <v>9.147013557718862E-4</v>
      </c>
      <c r="X56" s="304">
        <v>9.0244969689644706E-4</v>
      </c>
      <c r="Y56" s="304"/>
      <c r="Z56" s="304">
        <v>1.4330754185171695E-2</v>
      </c>
      <c r="AA56" s="304">
        <v>1.4540952616222801E-2</v>
      </c>
      <c r="AB56" s="304">
        <v>1.7686088463999761E-2</v>
      </c>
      <c r="AC56" s="304"/>
      <c r="AD56" s="304">
        <v>3.0464007602188639E-3</v>
      </c>
      <c r="AE56" s="304">
        <v>2.204081396700603E-3</v>
      </c>
      <c r="AF56" s="304">
        <v>2.3679038581954871E-3</v>
      </c>
      <c r="AG56" s="304"/>
      <c r="AH56" s="304">
        <v>7.95422413875101E-3</v>
      </c>
      <c r="AI56" s="304">
        <v>6.6169134048723469E-3</v>
      </c>
      <c r="AJ56" s="304">
        <v>5.9582962093560135E-3</v>
      </c>
      <c r="AK56" s="304"/>
      <c r="AL56" s="304">
        <v>7.3645045419761246E-3</v>
      </c>
      <c r="AM56" s="304">
        <v>4.6903549062252787E-3</v>
      </c>
      <c r="AN56" s="304">
        <v>2.3424483542457903E-3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0.3155789836169241</v>
      </c>
      <c r="C57" s="304">
        <f t="shared" si="70"/>
        <v>0.31197654457266288</v>
      </c>
      <c r="D57" s="304">
        <f t="shared" si="71"/>
        <v>0.30719688031102255</v>
      </c>
      <c r="E57" s="304"/>
      <c r="F57" s="304">
        <v>4.3428916583987604E-4</v>
      </c>
      <c r="G57" s="304">
        <v>5.2343174485979861E-4</v>
      </c>
      <c r="H57" s="304">
        <v>7.0635158522281078E-4</v>
      </c>
      <c r="I57" s="304"/>
      <c r="J57" s="304">
        <v>1.0635945479972103E-2</v>
      </c>
      <c r="K57" s="304">
        <v>1.0980541662809319E-2</v>
      </c>
      <c r="L57" s="304">
        <v>1.1485847076446964E-2</v>
      </c>
      <c r="M57" s="304"/>
      <c r="N57" s="304">
        <v>5.3942402089667482E-2</v>
      </c>
      <c r="O57" s="304">
        <v>5.7204926210722179E-2</v>
      </c>
      <c r="P57" s="304">
        <v>6.601030812508632E-2</v>
      </c>
      <c r="Q57" s="304"/>
      <c r="R57" s="304">
        <v>1.7839369583966938E-2</v>
      </c>
      <c r="S57" s="304">
        <v>1.930853722742723E-2</v>
      </c>
      <c r="T57" s="304">
        <v>2.2087822985657549E-2</v>
      </c>
      <c r="U57" s="304"/>
      <c r="V57" s="304">
        <v>1.3562441727552018E-2</v>
      </c>
      <c r="W57" s="304">
        <v>1.5333299239436118E-2</v>
      </c>
      <c r="X57" s="304">
        <v>1.7740409411122357E-2</v>
      </c>
      <c r="Y57" s="304"/>
      <c r="Z57" s="304">
        <v>0.12709884746377012</v>
      </c>
      <c r="AA57" s="304">
        <v>0.12666540166579762</v>
      </c>
      <c r="AB57" s="304">
        <v>0.13635425764763545</v>
      </c>
      <c r="AC57" s="304"/>
      <c r="AD57" s="304">
        <v>2.5537046658059653E-2</v>
      </c>
      <c r="AE57" s="304">
        <v>1.7220369864464229E-2</v>
      </c>
      <c r="AF57" s="304">
        <v>7.204757811438805E-3</v>
      </c>
      <c r="AG57" s="304"/>
      <c r="AH57" s="304">
        <v>2.81627501203233E-2</v>
      </c>
      <c r="AI57" s="304">
        <v>2.3400684191383362E-2</v>
      </c>
      <c r="AJ57" s="304">
        <v>8.290091263715051E-3</v>
      </c>
      <c r="AK57" s="304"/>
      <c r="AL57" s="304">
        <v>3.8365891327772614E-2</v>
      </c>
      <c r="AM57" s="304">
        <v>4.1339352765763004E-2</v>
      </c>
      <c r="AN57" s="304">
        <v>3.7317034404697268E-2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1.2435949774361692</v>
      </c>
      <c r="C58" s="304">
        <f t="shared" si="70"/>
        <v>1.2374253325542814</v>
      </c>
      <c r="D58" s="304">
        <f t="shared" si="71"/>
        <v>1.2130809266006379</v>
      </c>
      <c r="E58" s="304"/>
      <c r="F58" s="304">
        <v>2.3793650804334833E-3</v>
      </c>
      <c r="G58" s="304">
        <v>3.1357063446190163E-3</v>
      </c>
      <c r="H58" s="304">
        <v>4.4771192614318986E-3</v>
      </c>
      <c r="I58" s="304"/>
      <c r="J58" s="304">
        <v>7.7956348857933858E-3</v>
      </c>
      <c r="K58" s="304">
        <v>1.1325310856761608E-2</v>
      </c>
      <c r="L58" s="304">
        <v>1.7730488684128094E-2</v>
      </c>
      <c r="M58" s="304"/>
      <c r="N58" s="304">
        <v>1.2884715934745543E-2</v>
      </c>
      <c r="O58" s="304">
        <v>1.6191631793263744E-2</v>
      </c>
      <c r="P58" s="304">
        <v>2.2881591756132184E-2</v>
      </c>
      <c r="Q58" s="304"/>
      <c r="R58" s="304">
        <v>1.3151037923681514E-2</v>
      </c>
      <c r="S58" s="304">
        <v>1.6855463326982074E-2</v>
      </c>
      <c r="T58" s="304">
        <v>2.2078223579226081E-2</v>
      </c>
      <c r="U58" s="304"/>
      <c r="V58" s="304">
        <v>3.9823027908537E-2</v>
      </c>
      <c r="W58" s="304">
        <v>4.4435722854546895E-2</v>
      </c>
      <c r="X58" s="304">
        <v>4.4409375302943997E-2</v>
      </c>
      <c r="Y58" s="304"/>
      <c r="Z58" s="304">
        <v>0.42034992527884751</v>
      </c>
      <c r="AA58" s="304">
        <v>0.38898660060061468</v>
      </c>
      <c r="AB58" s="304">
        <v>0.4204036211020134</v>
      </c>
      <c r="AC58" s="304"/>
      <c r="AD58" s="304">
        <v>0.48463697635275793</v>
      </c>
      <c r="AE58" s="304">
        <v>0.53234130970608851</v>
      </c>
      <c r="AF58" s="304">
        <v>0.57933826894258578</v>
      </c>
      <c r="AG58" s="304"/>
      <c r="AH58" s="304">
        <v>0.20252336354684747</v>
      </c>
      <c r="AI58" s="304">
        <v>0.19222680202590536</v>
      </c>
      <c r="AJ58" s="304">
        <v>9.2231889015820162E-2</v>
      </c>
      <c r="AK58" s="304"/>
      <c r="AL58" s="304">
        <v>6.0050930524525301E-2</v>
      </c>
      <c r="AM58" s="304">
        <v>3.1926785045499541E-2</v>
      </c>
      <c r="AN58" s="304">
        <v>9.5303489563563198E-3</v>
      </c>
    </row>
    <row r="59" spans="1:40" x14ac:dyDescent="0.2">
      <c r="A59" s="13" t="str">
        <f t="shared" si="67"/>
        <v>Elementary occupations</v>
      </c>
      <c r="B59" s="304">
        <f t="shared" si="69"/>
        <v>0.77866184954582807</v>
      </c>
      <c r="C59" s="304">
        <f t="shared" si="70"/>
        <v>0.79976866603498897</v>
      </c>
      <c r="D59" s="304">
        <f t="shared" si="71"/>
        <v>0.85068545549742225</v>
      </c>
      <c r="E59" s="304"/>
      <c r="F59" s="304">
        <v>5.4027422800894077E-5</v>
      </c>
      <c r="G59" s="304">
        <v>4.7489661841828072E-5</v>
      </c>
      <c r="H59" s="304">
        <v>4.9821061766204452E-5</v>
      </c>
      <c r="I59" s="304"/>
      <c r="J59" s="304">
        <v>4.8175326157904944E-3</v>
      </c>
      <c r="K59" s="304">
        <v>7.0919583475350968E-3</v>
      </c>
      <c r="L59" s="304">
        <v>1.1591465808092625E-2</v>
      </c>
      <c r="M59" s="304"/>
      <c r="N59" s="304">
        <v>1.4791042836205057E-2</v>
      </c>
      <c r="O59" s="304">
        <v>2.0296623796408505E-2</v>
      </c>
      <c r="P59" s="304">
        <v>2.3592863743272543E-2</v>
      </c>
      <c r="Q59" s="304"/>
      <c r="R59" s="304">
        <v>3.7777210724471125E-3</v>
      </c>
      <c r="S59" s="304">
        <v>4.2725410928347697E-3</v>
      </c>
      <c r="T59" s="304">
        <v>4.3243309492919813E-3</v>
      </c>
      <c r="U59" s="304"/>
      <c r="V59" s="304">
        <v>2.5307313424702244E-2</v>
      </c>
      <c r="W59" s="304">
        <v>3.5040918405593334E-2</v>
      </c>
      <c r="X59" s="304">
        <v>4.3502332144709326E-2</v>
      </c>
      <c r="Y59" s="304"/>
      <c r="Z59" s="304">
        <v>0.25254491753209457</v>
      </c>
      <c r="AA59" s="304">
        <v>0.25913973966342341</v>
      </c>
      <c r="AB59" s="304">
        <v>0.33693171700588614</v>
      </c>
      <c r="AC59" s="304"/>
      <c r="AD59" s="304">
        <v>0.24360774619699052</v>
      </c>
      <c r="AE59" s="304">
        <v>0.25960930312746361</v>
      </c>
      <c r="AF59" s="304">
        <v>0.3000676100145222</v>
      </c>
      <c r="AG59" s="304"/>
      <c r="AH59" s="304">
        <v>0.16153991155247199</v>
      </c>
      <c r="AI59" s="304">
        <v>0.1738550706423945</v>
      </c>
      <c r="AJ59" s="304">
        <v>0.11208417294699109</v>
      </c>
      <c r="AK59" s="304"/>
      <c r="AL59" s="304">
        <v>7.2221636892325095E-2</v>
      </c>
      <c r="AM59" s="304">
        <v>4.0415021297493893E-2</v>
      </c>
      <c r="AN59" s="304">
        <v>1.8541141822890173E-2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79.301000000000016</v>
      </c>
      <c r="C62" s="305">
        <f>SUM(C63:C71)</f>
        <v>79.942999999999969</v>
      </c>
      <c r="D62" s="305">
        <f>SUM(D63:D71)</f>
        <v>82.468000000000032</v>
      </c>
      <c r="E62" s="304"/>
      <c r="F62" s="305">
        <f>SUM(F63:F71)</f>
        <v>0.16667218137715858</v>
      </c>
      <c r="G62" s="305">
        <f>SUM(G63:G71)</f>
        <v>0.22864908051418723</v>
      </c>
      <c r="H62" s="305">
        <f>SUM(H63:H71)</f>
        <v>0.37869180818149245</v>
      </c>
      <c r="I62" s="304"/>
      <c r="J62" s="305">
        <f>SUM(J63:J71)</f>
        <v>2.0959614266788789</v>
      </c>
      <c r="K62" s="305">
        <f>SUM(K63:K71)</f>
        <v>2.6978355175655913</v>
      </c>
      <c r="L62" s="305">
        <f>SUM(L63:L71)</f>
        <v>4.1163731011181346</v>
      </c>
      <c r="M62" s="304"/>
      <c r="N62" s="305">
        <f>SUM(N63:N71)</f>
        <v>8.5084425203804788</v>
      </c>
      <c r="O62" s="305">
        <f>SUM(O63:O71)</f>
        <v>10.078151019686395</v>
      </c>
      <c r="P62" s="305">
        <f>SUM(P63:P71)</f>
        <v>13.946872061817341</v>
      </c>
      <c r="Q62" s="304"/>
      <c r="R62" s="305">
        <f>SUM(R63:R71)</f>
        <v>2.8792723426260807</v>
      </c>
      <c r="S62" s="305">
        <f>SUM(S63:S71)</f>
        <v>3.2833801972929333</v>
      </c>
      <c r="T62" s="305">
        <f>SUM(T63:T71)</f>
        <v>4.5899855745498916</v>
      </c>
      <c r="U62" s="304"/>
      <c r="V62" s="305">
        <f>SUM(V63:V71)</f>
        <v>3.0425847619857969</v>
      </c>
      <c r="W62" s="305">
        <f>SUM(W63:W71)</f>
        <v>3.4285172230886678</v>
      </c>
      <c r="X62" s="305">
        <f>SUM(X63:X71)</f>
        <v>4.4486976999180854</v>
      </c>
      <c r="Y62" s="304"/>
      <c r="Z62" s="305">
        <f>SUM(Z63:Z71)</f>
        <v>22.241069762935801</v>
      </c>
      <c r="AA62" s="305">
        <f>SUM(AA63:AA71)</f>
        <v>21.87044427359837</v>
      </c>
      <c r="AB62" s="305">
        <f>SUM(AB63:AB71)</f>
        <v>24.72885670549627</v>
      </c>
      <c r="AC62" s="304"/>
      <c r="AD62" s="305">
        <f>SUM(AD63:AD71)</f>
        <v>23.041273918411516</v>
      </c>
      <c r="AE62" s="305">
        <f>SUM(AE63:AE71)</f>
        <v>22.524115814133495</v>
      </c>
      <c r="AF62" s="305">
        <f>SUM(AF63:AF71)</f>
        <v>20.969362030386655</v>
      </c>
      <c r="AG62" s="304"/>
      <c r="AH62" s="305">
        <f>SUM(AH63:AH71)</f>
        <v>12.10631551674647</v>
      </c>
      <c r="AI62" s="305">
        <f>SUM(AI63:AI71)</f>
        <v>11.484502658702631</v>
      </c>
      <c r="AJ62" s="305">
        <f>SUM(AJ63:AJ71)</f>
        <v>6.5351968294290534</v>
      </c>
      <c r="AK62" s="304"/>
      <c r="AL62" s="305">
        <f>SUM(AL63:AL71)</f>
        <v>5.2194075688578261</v>
      </c>
      <c r="AM62" s="305">
        <f>SUM(AM63:AM71)</f>
        <v>4.3474042154177104</v>
      </c>
      <c r="AN62" s="305">
        <f>SUM(AN63:AN71)</f>
        <v>2.7539641891031068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9.6242407418076255</v>
      </c>
      <c r="C63" s="304">
        <f t="shared" ref="C63:C71" si="73">SUM(G63,K63,O63,S63,W63,AA63,AE63,AI63,AM63)</f>
        <v>9.323032600326945</v>
      </c>
      <c r="D63" s="304">
        <f t="shared" ref="D63:D71" si="74">SUM(H63,L63,P63,T63,X63,AB63,AF63,AJ63,AN63)</f>
        <v>10.655226307617383</v>
      </c>
      <c r="E63" s="304"/>
      <c r="F63" s="304">
        <v>3.7326444175353898E-2</v>
      </c>
      <c r="G63" s="304">
        <v>5.0196437051461124E-2</v>
      </c>
      <c r="H63" s="304">
        <v>9.0870470121244148E-2</v>
      </c>
      <c r="I63" s="304"/>
      <c r="J63" s="304">
        <v>0.45141063463292747</v>
      </c>
      <c r="K63" s="304">
        <v>0.55570306826531646</v>
      </c>
      <c r="L63" s="304">
        <v>0.88996035284301911</v>
      </c>
      <c r="M63" s="304"/>
      <c r="N63" s="304">
        <v>1.7981187222590147</v>
      </c>
      <c r="O63" s="304">
        <v>2.009633937535948</v>
      </c>
      <c r="P63" s="304">
        <v>2.5897477720419371</v>
      </c>
      <c r="Q63" s="304"/>
      <c r="R63" s="304">
        <v>0.45182373089734573</v>
      </c>
      <c r="S63" s="304">
        <v>0.45743008195372797</v>
      </c>
      <c r="T63" s="304">
        <v>0.61979833268734363</v>
      </c>
      <c r="U63" s="304"/>
      <c r="V63" s="304">
        <v>0.50887962248378871</v>
      </c>
      <c r="W63" s="304">
        <v>0.52589801751881626</v>
      </c>
      <c r="X63" s="304">
        <v>0.62012934751478066</v>
      </c>
      <c r="Y63" s="304"/>
      <c r="Z63" s="304">
        <v>2.3970601520657655</v>
      </c>
      <c r="AA63" s="304">
        <v>2.0195831772855395</v>
      </c>
      <c r="AB63" s="304">
        <v>2.438106855827129</v>
      </c>
      <c r="AC63" s="304"/>
      <c r="AD63" s="304">
        <v>2.3709415592769645</v>
      </c>
      <c r="AE63" s="304">
        <v>2.1862813814027393</v>
      </c>
      <c r="AF63" s="304">
        <v>2.1772976554382226</v>
      </c>
      <c r="AG63" s="304"/>
      <c r="AH63" s="304">
        <v>1.2835014280047907</v>
      </c>
      <c r="AI63" s="304">
        <v>1.2180250132344876</v>
      </c>
      <c r="AJ63" s="304">
        <v>0.8700278444731574</v>
      </c>
      <c r="AK63" s="304"/>
      <c r="AL63" s="304">
        <v>0.32517844801167489</v>
      </c>
      <c r="AM63" s="304">
        <v>0.30028148607890931</v>
      </c>
      <c r="AN63" s="304">
        <v>0.35928767667055139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5.1704434420896064</v>
      </c>
      <c r="C64" s="304">
        <f t="shared" si="73"/>
        <v>5.7259020502427562</v>
      </c>
      <c r="D64" s="304">
        <f t="shared" si="74"/>
        <v>6.7599318706061942</v>
      </c>
      <c r="E64" s="304"/>
      <c r="F64" s="304">
        <v>6.4128588086075064E-2</v>
      </c>
      <c r="G64" s="304">
        <v>8.9960463370980334E-2</v>
      </c>
      <c r="H64" s="304">
        <v>0.1512787017226615</v>
      </c>
      <c r="I64" s="304"/>
      <c r="J64" s="304">
        <v>0.49285520257620158</v>
      </c>
      <c r="K64" s="304">
        <v>0.65445271637056057</v>
      </c>
      <c r="L64" s="304">
        <v>1.0061779590774258</v>
      </c>
      <c r="M64" s="304"/>
      <c r="N64" s="304">
        <v>1.1663053467553652</v>
      </c>
      <c r="O64" s="304">
        <v>1.3750368215102957</v>
      </c>
      <c r="P64" s="304">
        <v>1.7433170714843884</v>
      </c>
      <c r="Q64" s="304"/>
      <c r="R64" s="304">
        <v>0.17713790722213421</v>
      </c>
      <c r="S64" s="304">
        <v>0.18310245274162601</v>
      </c>
      <c r="T64" s="304">
        <v>0.21917358031626516</v>
      </c>
      <c r="U64" s="304"/>
      <c r="V64" s="304">
        <v>0.30771766442265247</v>
      </c>
      <c r="W64" s="304">
        <v>0.37168381230681241</v>
      </c>
      <c r="X64" s="304">
        <v>0.47033816419243046</v>
      </c>
      <c r="Y64" s="304"/>
      <c r="Z64" s="304">
        <v>1.3522430474002809</v>
      </c>
      <c r="AA64" s="304">
        <v>1.4038452232812308</v>
      </c>
      <c r="AB64" s="304">
        <v>1.7229299570358156</v>
      </c>
      <c r="AC64" s="304"/>
      <c r="AD64" s="304">
        <v>0.99034511495495436</v>
      </c>
      <c r="AE64" s="304">
        <v>0.99250196933014723</v>
      </c>
      <c r="AF64" s="304">
        <v>0.96152256351876475</v>
      </c>
      <c r="AG64" s="304"/>
      <c r="AH64" s="304">
        <v>0.49427554458492717</v>
      </c>
      <c r="AI64" s="304">
        <v>0.51584320241413595</v>
      </c>
      <c r="AJ64" s="304">
        <v>0.33998250510024214</v>
      </c>
      <c r="AK64" s="304"/>
      <c r="AL64" s="304">
        <v>0.12543502608701429</v>
      </c>
      <c r="AM64" s="304">
        <v>0.13947538891696784</v>
      </c>
      <c r="AN64" s="304">
        <v>0.14521136815819982</v>
      </c>
    </row>
    <row r="65" spans="1:40" x14ac:dyDescent="0.2">
      <c r="A65" s="13" t="str">
        <f t="shared" si="72"/>
        <v>Associate professional occupations</v>
      </c>
      <c r="B65" s="304">
        <f t="shared" si="75"/>
        <v>4.4342204791562203</v>
      </c>
      <c r="C65" s="304">
        <f t="shared" si="73"/>
        <v>4.5350847116977322</v>
      </c>
      <c r="D65" s="304">
        <f t="shared" si="74"/>
        <v>5.1828318420054433</v>
      </c>
      <c r="E65" s="304"/>
      <c r="F65" s="304">
        <v>1.9424127138055802E-2</v>
      </c>
      <c r="G65" s="304">
        <v>2.5790662650391618E-2</v>
      </c>
      <c r="H65" s="304">
        <v>3.9313348333922582E-2</v>
      </c>
      <c r="I65" s="304"/>
      <c r="J65" s="304">
        <v>0.1937482050054081</v>
      </c>
      <c r="K65" s="304">
        <v>0.22922484847567054</v>
      </c>
      <c r="L65" s="304">
        <v>0.30285057024518347</v>
      </c>
      <c r="M65" s="304"/>
      <c r="N65" s="304">
        <v>0.7364792130922001</v>
      </c>
      <c r="O65" s="304">
        <v>0.83132636709584906</v>
      </c>
      <c r="P65" s="304">
        <v>1.0776398958917486</v>
      </c>
      <c r="Q65" s="304"/>
      <c r="R65" s="304">
        <v>0.17579243491855509</v>
      </c>
      <c r="S65" s="304">
        <v>0.19562657571716882</v>
      </c>
      <c r="T65" s="304">
        <v>0.26585535578494462</v>
      </c>
      <c r="U65" s="304"/>
      <c r="V65" s="304">
        <v>0.23055709221422413</v>
      </c>
      <c r="W65" s="304">
        <v>0.26338232392713518</v>
      </c>
      <c r="X65" s="304">
        <v>0.35117138023502675</v>
      </c>
      <c r="Y65" s="304"/>
      <c r="Z65" s="304">
        <v>1.3192331243514854</v>
      </c>
      <c r="AA65" s="304">
        <v>1.2601786137235571</v>
      </c>
      <c r="AB65" s="304">
        <v>1.4846784283446739</v>
      </c>
      <c r="AC65" s="304"/>
      <c r="AD65" s="304">
        <v>1.1058029926798867</v>
      </c>
      <c r="AE65" s="304">
        <v>1.1245607321780937</v>
      </c>
      <c r="AF65" s="304">
        <v>1.2453432254615575</v>
      </c>
      <c r="AG65" s="304"/>
      <c r="AH65" s="304">
        <v>0.50028370498203423</v>
      </c>
      <c r="AI65" s="304">
        <v>0.47296157715143283</v>
      </c>
      <c r="AJ65" s="304">
        <v>0.30090767727669943</v>
      </c>
      <c r="AK65" s="304"/>
      <c r="AL65" s="304">
        <v>0.15289958477437107</v>
      </c>
      <c r="AM65" s="304">
        <v>0.13203301077843344</v>
      </c>
      <c r="AN65" s="304">
        <v>0.11507196043168678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4.6637658838155458</v>
      </c>
      <c r="C66" s="304">
        <f t="shared" si="73"/>
        <v>5.0101568923354813</v>
      </c>
      <c r="D66" s="304">
        <f t="shared" si="74"/>
        <v>5.7120778922581943</v>
      </c>
      <c r="E66" s="304"/>
      <c r="F66" s="304">
        <v>7.5177682538841491E-3</v>
      </c>
      <c r="G66" s="304">
        <v>1.1234591989604387E-2</v>
      </c>
      <c r="H66" s="304">
        <v>1.7866884759825154E-2</v>
      </c>
      <c r="I66" s="304"/>
      <c r="J66" s="304">
        <v>0.12675347210072674</v>
      </c>
      <c r="K66" s="304">
        <v>0.16959600159798147</v>
      </c>
      <c r="L66" s="304">
        <v>0.23809203969650658</v>
      </c>
      <c r="M66" s="304"/>
      <c r="N66" s="304">
        <v>0.59199475140018842</v>
      </c>
      <c r="O66" s="304">
        <v>0.7605412197506437</v>
      </c>
      <c r="P66" s="304">
        <v>1.3798017039512864</v>
      </c>
      <c r="Q66" s="304"/>
      <c r="R66" s="304">
        <v>0.21056639214090689</v>
      </c>
      <c r="S66" s="304">
        <v>0.25403419310788683</v>
      </c>
      <c r="T66" s="304">
        <v>0.34397394691293548</v>
      </c>
      <c r="U66" s="304"/>
      <c r="V66" s="304">
        <v>0.19863354348618256</v>
      </c>
      <c r="W66" s="304">
        <v>0.22613443568009167</v>
      </c>
      <c r="X66" s="304">
        <v>0.36856935604948043</v>
      </c>
      <c r="Y66" s="304"/>
      <c r="Z66" s="304">
        <v>1.3187209644638127</v>
      </c>
      <c r="AA66" s="304">
        <v>1.423992815938163</v>
      </c>
      <c r="AB66" s="304">
        <v>1.5379162516731872</v>
      </c>
      <c r="AC66" s="304"/>
      <c r="AD66" s="304">
        <v>1.4654135281617819</v>
      </c>
      <c r="AE66" s="304">
        <v>1.5578601076796892</v>
      </c>
      <c r="AF66" s="304">
        <v>1.5156228558449683</v>
      </c>
      <c r="AG66" s="304"/>
      <c r="AH66" s="304">
        <v>0.49138731266499891</v>
      </c>
      <c r="AI66" s="304">
        <v>0.34044385922751169</v>
      </c>
      <c r="AJ66" s="304">
        <v>0.11054141416591449</v>
      </c>
      <c r="AK66" s="304"/>
      <c r="AL66" s="304">
        <v>0.2527781511430639</v>
      </c>
      <c r="AM66" s="304">
        <v>0.26631966736390933</v>
      </c>
      <c r="AN66" s="304">
        <v>0.19969343920408955</v>
      </c>
    </row>
    <row r="67" spans="1:40" x14ac:dyDescent="0.2">
      <c r="A67" s="13" t="str">
        <f t="shared" si="72"/>
        <v>Skilled trades occupations</v>
      </c>
      <c r="B67" s="304">
        <f t="shared" si="75"/>
        <v>5.914369881961135</v>
      </c>
      <c r="C67" s="304">
        <f t="shared" si="73"/>
        <v>6.0564761331988759</v>
      </c>
      <c r="D67" s="304">
        <f t="shared" si="74"/>
        <v>5.9598104905396676</v>
      </c>
      <c r="E67" s="304"/>
      <c r="F67" s="304">
        <v>2.6095066025260227E-3</v>
      </c>
      <c r="G67" s="304">
        <v>3.7396607299540201E-3</v>
      </c>
      <c r="H67" s="304">
        <v>6.2888164530659077E-3</v>
      </c>
      <c r="I67" s="304"/>
      <c r="J67" s="304">
        <v>6.7430543224300962E-2</v>
      </c>
      <c r="K67" s="304">
        <v>9.8258766684745452E-2</v>
      </c>
      <c r="L67" s="304">
        <v>0.16241610546907195</v>
      </c>
      <c r="M67" s="304"/>
      <c r="N67" s="304">
        <v>0.28381942960298107</v>
      </c>
      <c r="O67" s="304">
        <v>0.3720381808812408</v>
      </c>
      <c r="P67" s="304">
        <v>0.4695464285286563</v>
      </c>
      <c r="Q67" s="304"/>
      <c r="R67" s="304">
        <v>0.15570574652135488</v>
      </c>
      <c r="S67" s="304">
        <v>0.18270172637938403</v>
      </c>
      <c r="T67" s="304">
        <v>0.24760088188985566</v>
      </c>
      <c r="U67" s="304"/>
      <c r="V67" s="304">
        <v>0.20850214773423251</v>
      </c>
      <c r="W67" s="304">
        <v>0.24596157976964605</v>
      </c>
      <c r="X67" s="304">
        <v>0.27432904335932889</v>
      </c>
      <c r="Y67" s="304"/>
      <c r="Z67" s="304">
        <v>2.2606467882003365</v>
      </c>
      <c r="AA67" s="304">
        <v>2.2232309054358215</v>
      </c>
      <c r="AB67" s="304">
        <v>2.3797904126520497</v>
      </c>
      <c r="AC67" s="304"/>
      <c r="AD67" s="304">
        <v>1.6296779751215573</v>
      </c>
      <c r="AE67" s="304">
        <v>1.5881465921343698</v>
      </c>
      <c r="AF67" s="304">
        <v>1.5412234177859132</v>
      </c>
      <c r="AG67" s="304"/>
      <c r="AH67" s="304">
        <v>0.8290194307667007</v>
      </c>
      <c r="AI67" s="304">
        <v>0.90981382071682737</v>
      </c>
      <c r="AJ67" s="304">
        <v>0.56333400695446512</v>
      </c>
      <c r="AK67" s="304"/>
      <c r="AL67" s="304">
        <v>0.47695831418714468</v>
      </c>
      <c r="AM67" s="304">
        <v>0.43258490046688625</v>
      </c>
      <c r="AN67" s="304">
        <v>0.31528137744726176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2.7960436401675368</v>
      </c>
      <c r="C68" s="304">
        <f t="shared" si="73"/>
        <v>2.7201143152665312</v>
      </c>
      <c r="D68" s="304">
        <f t="shared" si="74"/>
        <v>3.060409282460709</v>
      </c>
      <c r="E68" s="304"/>
      <c r="F68" s="304">
        <v>2.5188251559979413E-3</v>
      </c>
      <c r="G68" s="304">
        <v>3.4960653693591331E-3</v>
      </c>
      <c r="H68" s="304">
        <v>5.7190717378549335E-3</v>
      </c>
      <c r="I68" s="304"/>
      <c r="J68" s="304">
        <v>5.6902659072483125E-2</v>
      </c>
      <c r="K68" s="304">
        <v>6.2677181855382971E-2</v>
      </c>
      <c r="L68" s="304">
        <v>7.8456652927656814E-2</v>
      </c>
      <c r="M68" s="304"/>
      <c r="N68" s="304">
        <v>0.30327096815248905</v>
      </c>
      <c r="O68" s="304">
        <v>0.33395145233883122</v>
      </c>
      <c r="P68" s="304">
        <v>0.42837612592967678</v>
      </c>
      <c r="Q68" s="304"/>
      <c r="R68" s="304">
        <v>0.25468922561003182</v>
      </c>
      <c r="S68" s="304">
        <v>0.29393934716576159</v>
      </c>
      <c r="T68" s="304">
        <v>0.46013107805759684</v>
      </c>
      <c r="U68" s="304"/>
      <c r="V68" s="304">
        <v>0.23587409098077075</v>
      </c>
      <c r="W68" s="304">
        <v>0.25206642229432358</v>
      </c>
      <c r="X68" s="304">
        <v>0.35125388988265888</v>
      </c>
      <c r="Y68" s="304"/>
      <c r="Z68" s="304">
        <v>0.62695875297160408</v>
      </c>
      <c r="AA68" s="304">
        <v>0.59636748629578351</v>
      </c>
      <c r="AB68" s="304">
        <v>0.70181244772632567</v>
      </c>
      <c r="AC68" s="304"/>
      <c r="AD68" s="304">
        <v>0.78237918042123988</v>
      </c>
      <c r="AE68" s="304">
        <v>0.70131346687031682</v>
      </c>
      <c r="AF68" s="304">
        <v>0.69046520245985821</v>
      </c>
      <c r="AG68" s="304"/>
      <c r="AH68" s="304">
        <v>0.34624804922334035</v>
      </c>
      <c r="AI68" s="304">
        <v>0.31715603557249739</v>
      </c>
      <c r="AJ68" s="304">
        <v>0.201728729634822</v>
      </c>
      <c r="AK68" s="304"/>
      <c r="AL68" s="304">
        <v>0.1872018885795802</v>
      </c>
      <c r="AM68" s="304">
        <v>0.15914685750427482</v>
      </c>
      <c r="AN68" s="304">
        <v>0.14246608410425821</v>
      </c>
    </row>
    <row r="69" spans="1:40" x14ac:dyDescent="0.2">
      <c r="A69" s="13" t="str">
        <f t="shared" si="72"/>
        <v>Sales and customer service occupations</v>
      </c>
      <c r="B69" s="304">
        <f t="shared" si="75"/>
        <v>22.112035134677214</v>
      </c>
      <c r="C69" s="304">
        <f t="shared" si="73"/>
        <v>22.254370197649372</v>
      </c>
      <c r="D69" s="304">
        <f t="shared" si="74"/>
        <v>22.082624411216106</v>
      </c>
      <c r="E69" s="304"/>
      <c r="F69" s="304">
        <v>1.5230654709644346E-2</v>
      </c>
      <c r="G69" s="304">
        <v>1.981506994097515E-2</v>
      </c>
      <c r="H69" s="304">
        <v>2.8665044908063018E-2</v>
      </c>
      <c r="I69" s="304"/>
      <c r="J69" s="304">
        <v>0.36756070101015825</v>
      </c>
      <c r="K69" s="304">
        <v>0.48108805914517877</v>
      </c>
      <c r="L69" s="304">
        <v>0.72919148422771352</v>
      </c>
      <c r="M69" s="304"/>
      <c r="N69" s="304">
        <v>2.1355827447946236</v>
      </c>
      <c r="O69" s="304">
        <v>2.5705731489473505</v>
      </c>
      <c r="P69" s="304">
        <v>3.728176049440485</v>
      </c>
      <c r="Q69" s="304"/>
      <c r="R69" s="304">
        <v>0.78620997180744923</v>
      </c>
      <c r="S69" s="304">
        <v>0.91646109659486585</v>
      </c>
      <c r="T69" s="304">
        <v>1.3561966736558453</v>
      </c>
      <c r="U69" s="304"/>
      <c r="V69" s="304">
        <v>0.54896225053634429</v>
      </c>
      <c r="W69" s="304">
        <v>0.58655150992177252</v>
      </c>
      <c r="X69" s="304">
        <v>0.77210196128732644</v>
      </c>
      <c r="Y69" s="304"/>
      <c r="Z69" s="304">
        <v>6.8337384964875536</v>
      </c>
      <c r="AA69" s="304">
        <v>7.2990734845466045</v>
      </c>
      <c r="AB69" s="304">
        <v>8.724795092271302</v>
      </c>
      <c r="AC69" s="304"/>
      <c r="AD69" s="304">
        <v>6.5074359886805224</v>
      </c>
      <c r="AE69" s="304">
        <v>6.0782281588759064</v>
      </c>
      <c r="AF69" s="304">
        <v>4.7723838699351759</v>
      </c>
      <c r="AG69" s="304"/>
      <c r="AH69" s="304">
        <v>3.5885678895393522</v>
      </c>
      <c r="AI69" s="304">
        <v>3.2451580018386941</v>
      </c>
      <c r="AJ69" s="304">
        <v>1.5033169671755864</v>
      </c>
      <c r="AK69" s="304"/>
      <c r="AL69" s="304">
        <v>1.3287464371115667</v>
      </c>
      <c r="AM69" s="304">
        <v>1.0574216678380248</v>
      </c>
      <c r="AN69" s="304">
        <v>0.46779726831460999</v>
      </c>
    </row>
    <row r="70" spans="1:40" x14ac:dyDescent="0.2">
      <c r="A70" s="13" t="str">
        <f t="shared" si="72"/>
        <v>Process, plant and machine operatives</v>
      </c>
      <c r="B70" s="304">
        <f t="shared" si="75"/>
        <v>9.5882431172405465</v>
      </c>
      <c r="C70" s="304">
        <f t="shared" si="73"/>
        <v>9.4534345561728852</v>
      </c>
      <c r="D70" s="304">
        <f t="shared" si="74"/>
        <v>8.9500857709815147</v>
      </c>
      <c r="E70" s="304"/>
      <c r="F70" s="304">
        <v>1.5094184772730772E-2</v>
      </c>
      <c r="G70" s="304">
        <v>2.1221365583141954E-2</v>
      </c>
      <c r="H70" s="304">
        <v>3.5007010765455898E-2</v>
      </c>
      <c r="I70" s="304"/>
      <c r="J70" s="304">
        <v>8.378175029884985E-2</v>
      </c>
      <c r="K70" s="304">
        <v>0.1150304175339983</v>
      </c>
      <c r="L70" s="304">
        <v>0.19086480339312606</v>
      </c>
      <c r="M70" s="304"/>
      <c r="N70" s="304">
        <v>0.34639455754051518</v>
      </c>
      <c r="O70" s="304">
        <v>0.4453145152109762</v>
      </c>
      <c r="P70" s="304">
        <v>0.6269585471701985</v>
      </c>
      <c r="Q70" s="304"/>
      <c r="R70" s="304">
        <v>0.1653048917437131</v>
      </c>
      <c r="S70" s="304">
        <v>0.19747875177720878</v>
      </c>
      <c r="T70" s="304">
        <v>0.22657331373737771</v>
      </c>
      <c r="U70" s="304"/>
      <c r="V70" s="304">
        <v>0.25550605302763313</v>
      </c>
      <c r="W70" s="304">
        <v>0.29706212024544404</v>
      </c>
      <c r="X70" s="304">
        <v>0.33589765375205644</v>
      </c>
      <c r="Y70" s="304"/>
      <c r="Z70" s="304">
        <v>2.4584844311301608</v>
      </c>
      <c r="AA70" s="304">
        <v>2.2225208978195607</v>
      </c>
      <c r="AB70" s="304">
        <v>2.2232391516331922</v>
      </c>
      <c r="AC70" s="304"/>
      <c r="AD70" s="304">
        <v>3.3954172742151538</v>
      </c>
      <c r="AE70" s="304">
        <v>3.6323820712984567</v>
      </c>
      <c r="AF70" s="304">
        <v>3.8763848530741885</v>
      </c>
      <c r="AG70" s="304"/>
      <c r="AH70" s="304">
        <v>1.926646911765348</v>
      </c>
      <c r="AI70" s="304">
        <v>1.9114378689854088</v>
      </c>
      <c r="AJ70" s="304">
        <v>1.2156024827393639</v>
      </c>
      <c r="AK70" s="304"/>
      <c r="AL70" s="304">
        <v>0.94161306274644196</v>
      </c>
      <c r="AM70" s="304">
        <v>0.61098654771869121</v>
      </c>
      <c r="AN70" s="304">
        <v>0.21955795471655654</v>
      </c>
    </row>
    <row r="71" spans="1:40" x14ac:dyDescent="0.2">
      <c r="A71" s="13" t="str">
        <f t="shared" si="72"/>
        <v>Elementary occupations</v>
      </c>
      <c r="B71" s="304">
        <f t="shared" si="75"/>
        <v>14.997637679084578</v>
      </c>
      <c r="C71" s="304">
        <f t="shared" si="73"/>
        <v>14.864428543109399</v>
      </c>
      <c r="D71" s="304">
        <f t="shared" si="74"/>
        <v>14.105002132314818</v>
      </c>
      <c r="E71" s="304"/>
      <c r="F71" s="304">
        <v>2.8220824828905883E-3</v>
      </c>
      <c r="G71" s="304">
        <v>3.194763828319503E-3</v>
      </c>
      <c r="H71" s="304">
        <v>3.6824593793993105E-3</v>
      </c>
      <c r="I71" s="304"/>
      <c r="J71" s="304">
        <v>0.25551825875782319</v>
      </c>
      <c r="K71" s="304">
        <v>0.33180445763675659</v>
      </c>
      <c r="L71" s="304">
        <v>0.51836313323843064</v>
      </c>
      <c r="M71" s="304"/>
      <c r="N71" s="304">
        <v>1.1464767867831009</v>
      </c>
      <c r="O71" s="304">
        <v>1.3797353764152613</v>
      </c>
      <c r="P71" s="304">
        <v>1.9033084673789658</v>
      </c>
      <c r="Q71" s="304"/>
      <c r="R71" s="304">
        <v>0.50204204176458977</v>
      </c>
      <c r="S71" s="304">
        <v>0.60260597185530351</v>
      </c>
      <c r="T71" s="304">
        <v>0.85068241150772772</v>
      </c>
      <c r="U71" s="304"/>
      <c r="V71" s="304">
        <v>0.54795229709996884</v>
      </c>
      <c r="W71" s="304">
        <v>0.65977700142462625</v>
      </c>
      <c r="X71" s="304">
        <v>0.9049069036449966</v>
      </c>
      <c r="Y71" s="304"/>
      <c r="Z71" s="304">
        <v>3.673984005864801</v>
      </c>
      <c r="AA71" s="304">
        <v>3.4216516692721082</v>
      </c>
      <c r="AB71" s="304">
        <v>3.5155881083325973</v>
      </c>
      <c r="AC71" s="304"/>
      <c r="AD71" s="304">
        <v>4.7938603048994581</v>
      </c>
      <c r="AE71" s="304">
        <v>4.6628413343637751</v>
      </c>
      <c r="AF71" s="304">
        <v>4.1891183868680058</v>
      </c>
      <c r="AG71" s="304"/>
      <c r="AH71" s="304">
        <v>2.6463852452149776</v>
      </c>
      <c r="AI71" s="304">
        <v>2.553663279561635</v>
      </c>
      <c r="AJ71" s="304">
        <v>1.4297552019088027</v>
      </c>
      <c r="AK71" s="304"/>
      <c r="AL71" s="304">
        <v>1.4285966562169679</v>
      </c>
      <c r="AM71" s="304">
        <v>1.2491546887516132</v>
      </c>
      <c r="AN71" s="304">
        <v>0.7895970600558927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73.777999999999977</v>
      </c>
      <c r="C74" s="305">
        <f>SUM(C75:C83)</f>
        <v>74.041999999999959</v>
      </c>
      <c r="D74" s="305">
        <f>SUM(D75:D83)</f>
        <v>76.864000000000019</v>
      </c>
      <c r="E74" s="304"/>
      <c r="F74" s="305">
        <f>SUM(F75:F83)</f>
        <v>0.86724056996170829</v>
      </c>
      <c r="G74" s="305">
        <f>SUM(G75:G83)</f>
        <v>1.0297829582284617</v>
      </c>
      <c r="H74" s="305">
        <f>SUM(H75:H83)</f>
        <v>1.3104499926226798</v>
      </c>
      <c r="I74" s="304"/>
      <c r="J74" s="305">
        <f>SUM(J75:J83)</f>
        <v>7.243000308945458</v>
      </c>
      <c r="K74" s="305">
        <f>SUM(K75:K83)</f>
        <v>8.5603959110683974</v>
      </c>
      <c r="L74" s="305">
        <f>SUM(L75:L83)</f>
        <v>10.794248003535825</v>
      </c>
      <c r="M74" s="304"/>
      <c r="N74" s="305">
        <f>SUM(N75:N83)</f>
        <v>16.668983742610639</v>
      </c>
      <c r="O74" s="305">
        <f>SUM(O75:O83)</f>
        <v>17.860184012543563</v>
      </c>
      <c r="P74" s="305">
        <f>SUM(P75:P83)</f>
        <v>20.89154459209923</v>
      </c>
      <c r="Q74" s="304"/>
      <c r="R74" s="305">
        <f>SUM(R75:R83)</f>
        <v>3.4073538001904189</v>
      </c>
      <c r="S74" s="305">
        <f>SUM(S75:S83)</f>
        <v>3.6115186618141575</v>
      </c>
      <c r="T74" s="305">
        <f>SUM(T75:T83)</f>
        <v>4.4387810803105161</v>
      </c>
      <c r="U74" s="304"/>
      <c r="V74" s="305">
        <f>SUM(V75:V83)</f>
        <v>4.0548848115596821</v>
      </c>
      <c r="W74" s="305">
        <f>SUM(W75:W83)</f>
        <v>4.2481933259764952</v>
      </c>
      <c r="X74" s="305">
        <f>SUM(X75:X83)</f>
        <v>5.0021769637690969</v>
      </c>
      <c r="Y74" s="304"/>
      <c r="Z74" s="305">
        <f>SUM(Z75:Z83)</f>
        <v>14.458061033015243</v>
      </c>
      <c r="AA74" s="305">
        <f>SUM(AA75:AA83)</f>
        <v>12.706585845665652</v>
      </c>
      <c r="AB74" s="305">
        <f>SUM(AB75:AB83)</f>
        <v>12.235947958028969</v>
      </c>
      <c r="AC74" s="304"/>
      <c r="AD74" s="305">
        <f>SUM(AD75:AD83)</f>
        <v>15.479071588793269</v>
      </c>
      <c r="AE74" s="305">
        <f>SUM(AE75:AE83)</f>
        <v>14.846277485204604</v>
      </c>
      <c r="AF74" s="305">
        <f>SUM(AF75:AF83)</f>
        <v>13.72958959840194</v>
      </c>
      <c r="AG74" s="304"/>
      <c r="AH74" s="305">
        <f>SUM(AH75:AH83)</f>
        <v>8.6613132090296894</v>
      </c>
      <c r="AI74" s="305">
        <f>SUM(AI75:AI83)</f>
        <v>8.4297551709960459</v>
      </c>
      <c r="AJ74" s="305">
        <f>SUM(AJ75:AJ83)</f>
        <v>6.1857803893264274</v>
      </c>
      <c r="AK74" s="304"/>
      <c r="AL74" s="305">
        <f>SUM(AL75:AL83)</f>
        <v>2.9380909358938734</v>
      </c>
      <c r="AM74" s="305">
        <f>SUM(AM75:AM83)</f>
        <v>2.7493066285025929</v>
      </c>
      <c r="AN74" s="305">
        <f>SUM(AN75:AN83)</f>
        <v>2.2754814219053312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6.1073733946901818</v>
      </c>
      <c r="C75" s="305">
        <f t="shared" ref="C75:C83" si="77">SUM(G75,K75,O75,S75,W75,AA75,AE75,AI75,AM75)</f>
        <v>5.5635004575333538</v>
      </c>
      <c r="D75" s="305">
        <f t="shared" ref="D75:D83" si="78">SUM(H75,L75,P75,T75,X75,AB75,AF75,AJ75,AN75)</f>
        <v>5.9874900617283284</v>
      </c>
      <c r="E75" s="304"/>
      <c r="F75" s="304">
        <v>0.10591822858860435</v>
      </c>
      <c r="G75" s="304">
        <v>0.11960215792891644</v>
      </c>
      <c r="H75" s="304">
        <v>0.15987764415187836</v>
      </c>
      <c r="I75" s="304"/>
      <c r="J75" s="304">
        <v>0.77840659275311708</v>
      </c>
      <c r="K75" s="304">
        <v>0.83260696309686955</v>
      </c>
      <c r="L75" s="304">
        <v>1.0313689041453307</v>
      </c>
      <c r="M75" s="304"/>
      <c r="N75" s="304">
        <v>1.8674896169701598</v>
      </c>
      <c r="O75" s="304">
        <v>1.8144010603655094</v>
      </c>
      <c r="P75" s="304">
        <v>2.135665101468982</v>
      </c>
      <c r="Q75" s="304"/>
      <c r="R75" s="304">
        <v>0.24372896510397798</v>
      </c>
      <c r="S75" s="304">
        <v>0.22113863201712861</v>
      </c>
      <c r="T75" s="304">
        <v>0.26152787169934372</v>
      </c>
      <c r="U75" s="304"/>
      <c r="V75" s="304">
        <v>0.42752542607483529</v>
      </c>
      <c r="W75" s="304">
        <v>0.40509447473390814</v>
      </c>
      <c r="X75" s="304">
        <v>0.46932541970499619</v>
      </c>
      <c r="Y75" s="304"/>
      <c r="Z75" s="304">
        <v>1.1969336426364809</v>
      </c>
      <c r="AA75" s="304">
        <v>0.89579197484073914</v>
      </c>
      <c r="AB75" s="304">
        <v>0.84724637056237817</v>
      </c>
      <c r="AC75" s="304"/>
      <c r="AD75" s="304">
        <v>0.84495261846547043</v>
      </c>
      <c r="AE75" s="304">
        <v>0.69420227989728178</v>
      </c>
      <c r="AF75" s="304">
        <v>0.63261284479035818</v>
      </c>
      <c r="AG75" s="304"/>
      <c r="AH75" s="304">
        <v>0.47671732739706824</v>
      </c>
      <c r="AI75" s="304">
        <v>0.43233515799933431</v>
      </c>
      <c r="AJ75" s="304">
        <v>0.3445238735514653</v>
      </c>
      <c r="AK75" s="304"/>
      <c r="AL75" s="304">
        <v>0.16570097670046724</v>
      </c>
      <c r="AM75" s="304">
        <v>0.14832775665366646</v>
      </c>
      <c r="AN75" s="304">
        <v>0.10534203165359461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14.659930072315593</v>
      </c>
      <c r="C76" s="305">
        <f t="shared" si="77"/>
        <v>15.325256374997355</v>
      </c>
      <c r="D76" s="305">
        <f>SUM(H76,L76,P76,T76,X76,AB76,AF76,AJ76,AN76)</f>
        <v>16.780311177490667</v>
      </c>
      <c r="E76" s="304"/>
      <c r="F76" s="304">
        <v>0.47246775249680151</v>
      </c>
      <c r="G76" s="304">
        <v>0.57014353297799725</v>
      </c>
      <c r="H76" s="304">
        <v>0.69973376418518762</v>
      </c>
      <c r="I76" s="304"/>
      <c r="J76" s="304">
        <v>3.1343849204493157</v>
      </c>
      <c r="K76" s="304">
        <v>3.7602154820306462</v>
      </c>
      <c r="L76" s="304">
        <v>4.6691410312577437</v>
      </c>
      <c r="M76" s="304"/>
      <c r="N76" s="304">
        <v>5.4398974186757076</v>
      </c>
      <c r="O76" s="304">
        <v>5.6666667935535857</v>
      </c>
      <c r="P76" s="304">
        <v>6.1099826023981834</v>
      </c>
      <c r="Q76" s="304"/>
      <c r="R76" s="304">
        <v>0.46421108236008352</v>
      </c>
      <c r="S76" s="304">
        <v>0.47231943630797157</v>
      </c>
      <c r="T76" s="304">
        <v>0.54772380754112704</v>
      </c>
      <c r="U76" s="304"/>
      <c r="V76" s="304">
        <v>0.8521578125090058</v>
      </c>
      <c r="W76" s="304">
        <v>0.8676626059826027</v>
      </c>
      <c r="X76" s="304">
        <v>0.97026891272385862</v>
      </c>
      <c r="Y76" s="304"/>
      <c r="Z76" s="304">
        <v>1.976896623591619</v>
      </c>
      <c r="AA76" s="304">
        <v>1.6414174863170956</v>
      </c>
      <c r="AB76" s="304">
        <v>1.5832490111064492</v>
      </c>
      <c r="AC76" s="304"/>
      <c r="AD76" s="304">
        <v>1.4766687761632924</v>
      </c>
      <c r="AE76" s="304">
        <v>1.4554160820382538</v>
      </c>
      <c r="AF76" s="304">
        <v>1.4943946491459521</v>
      </c>
      <c r="AG76" s="304"/>
      <c r="AH76" s="304">
        <v>0.63847411247599528</v>
      </c>
      <c r="AI76" s="304">
        <v>0.65646089288424891</v>
      </c>
      <c r="AJ76" s="304">
        <v>0.45439589065024655</v>
      </c>
      <c r="AK76" s="304"/>
      <c r="AL76" s="304">
        <v>0.20477157359377163</v>
      </c>
      <c r="AM76" s="304">
        <v>0.23495406290495363</v>
      </c>
      <c r="AN76" s="304">
        <v>0.25142150848191858</v>
      </c>
    </row>
    <row r="77" spans="1:40" x14ac:dyDescent="0.2">
      <c r="A77" s="13" t="str">
        <f t="shared" si="76"/>
        <v>Associate professional occupations</v>
      </c>
      <c r="B77" s="305">
        <f t="shared" si="79"/>
        <v>11.171548593100184</v>
      </c>
      <c r="C77" s="305">
        <f t="shared" si="77"/>
        <v>10.611977474052816</v>
      </c>
      <c r="D77" s="305">
        <f t="shared" si="78"/>
        <v>11.433727427793839</v>
      </c>
      <c r="E77" s="304"/>
      <c r="F77" s="304">
        <v>0.16428479731136628</v>
      </c>
      <c r="G77" s="304">
        <v>0.18433038075741079</v>
      </c>
      <c r="H77" s="304">
        <v>0.24795031366685183</v>
      </c>
      <c r="I77" s="304"/>
      <c r="J77" s="304">
        <v>1.6260680075921603</v>
      </c>
      <c r="K77" s="304">
        <v>1.7887077833207186</v>
      </c>
      <c r="L77" s="304">
        <v>2.2009276908279154</v>
      </c>
      <c r="M77" s="304"/>
      <c r="N77" s="304">
        <v>3.5206073657968191</v>
      </c>
      <c r="O77" s="304">
        <v>3.5315345235353877</v>
      </c>
      <c r="P77" s="304">
        <v>4.0713162624131121</v>
      </c>
      <c r="Q77" s="304"/>
      <c r="R77" s="304">
        <v>0.65663267967456895</v>
      </c>
      <c r="S77" s="304">
        <v>0.68225970739450381</v>
      </c>
      <c r="T77" s="304">
        <v>0.85452564348700166</v>
      </c>
      <c r="U77" s="304"/>
      <c r="V77" s="304">
        <v>0.68830707831764104</v>
      </c>
      <c r="W77" s="304">
        <v>0.67128875323477477</v>
      </c>
      <c r="X77" s="304">
        <v>0.72791156927550071</v>
      </c>
      <c r="Y77" s="304"/>
      <c r="Z77" s="304">
        <v>2.0122106871104339</v>
      </c>
      <c r="AA77" s="304">
        <v>1.6006318102740713</v>
      </c>
      <c r="AB77" s="304">
        <v>1.5483233049523022</v>
      </c>
      <c r="AC77" s="304"/>
      <c r="AD77" s="304">
        <v>1.463974803341284</v>
      </c>
      <c r="AE77" s="304">
        <v>1.2032844649173515</v>
      </c>
      <c r="AF77" s="304">
        <v>0.98606348419906997</v>
      </c>
      <c r="AG77" s="304"/>
      <c r="AH77" s="304">
        <v>0.81055889255015035</v>
      </c>
      <c r="AI77" s="304">
        <v>0.70993687996400567</v>
      </c>
      <c r="AJ77" s="304">
        <v>0.49967008531432128</v>
      </c>
      <c r="AK77" s="304"/>
      <c r="AL77" s="304">
        <v>0.22890428140575994</v>
      </c>
      <c r="AM77" s="304">
        <v>0.24000317065459217</v>
      </c>
      <c r="AN77" s="304">
        <v>0.29703907365776566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15.343130755029922</v>
      </c>
      <c r="C78" s="305">
        <f t="shared" si="77"/>
        <v>16.004016126833555</v>
      </c>
      <c r="D78" s="305">
        <f t="shared" si="78"/>
        <v>16.015142918180207</v>
      </c>
      <c r="E78" s="304"/>
      <c r="F78" s="304">
        <v>6.2851075323115194E-2</v>
      </c>
      <c r="G78" s="304">
        <v>7.7314781930193102E-2</v>
      </c>
      <c r="H78" s="304">
        <v>9.7978622870916299E-2</v>
      </c>
      <c r="I78" s="304"/>
      <c r="J78" s="304">
        <v>0.92750606205476571</v>
      </c>
      <c r="K78" s="304">
        <v>1.201277028533013</v>
      </c>
      <c r="L78" s="304">
        <v>1.5806161084163231</v>
      </c>
      <c r="M78" s="304"/>
      <c r="N78" s="304">
        <v>3.2463056228844893</v>
      </c>
      <c r="O78" s="304">
        <v>3.9055523264176299</v>
      </c>
      <c r="P78" s="304">
        <v>4.9161424168941057</v>
      </c>
      <c r="Q78" s="304"/>
      <c r="R78" s="304">
        <v>0.86311438274943286</v>
      </c>
      <c r="S78" s="304">
        <v>0.94157151410287876</v>
      </c>
      <c r="T78" s="304">
        <v>1.1232644604988373</v>
      </c>
      <c r="U78" s="304"/>
      <c r="V78" s="304">
        <v>1.0405202300239293</v>
      </c>
      <c r="W78" s="304">
        <v>1.1748031698137578</v>
      </c>
      <c r="X78" s="304">
        <v>1.4529288528968398</v>
      </c>
      <c r="Y78" s="304"/>
      <c r="Z78" s="304">
        <v>3.2879856318344194</v>
      </c>
      <c r="AA78" s="304">
        <v>3.1147513609771145</v>
      </c>
      <c r="AB78" s="304">
        <v>2.796139293498356</v>
      </c>
      <c r="AC78" s="304"/>
      <c r="AD78" s="304">
        <v>3.7528715420477514</v>
      </c>
      <c r="AE78" s="304">
        <v>3.5489745007764983</v>
      </c>
      <c r="AF78" s="304">
        <v>2.8304455539225613</v>
      </c>
      <c r="AG78" s="304"/>
      <c r="AH78" s="304">
        <v>1.5634783339478644</v>
      </c>
      <c r="AI78" s="304">
        <v>1.3327580943092669</v>
      </c>
      <c r="AJ78" s="304">
        <v>0.54216028063177057</v>
      </c>
      <c r="AK78" s="304"/>
      <c r="AL78" s="304">
        <v>0.59849787416415334</v>
      </c>
      <c r="AM78" s="304">
        <v>0.70701334997320198</v>
      </c>
      <c r="AN78" s="304">
        <v>0.67546732855049374</v>
      </c>
    </row>
    <row r="79" spans="1:40" x14ac:dyDescent="0.2">
      <c r="A79" s="13" t="str">
        <f t="shared" si="76"/>
        <v>Skilled trades occupations</v>
      </c>
      <c r="B79" s="305">
        <f t="shared" si="79"/>
        <v>3.1185721293395168</v>
      </c>
      <c r="C79" s="305">
        <f t="shared" si="77"/>
        <v>3.1299960854915625</v>
      </c>
      <c r="D79" s="305">
        <f t="shared" si="78"/>
        <v>3.0247981409208866</v>
      </c>
      <c r="E79" s="304"/>
      <c r="F79" s="304">
        <v>1.1363953518598579E-2</v>
      </c>
      <c r="G79" s="304">
        <v>1.5872195428373054E-2</v>
      </c>
      <c r="H79" s="304">
        <v>2.1592299223901708E-2</v>
      </c>
      <c r="I79" s="304"/>
      <c r="J79" s="304">
        <v>0.12412285496675457</v>
      </c>
      <c r="K79" s="304">
        <v>0.15613560482784936</v>
      </c>
      <c r="L79" s="304">
        <v>0.20031917097611057</v>
      </c>
      <c r="M79" s="304"/>
      <c r="N79" s="304">
        <v>0.31407627861332416</v>
      </c>
      <c r="O79" s="304">
        <v>0.36393947832270374</v>
      </c>
      <c r="P79" s="304">
        <v>0.43981504849925923</v>
      </c>
      <c r="Q79" s="304"/>
      <c r="R79" s="304">
        <v>0.14500711938543137</v>
      </c>
      <c r="S79" s="304">
        <v>0.16334389195419835</v>
      </c>
      <c r="T79" s="304">
        <v>0.22104081196016162</v>
      </c>
      <c r="U79" s="304"/>
      <c r="V79" s="304">
        <v>0.18470935617462522</v>
      </c>
      <c r="W79" s="304">
        <v>0.19752785556439847</v>
      </c>
      <c r="X79" s="304">
        <v>0.21964702699740896</v>
      </c>
      <c r="Y79" s="304"/>
      <c r="Z79" s="304">
        <v>0.8997578721590247</v>
      </c>
      <c r="AA79" s="304">
        <v>0.75818022585809486</v>
      </c>
      <c r="AB79" s="304">
        <v>0.64170412743335825</v>
      </c>
      <c r="AC79" s="304"/>
      <c r="AD79" s="304">
        <v>0.86779046865940801</v>
      </c>
      <c r="AE79" s="304">
        <v>0.89366892210582805</v>
      </c>
      <c r="AF79" s="304">
        <v>0.86823228063243429</v>
      </c>
      <c r="AG79" s="304"/>
      <c r="AH79" s="304">
        <v>0.34806019797040888</v>
      </c>
      <c r="AI79" s="304">
        <v>0.36155447074605257</v>
      </c>
      <c r="AJ79" s="304">
        <v>0.25164077977302141</v>
      </c>
      <c r="AK79" s="304"/>
      <c r="AL79" s="304">
        <v>0.22368402789194122</v>
      </c>
      <c r="AM79" s="304">
        <v>0.21977344068406368</v>
      </c>
      <c r="AN79" s="304">
        <v>0.16080659542523043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4.5350299319385554</v>
      </c>
      <c r="C80" s="305">
        <f t="shared" si="77"/>
        <v>4.1061256043112611</v>
      </c>
      <c r="D80" s="305">
        <f t="shared" si="78"/>
        <v>4.0856235250778212</v>
      </c>
      <c r="E80" s="304"/>
      <c r="F80" s="304">
        <v>3.5674517413133515E-3</v>
      </c>
      <c r="G80" s="304">
        <v>4.602247532797402E-3</v>
      </c>
      <c r="H80" s="304">
        <v>7.339252769505757E-3</v>
      </c>
      <c r="I80" s="304"/>
      <c r="J80" s="304">
        <v>0.14587277586528163</v>
      </c>
      <c r="K80" s="304">
        <v>0.17005455094541419</v>
      </c>
      <c r="L80" s="304">
        <v>0.22092272615723152</v>
      </c>
      <c r="M80" s="304"/>
      <c r="N80" s="304">
        <v>0.54884343278980852</v>
      </c>
      <c r="O80" s="304">
        <v>0.61620084134741082</v>
      </c>
      <c r="P80" s="304">
        <v>0.82232211649389941</v>
      </c>
      <c r="Q80" s="304"/>
      <c r="R80" s="304">
        <v>0.35915647574665549</v>
      </c>
      <c r="S80" s="304">
        <v>0.36862052244088073</v>
      </c>
      <c r="T80" s="304">
        <v>0.46230610403231459</v>
      </c>
      <c r="U80" s="304"/>
      <c r="V80" s="304">
        <v>0.2785733055796607</v>
      </c>
      <c r="W80" s="304">
        <v>0.28209507999238598</v>
      </c>
      <c r="X80" s="304">
        <v>0.38301280410494953</v>
      </c>
      <c r="Y80" s="304"/>
      <c r="Z80" s="304">
        <v>1.2513996964722611</v>
      </c>
      <c r="AA80" s="304">
        <v>1.155912014875415</v>
      </c>
      <c r="AB80" s="304">
        <v>1.1633837313237261</v>
      </c>
      <c r="AC80" s="304"/>
      <c r="AD80" s="304">
        <v>1.1035396121926431</v>
      </c>
      <c r="AE80" s="304">
        <v>0.83324499040413624</v>
      </c>
      <c r="AF80" s="304">
        <v>0.59349284422098125</v>
      </c>
      <c r="AG80" s="304"/>
      <c r="AH80" s="304">
        <v>0.63975430999360272</v>
      </c>
      <c r="AI80" s="304">
        <v>0.53376302478685078</v>
      </c>
      <c r="AJ80" s="304">
        <v>0.35640993639932206</v>
      </c>
      <c r="AK80" s="304"/>
      <c r="AL80" s="304">
        <v>0.20432287155732956</v>
      </c>
      <c r="AM80" s="304">
        <v>0.14163233198597036</v>
      </c>
      <c r="AN80" s="304">
        <v>7.6434009575891193E-2</v>
      </c>
    </row>
    <row r="81" spans="1:40" x14ac:dyDescent="0.2">
      <c r="A81" s="13" t="str">
        <f t="shared" si="76"/>
        <v>Sales and customer service occupations</v>
      </c>
      <c r="B81" s="305">
        <f t="shared" si="79"/>
        <v>6.4270608469710115</v>
      </c>
      <c r="C81" s="305">
        <f t="shared" si="77"/>
        <v>6.7557875497759765</v>
      </c>
      <c r="D81" s="305">
        <f t="shared" si="78"/>
        <v>7.3084343531896874</v>
      </c>
      <c r="E81" s="304"/>
      <c r="F81" s="304">
        <v>2.9727948692983754E-2</v>
      </c>
      <c r="G81" s="304">
        <v>3.7331005608632076E-2</v>
      </c>
      <c r="H81" s="304">
        <v>4.7834245373103344E-2</v>
      </c>
      <c r="I81" s="304"/>
      <c r="J81" s="304">
        <v>0.25057427017303668</v>
      </c>
      <c r="K81" s="304">
        <v>0.31093951552698645</v>
      </c>
      <c r="L81" s="304">
        <v>0.41581952406566353</v>
      </c>
      <c r="M81" s="304"/>
      <c r="N81" s="304">
        <v>1.0983970864952364</v>
      </c>
      <c r="O81" s="304">
        <v>1.2547024375316134</v>
      </c>
      <c r="P81" s="304">
        <v>1.6109554442547547</v>
      </c>
      <c r="Q81" s="304"/>
      <c r="R81" s="304">
        <v>0.32021603224414563</v>
      </c>
      <c r="S81" s="304">
        <v>0.37907314476139159</v>
      </c>
      <c r="T81" s="304">
        <v>0.52351977437019659</v>
      </c>
      <c r="U81" s="304"/>
      <c r="V81" s="304">
        <v>0.36977211390734011</v>
      </c>
      <c r="W81" s="304">
        <v>0.43159777885458905</v>
      </c>
      <c r="X81" s="304">
        <v>0.53228840724773552</v>
      </c>
      <c r="Y81" s="304"/>
      <c r="Z81" s="304">
        <v>1.6643082261064406</v>
      </c>
      <c r="AA81" s="304">
        <v>1.6506159731860106</v>
      </c>
      <c r="AB81" s="304">
        <v>1.7091404545076516</v>
      </c>
      <c r="AC81" s="304"/>
      <c r="AD81" s="304">
        <v>1.7581417328789259</v>
      </c>
      <c r="AE81" s="304">
        <v>1.7544850776640282</v>
      </c>
      <c r="AF81" s="304">
        <v>1.6250392667563469</v>
      </c>
      <c r="AG81" s="304"/>
      <c r="AH81" s="304">
        <v>0.71530437374830802</v>
      </c>
      <c r="AI81" s="304">
        <v>0.68422450469106577</v>
      </c>
      <c r="AJ81" s="304">
        <v>0.57405840145136888</v>
      </c>
      <c r="AK81" s="304"/>
      <c r="AL81" s="304">
        <v>0.22061906272459442</v>
      </c>
      <c r="AM81" s="304">
        <v>0.2528181119516611</v>
      </c>
      <c r="AN81" s="304">
        <v>0.26977883516286666</v>
      </c>
    </row>
    <row r="82" spans="1:40" x14ac:dyDescent="0.2">
      <c r="A82" s="13" t="str">
        <f t="shared" si="76"/>
        <v>Process, plant and machine operatives</v>
      </c>
      <c r="B82" s="305">
        <f t="shared" si="79"/>
        <v>2.0445263993863869</v>
      </c>
      <c r="C82" s="305">
        <f t="shared" si="77"/>
        <v>2.031571133120039</v>
      </c>
      <c r="D82" s="305">
        <f t="shared" si="78"/>
        <v>1.852674895446627</v>
      </c>
      <c r="E82" s="304"/>
      <c r="F82" s="304">
        <v>3.8153359223010758E-3</v>
      </c>
      <c r="G82" s="304">
        <v>5.0830414612047809E-3</v>
      </c>
      <c r="H82" s="304">
        <v>6.4813097054019506E-3</v>
      </c>
      <c r="I82" s="304"/>
      <c r="J82" s="304">
        <v>4.013704059070821E-2</v>
      </c>
      <c r="K82" s="304">
        <v>5.4309602782775683E-2</v>
      </c>
      <c r="L82" s="304">
        <v>7.6670577023729633E-2</v>
      </c>
      <c r="M82" s="304"/>
      <c r="N82" s="304">
        <v>0.1057517208521101</v>
      </c>
      <c r="O82" s="304">
        <v>0.12588349917492075</v>
      </c>
      <c r="P82" s="304">
        <v>0.14672223657834446</v>
      </c>
      <c r="Q82" s="304"/>
      <c r="R82" s="304">
        <v>3.6904316640261947E-2</v>
      </c>
      <c r="S82" s="304">
        <v>4.004386594359087E-2</v>
      </c>
      <c r="T82" s="304">
        <v>4.8386480463063777E-2</v>
      </c>
      <c r="U82" s="304"/>
      <c r="V82" s="304">
        <v>4.9570573904802059E-2</v>
      </c>
      <c r="W82" s="304">
        <v>5.9161346710551614E-2</v>
      </c>
      <c r="X82" s="304">
        <v>7.1579939533000181E-2</v>
      </c>
      <c r="Y82" s="304"/>
      <c r="Z82" s="304">
        <v>0.63297940887466608</v>
      </c>
      <c r="AA82" s="304">
        <v>0.60350168230109291</v>
      </c>
      <c r="AB82" s="304">
        <v>0.64143775569602435</v>
      </c>
      <c r="AC82" s="304"/>
      <c r="AD82" s="304">
        <v>0.54798956659922637</v>
      </c>
      <c r="AE82" s="304">
        <v>0.56963541241410665</v>
      </c>
      <c r="AF82" s="304">
        <v>0.5622407925090811</v>
      </c>
      <c r="AG82" s="304"/>
      <c r="AH82" s="304">
        <v>0.34006272381525904</v>
      </c>
      <c r="AI82" s="304">
        <v>0.33733480877063987</v>
      </c>
      <c r="AJ82" s="304">
        <v>0.21269017280878241</v>
      </c>
      <c r="AK82" s="304"/>
      <c r="AL82" s="304">
        <v>0.28731571218705199</v>
      </c>
      <c r="AM82" s="304">
        <v>0.23661787356115602</v>
      </c>
      <c r="AN82" s="304">
        <v>8.6465631129199028E-2</v>
      </c>
    </row>
    <row r="83" spans="1:40" x14ac:dyDescent="0.2">
      <c r="A83" s="39" t="str">
        <f t="shared" si="76"/>
        <v>Elementary occupations</v>
      </c>
      <c r="B83" s="307">
        <f t="shared" si="79"/>
        <v>10.370827877228633</v>
      </c>
      <c r="C83" s="307">
        <f t="shared" si="77"/>
        <v>10.513769193884047</v>
      </c>
      <c r="D83" s="307">
        <f t="shared" si="78"/>
        <v>10.375797500171958</v>
      </c>
      <c r="E83" s="307"/>
      <c r="F83" s="307">
        <v>1.324402636662422E-2</v>
      </c>
      <c r="G83" s="307">
        <v>1.5503614602936649E-2</v>
      </c>
      <c r="H83" s="307">
        <v>2.166254067593288E-2</v>
      </c>
      <c r="I83" s="307"/>
      <c r="J83" s="307">
        <v>0.21592778450031727</v>
      </c>
      <c r="K83" s="307">
        <v>0.28614938000412493</v>
      </c>
      <c r="L83" s="307">
        <v>0.39846227066577888</v>
      </c>
      <c r="M83" s="307"/>
      <c r="N83" s="307">
        <v>0.52761519953298508</v>
      </c>
      <c r="O83" s="307">
        <v>0.58130305229480062</v>
      </c>
      <c r="P83" s="307">
        <v>0.63862336309858803</v>
      </c>
      <c r="Q83" s="307"/>
      <c r="R83" s="307">
        <v>0.31838274628586111</v>
      </c>
      <c r="S83" s="307">
        <v>0.34314794689161304</v>
      </c>
      <c r="T83" s="307">
        <v>0.39648612625846991</v>
      </c>
      <c r="U83" s="307"/>
      <c r="V83" s="307">
        <v>0.16374891506784264</v>
      </c>
      <c r="W83" s="307">
        <v>0.15896226108952688</v>
      </c>
      <c r="X83" s="307">
        <v>0.17521403128480739</v>
      </c>
      <c r="Y83" s="307"/>
      <c r="Z83" s="307">
        <v>1.535589244229896</v>
      </c>
      <c r="AA83" s="307">
        <v>1.2857833170360176</v>
      </c>
      <c r="AB83" s="307">
        <v>1.3053239089487247</v>
      </c>
      <c r="AC83" s="307"/>
      <c r="AD83" s="307">
        <v>3.6631424684452689</v>
      </c>
      <c r="AE83" s="307">
        <v>3.8933657549871192</v>
      </c>
      <c r="AF83" s="307">
        <v>4.1370678822251552</v>
      </c>
      <c r="AG83" s="307"/>
      <c r="AH83" s="307">
        <v>3.1289029371310333</v>
      </c>
      <c r="AI83" s="307">
        <v>3.3813873368445804</v>
      </c>
      <c r="AJ83" s="307">
        <v>2.9502309687461294</v>
      </c>
      <c r="AK83" s="307"/>
      <c r="AL83" s="307">
        <v>0.80427455566880446</v>
      </c>
      <c r="AM83" s="307">
        <v>0.56816653013332741</v>
      </c>
      <c r="AN83" s="307">
        <v>0.35272640826837121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Tees Valley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93.21200000000006</v>
      </c>
      <c r="C92" s="305">
        <f>SUM(C93:C101)</f>
        <v>98.555999999999983</v>
      </c>
      <c r="D92" s="305">
        <f>SUM(D93:D101)</f>
        <v>104.33699999999999</v>
      </c>
      <c r="E92" s="304"/>
      <c r="F92" s="305">
        <f>SUM(F93:F101)</f>
        <v>2.6625240375059942</v>
      </c>
      <c r="G92" s="305">
        <f>SUM(G93:G101)</f>
        <v>3.3347300916504947</v>
      </c>
      <c r="H92" s="305">
        <f>SUM(H93:H101)</f>
        <v>4.0826119683471429</v>
      </c>
      <c r="I92" s="304"/>
      <c r="J92" s="305">
        <f>SUM(J93:J101)</f>
        <v>13.822822050600232</v>
      </c>
      <c r="K92" s="305">
        <f>SUM(K93:K101)</f>
        <v>16.503400332463272</v>
      </c>
      <c r="L92" s="305">
        <f>SUM(L93:L101)</f>
        <v>18.725345389314366</v>
      </c>
      <c r="M92" s="304"/>
      <c r="N92" s="305">
        <f>SUM(N93:N101)</f>
        <v>23.319253091428433</v>
      </c>
      <c r="O92" s="305">
        <f>SUM(O93:O101)</f>
        <v>27.050879982380561</v>
      </c>
      <c r="P92" s="305">
        <f>SUM(P93:P101)</f>
        <v>34.20457136674343</v>
      </c>
      <c r="Q92" s="304"/>
      <c r="R92" s="305">
        <f>SUM(R93:R101)</f>
        <v>8.9816987945560225</v>
      </c>
      <c r="S92" s="305">
        <f>SUM(S93:S101)</f>
        <v>7.6976610257760756</v>
      </c>
      <c r="T92" s="305">
        <f>SUM(T93:T101)</f>
        <v>6.5361839189384927</v>
      </c>
      <c r="U92" s="304"/>
      <c r="V92" s="305">
        <f>SUM(V93:V101)</f>
        <v>3.5928332848169031</v>
      </c>
      <c r="W92" s="305">
        <f>SUM(W93:W101)</f>
        <v>3.7560782912644872</v>
      </c>
      <c r="X92" s="305">
        <f>SUM(X93:X101)</f>
        <v>4.1687584013816448</v>
      </c>
      <c r="Y92" s="304"/>
      <c r="Z92" s="305">
        <f>SUM(Z93:Z101)</f>
        <v>19.816882280140042</v>
      </c>
      <c r="AA92" s="305">
        <f>SUM(AA93:AA101)</f>
        <v>21.760475580155518</v>
      </c>
      <c r="AB92" s="305">
        <f>SUM(AB93:AB101)</f>
        <v>23.462781386273694</v>
      </c>
      <c r="AC92" s="304"/>
      <c r="AD92" s="305">
        <f>SUM(AD93:AD101)</f>
        <v>15.375663027028731</v>
      </c>
      <c r="AE92" s="305">
        <f>SUM(AE93:AE101)</f>
        <v>13.861553696419362</v>
      </c>
      <c r="AF92" s="305">
        <f>SUM(AF93:AF101)</f>
        <v>10.462564094322079</v>
      </c>
      <c r="AG92" s="304"/>
      <c r="AH92" s="305">
        <f>SUM(AH93:AH101)</f>
        <v>4.7816514221731214</v>
      </c>
      <c r="AI92" s="305">
        <f>SUM(AI93:AI101)</f>
        <v>3.8155618415256778</v>
      </c>
      <c r="AJ92" s="305">
        <f>SUM(AJ93:AJ101)</f>
        <v>1.987708845066479</v>
      </c>
      <c r="AK92" s="304"/>
      <c r="AL92" s="305">
        <f>SUM(AL93:AL101)</f>
        <v>0.85867201175058816</v>
      </c>
      <c r="AM92" s="305">
        <f>SUM(AM93:AM101)</f>
        <v>0.77565915836452182</v>
      </c>
      <c r="AN92" s="305">
        <f>SUM(AN93:AN101)</f>
        <v>0.7064746296126545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4.3017717976722594</v>
      </c>
      <c r="C93" s="305">
        <f t="shared" ref="C93:D93" si="81">SUM(G93,K93,O93,S93,W93,AA93,AE93,AI93,AM93)</f>
        <v>4.1363762231925039</v>
      </c>
      <c r="D93" s="305">
        <f t="shared" si="81"/>
        <v>4.5636729297198766</v>
      </c>
      <c r="E93" s="304"/>
      <c r="F93" s="304">
        <v>7.0842716485043103E-2</v>
      </c>
      <c r="G93" s="304">
        <v>8.5394593178206399E-2</v>
      </c>
      <c r="H93" s="304">
        <v>0.11277111697204065</v>
      </c>
      <c r="I93" s="304"/>
      <c r="J93" s="304">
        <v>0.67748170244022521</v>
      </c>
      <c r="K93" s="304">
        <v>0.70201871071238164</v>
      </c>
      <c r="L93" s="304">
        <v>0.78154110813206024</v>
      </c>
      <c r="M93" s="304"/>
      <c r="N93" s="304">
        <v>1.2774518442773368</v>
      </c>
      <c r="O93" s="304">
        <v>1.3211037616966861</v>
      </c>
      <c r="P93" s="304">
        <v>1.6638421597553799</v>
      </c>
      <c r="Q93" s="304"/>
      <c r="R93" s="304">
        <v>0.74931427579185894</v>
      </c>
      <c r="S93" s="304">
        <v>0.69708116333681747</v>
      </c>
      <c r="T93" s="304">
        <v>0.76311944763290973</v>
      </c>
      <c r="U93" s="304"/>
      <c r="V93" s="304">
        <v>0.15037086097718863</v>
      </c>
      <c r="W93" s="304">
        <v>0.12371497782181332</v>
      </c>
      <c r="X93" s="304">
        <v>0.10910637321874771</v>
      </c>
      <c r="Y93" s="304"/>
      <c r="Z93" s="304">
        <v>0.84147655234886864</v>
      </c>
      <c r="AA93" s="304">
        <v>0.72986177156253462</v>
      </c>
      <c r="AB93" s="304">
        <v>0.71533639979912589</v>
      </c>
      <c r="AC93" s="304"/>
      <c r="AD93" s="304">
        <v>0.37547897137451725</v>
      </c>
      <c r="AE93" s="304">
        <v>0.32507692405851374</v>
      </c>
      <c r="AF93" s="304">
        <v>0.28886867445628062</v>
      </c>
      <c r="AG93" s="304"/>
      <c r="AH93" s="304">
        <v>9.4736933659375841E-2</v>
      </c>
      <c r="AI93" s="304">
        <v>7.9969015543369187E-2</v>
      </c>
      <c r="AJ93" s="304">
        <v>4.9725033628355418E-2</v>
      </c>
      <c r="AK93" s="304"/>
      <c r="AL93" s="304">
        <v>6.4617940317845401E-2</v>
      </c>
      <c r="AM93" s="304">
        <v>7.2155305282181698E-2</v>
      </c>
      <c r="AN93" s="304">
        <v>7.9362616124976262E-2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37.121881270102939</v>
      </c>
      <c r="C94" s="305">
        <f t="shared" ref="C94:C101" si="83">SUM(G94,K94,O94,S94,W94,AA94,AE94,AI94,AM94)</f>
        <v>39.222787234182498</v>
      </c>
      <c r="D94" s="305">
        <f t="shared" ref="D94:D101" si="84">SUM(H94,L94,P94,T94,X94,AB94,AF94,AJ94,AN94)</f>
        <v>43.474002395186211</v>
      </c>
      <c r="E94" s="305"/>
      <c r="F94" s="304">
        <v>2.415522095250981</v>
      </c>
      <c r="G94" s="304">
        <v>3.0157884309124103</v>
      </c>
      <c r="H94" s="304">
        <v>3.6698374804348033</v>
      </c>
      <c r="I94" s="304"/>
      <c r="J94" s="304">
        <v>10.439170752911791</v>
      </c>
      <c r="K94" s="304">
        <v>12.171102528819166</v>
      </c>
      <c r="L94" s="304">
        <v>13.593582288811781</v>
      </c>
      <c r="M94" s="304"/>
      <c r="N94" s="304">
        <v>13.631310427616059</v>
      </c>
      <c r="O94" s="304">
        <v>14.701663655449416</v>
      </c>
      <c r="P94" s="304">
        <v>18.053528056713578</v>
      </c>
      <c r="Q94" s="304"/>
      <c r="R94" s="304">
        <v>3.1612923793624375</v>
      </c>
      <c r="S94" s="304">
        <v>1.6983681196789731</v>
      </c>
      <c r="T94" s="304">
        <v>0.62293346272869865</v>
      </c>
      <c r="U94" s="304"/>
      <c r="V94" s="304">
        <v>0.78422649142828216</v>
      </c>
      <c r="W94" s="304">
        <v>0.85111353137051626</v>
      </c>
      <c r="X94" s="304">
        <v>0.95847940284016886</v>
      </c>
      <c r="Y94" s="304"/>
      <c r="Z94" s="304">
        <v>3.4431701791532929</v>
      </c>
      <c r="AA94" s="304">
        <v>3.6986116691272644</v>
      </c>
      <c r="AB94" s="304">
        <v>4.1472447570735165</v>
      </c>
      <c r="AC94" s="304"/>
      <c r="AD94" s="304">
        <v>2.1900475525647884</v>
      </c>
      <c r="AE94" s="304">
        <v>2.0973673582596009</v>
      </c>
      <c r="AF94" s="304">
        <v>1.8048525518124923</v>
      </c>
      <c r="AG94" s="304"/>
      <c r="AH94" s="304">
        <v>0.93944492955461378</v>
      </c>
      <c r="AI94" s="304">
        <v>0.84942497515718107</v>
      </c>
      <c r="AJ94" s="304">
        <v>0.46387793018974877</v>
      </c>
      <c r="AK94" s="304"/>
      <c r="AL94" s="304">
        <v>0.11769646226070234</v>
      </c>
      <c r="AM94" s="304">
        <v>0.13934696540796238</v>
      </c>
      <c r="AN94" s="304">
        <v>0.15966646458142944</v>
      </c>
    </row>
    <row r="95" spans="1:40" x14ac:dyDescent="0.2">
      <c r="A95" s="13" t="str">
        <f t="shared" si="80"/>
        <v>Associate professional occupations</v>
      </c>
      <c r="B95" s="305">
        <f t="shared" si="82"/>
        <v>14.047885994712297</v>
      </c>
      <c r="C95" s="305">
        <f t="shared" si="83"/>
        <v>17.679065843881737</v>
      </c>
      <c r="D95" s="305">
        <f t="shared" si="84"/>
        <v>20.081239484996704</v>
      </c>
      <c r="E95" s="305"/>
      <c r="F95" s="304">
        <v>8.3659138242411585E-2</v>
      </c>
      <c r="G95" s="304">
        <v>0.11526030888037948</v>
      </c>
      <c r="H95" s="304">
        <v>0.15431054081102927</v>
      </c>
      <c r="I95" s="304"/>
      <c r="J95" s="304">
        <v>1.4324255285803349</v>
      </c>
      <c r="K95" s="304">
        <v>2.0462915802051858</v>
      </c>
      <c r="L95" s="304">
        <v>2.5735659415428667</v>
      </c>
      <c r="M95" s="304"/>
      <c r="N95" s="304">
        <v>4.0418637136956859</v>
      </c>
      <c r="O95" s="304">
        <v>5.9413263635045217</v>
      </c>
      <c r="P95" s="304">
        <v>8.2871709083374228</v>
      </c>
      <c r="Q95" s="304"/>
      <c r="R95" s="304">
        <v>1.7946734712380119</v>
      </c>
      <c r="S95" s="304">
        <v>1.9135736914549359</v>
      </c>
      <c r="T95" s="304">
        <v>1.3594229230229462</v>
      </c>
      <c r="U95" s="304"/>
      <c r="V95" s="304">
        <v>0.64841747971742658</v>
      </c>
      <c r="W95" s="304">
        <v>0.72121123280593369</v>
      </c>
      <c r="X95" s="304">
        <v>0.86048969582537405</v>
      </c>
      <c r="Y95" s="304"/>
      <c r="Z95" s="304">
        <v>3.1011548396081556</v>
      </c>
      <c r="AA95" s="304">
        <v>3.836136803397781</v>
      </c>
      <c r="AB95" s="304">
        <v>4.4350216607902029</v>
      </c>
      <c r="AC95" s="304"/>
      <c r="AD95" s="304">
        <v>2.1376403881883617</v>
      </c>
      <c r="AE95" s="304">
        <v>2.3499611393728923</v>
      </c>
      <c r="AF95" s="304">
        <v>1.9597345174415537</v>
      </c>
      <c r="AG95" s="304"/>
      <c r="AH95" s="304">
        <v>0.72100886091619176</v>
      </c>
      <c r="AI95" s="304">
        <v>0.67669407780244206</v>
      </c>
      <c r="AJ95" s="304">
        <v>0.36110419986286169</v>
      </c>
      <c r="AK95" s="304"/>
      <c r="AL95" s="304">
        <v>8.7042574525717453E-2</v>
      </c>
      <c r="AM95" s="304">
        <v>7.8610646457664773E-2</v>
      </c>
      <c r="AN95" s="304">
        <v>9.0419097362448547E-2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9.806810860800752</v>
      </c>
      <c r="C96" s="305">
        <f t="shared" si="83"/>
        <v>9.3826372688726689</v>
      </c>
      <c r="D96" s="305">
        <f t="shared" si="84"/>
        <v>7.3087814754036593</v>
      </c>
      <c r="E96" s="305"/>
      <c r="F96" s="304">
        <v>5.2566958284241683E-2</v>
      </c>
      <c r="G96" s="304">
        <v>6.4247398638768702E-2</v>
      </c>
      <c r="H96" s="304">
        <v>7.6979289849005789E-2</v>
      </c>
      <c r="I96" s="304"/>
      <c r="J96" s="304">
        <v>0.54532709230107823</v>
      </c>
      <c r="K96" s="304">
        <v>0.6559418878037474</v>
      </c>
      <c r="L96" s="304">
        <v>0.6599170391105299</v>
      </c>
      <c r="M96" s="304"/>
      <c r="N96" s="304">
        <v>1.6743717133891467</v>
      </c>
      <c r="O96" s="304">
        <v>1.9182530631985339</v>
      </c>
      <c r="P96" s="304">
        <v>2.1420010087034425</v>
      </c>
      <c r="Q96" s="304"/>
      <c r="R96" s="304">
        <v>1.0256627827718987</v>
      </c>
      <c r="S96" s="304">
        <v>1.1410556779835372</v>
      </c>
      <c r="T96" s="304">
        <v>1.2441244451914335</v>
      </c>
      <c r="U96" s="304"/>
      <c r="V96" s="304">
        <v>0.639473392747133</v>
      </c>
      <c r="W96" s="304">
        <v>0.65527585803754895</v>
      </c>
      <c r="X96" s="304">
        <v>0.65625217411980952</v>
      </c>
      <c r="Y96" s="304"/>
      <c r="Z96" s="304">
        <v>2.488173923173878</v>
      </c>
      <c r="AA96" s="304">
        <v>2.7144182275483439</v>
      </c>
      <c r="AB96" s="304">
        <v>2.0842667896458353</v>
      </c>
      <c r="AC96" s="304"/>
      <c r="AD96" s="304">
        <v>2.1997643669246121</v>
      </c>
      <c r="AE96" s="304">
        <v>1.5889101617260453</v>
      </c>
      <c r="AF96" s="304">
        <v>0.39408127806801113</v>
      </c>
      <c r="AG96" s="304"/>
      <c r="AH96" s="304">
        <v>1.0554040170010739</v>
      </c>
      <c r="AI96" s="304">
        <v>0.55278867340257309</v>
      </c>
      <c r="AJ96" s="304">
        <v>3.260988146978791E-2</v>
      </c>
      <c r="AK96" s="304"/>
      <c r="AL96" s="304">
        <v>0.12606661420769094</v>
      </c>
      <c r="AM96" s="304">
        <v>9.1746320533569792E-2</v>
      </c>
      <c r="AN96" s="304">
        <v>1.8549569245803778E-2</v>
      </c>
    </row>
    <row r="97" spans="1:40" x14ac:dyDescent="0.2">
      <c r="A97" s="13" t="str">
        <f t="shared" si="80"/>
        <v>Skilled trades occupations</v>
      </c>
      <c r="B97" s="305">
        <f t="shared" si="82"/>
        <v>1.1916318262781969</v>
      </c>
      <c r="C97" s="305">
        <f t="shared" si="83"/>
        <v>1.163212409758229</v>
      </c>
      <c r="D97" s="305">
        <f t="shared" si="84"/>
        <v>1.0402519431627142</v>
      </c>
      <c r="E97" s="304"/>
      <c r="F97" s="304">
        <v>8.0415792092861128E-3</v>
      </c>
      <c r="G97" s="304">
        <v>9.809708163252346E-3</v>
      </c>
      <c r="H97" s="304">
        <v>1.0532239341357151E-2</v>
      </c>
      <c r="I97" s="304"/>
      <c r="J97" s="304">
        <v>1.9782436231406641E-2</v>
      </c>
      <c r="K97" s="304">
        <v>2.6255191590794227E-2</v>
      </c>
      <c r="L97" s="304">
        <v>3.2414382288821222E-2</v>
      </c>
      <c r="M97" s="304"/>
      <c r="N97" s="304">
        <v>0.1125451803997731</v>
      </c>
      <c r="O97" s="304">
        <v>0.13389879150174039</v>
      </c>
      <c r="P97" s="304">
        <v>0.15310662964991059</v>
      </c>
      <c r="Q97" s="304"/>
      <c r="R97" s="304">
        <v>7.322879151939049E-2</v>
      </c>
      <c r="S97" s="304">
        <v>7.9437297048181713E-2</v>
      </c>
      <c r="T97" s="304">
        <v>9.1309249855720268E-2</v>
      </c>
      <c r="U97" s="304"/>
      <c r="V97" s="304">
        <v>3.817840050868903E-2</v>
      </c>
      <c r="W97" s="304">
        <v>4.0811627058621895E-2</v>
      </c>
      <c r="X97" s="304">
        <v>4.6161495142425908E-2</v>
      </c>
      <c r="Y97" s="304"/>
      <c r="Z97" s="304">
        <v>0.29217896521910114</v>
      </c>
      <c r="AA97" s="304">
        <v>0.27409561592268161</v>
      </c>
      <c r="AB97" s="304">
        <v>0.25034155492664989</v>
      </c>
      <c r="AC97" s="304"/>
      <c r="AD97" s="304">
        <v>0.41541350588061404</v>
      </c>
      <c r="AE97" s="304">
        <v>0.37958940894738008</v>
      </c>
      <c r="AF97" s="304">
        <v>0.29022872235274211</v>
      </c>
      <c r="AG97" s="304"/>
      <c r="AH97" s="304">
        <v>0.17256651361396502</v>
      </c>
      <c r="AI97" s="304">
        <v>0.16459294498906518</v>
      </c>
      <c r="AJ97" s="304">
        <v>0.12528496633764435</v>
      </c>
      <c r="AK97" s="304"/>
      <c r="AL97" s="304">
        <v>5.9696453695971485E-2</v>
      </c>
      <c r="AM97" s="304">
        <v>5.4721824536511594E-2</v>
      </c>
      <c r="AN97" s="304">
        <v>4.0872703267442641E-2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20.898530128608556</v>
      </c>
      <c r="C98" s="305">
        <f t="shared" si="83"/>
        <v>21.417706630512708</v>
      </c>
      <c r="D98" s="305">
        <f t="shared" si="84"/>
        <v>21.993560404660712</v>
      </c>
      <c r="E98" s="304"/>
      <c r="F98" s="304">
        <v>9.5248107024471351E-3</v>
      </c>
      <c r="G98" s="304">
        <v>1.2270540820539026E-2</v>
      </c>
      <c r="H98" s="304">
        <v>1.5435257653981512E-2</v>
      </c>
      <c r="I98" s="304"/>
      <c r="J98" s="304">
        <v>0.54940534790062334</v>
      </c>
      <c r="K98" s="304">
        <v>0.69669095361118016</v>
      </c>
      <c r="L98" s="304">
        <v>0.84985894670691486</v>
      </c>
      <c r="M98" s="304"/>
      <c r="N98" s="304">
        <v>2.0802616197070583</v>
      </c>
      <c r="O98" s="304">
        <v>2.4646370534338313</v>
      </c>
      <c r="P98" s="304">
        <v>3.1526637058249847</v>
      </c>
      <c r="Q98" s="304"/>
      <c r="R98" s="304">
        <v>1.7995864679098477</v>
      </c>
      <c r="S98" s="304">
        <v>1.6756465889378809</v>
      </c>
      <c r="T98" s="304">
        <v>1.6854730842609043</v>
      </c>
      <c r="U98" s="304"/>
      <c r="V98" s="304">
        <v>1.0851788816843602</v>
      </c>
      <c r="W98" s="304">
        <v>1.0910433367830175</v>
      </c>
      <c r="X98" s="304">
        <v>1.2150231228460213</v>
      </c>
      <c r="Y98" s="304"/>
      <c r="Z98" s="304">
        <v>8.4858950699619911</v>
      </c>
      <c r="AA98" s="304">
        <v>9.5414417058263332</v>
      </c>
      <c r="AB98" s="304">
        <v>10.839044141043072</v>
      </c>
      <c r="AC98" s="304"/>
      <c r="AD98" s="304">
        <v>6.1549207639881409</v>
      </c>
      <c r="AE98" s="304">
        <v>5.4204642790456141</v>
      </c>
      <c r="AF98" s="304">
        <v>3.9016728429472978</v>
      </c>
      <c r="AG98" s="304"/>
      <c r="AH98" s="304">
        <v>0.61511639725122258</v>
      </c>
      <c r="AI98" s="304">
        <v>0.41429867513916468</v>
      </c>
      <c r="AJ98" s="304">
        <v>0.26391263986704827</v>
      </c>
      <c r="AK98" s="304"/>
      <c r="AL98" s="304">
        <v>0.11864076950286732</v>
      </c>
      <c r="AM98" s="304">
        <v>0.10121349691514807</v>
      </c>
      <c r="AN98" s="304">
        <v>7.047666351048576E-2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1.3463455463134717</v>
      </c>
      <c r="C99" s="305">
        <f t="shared" si="83"/>
        <v>1.4579825530863371</v>
      </c>
      <c r="D99" s="305">
        <f>SUM(H99,L99,P99,T99,X99,AB99,AF99,AJ99,AN99)</f>
        <v>1.4620162920991082</v>
      </c>
      <c r="E99" s="304"/>
      <c r="F99" s="304">
        <v>7.8328482395594989E-3</v>
      </c>
      <c r="G99" s="304">
        <v>1.0887585283022303E-2</v>
      </c>
      <c r="H99" s="304">
        <v>1.2059740131296522E-2</v>
      </c>
      <c r="I99" s="304"/>
      <c r="J99" s="304">
        <v>0.12154133016959252</v>
      </c>
      <c r="K99" s="304">
        <v>0.15951885420108602</v>
      </c>
      <c r="L99" s="304">
        <v>0.17631288673585732</v>
      </c>
      <c r="M99" s="304"/>
      <c r="N99" s="304">
        <v>0.28500442653458402</v>
      </c>
      <c r="O99" s="304">
        <v>0.33013959376508195</v>
      </c>
      <c r="P99" s="304">
        <v>0.39248102180374606</v>
      </c>
      <c r="Q99" s="304"/>
      <c r="R99" s="304">
        <v>0.17022838000784565</v>
      </c>
      <c r="S99" s="304">
        <v>0.15331993886667883</v>
      </c>
      <c r="T99" s="304">
        <v>0.14983192995726805</v>
      </c>
      <c r="U99" s="304"/>
      <c r="V99" s="304">
        <v>0.1027072337627303</v>
      </c>
      <c r="W99" s="304">
        <v>0.11909749904828722</v>
      </c>
      <c r="X99" s="304">
        <v>0.13546402774142602</v>
      </c>
      <c r="Y99" s="304"/>
      <c r="Z99" s="304">
        <v>0.32010953881708692</v>
      </c>
      <c r="AA99" s="304">
        <v>0.36494652607571704</v>
      </c>
      <c r="AB99" s="304">
        <v>0.39123190816782821</v>
      </c>
      <c r="AC99" s="304"/>
      <c r="AD99" s="304">
        <v>0.24032242163352771</v>
      </c>
      <c r="AE99" s="304">
        <v>0.22062405971652793</v>
      </c>
      <c r="AF99" s="304">
        <v>0.12968621625150153</v>
      </c>
      <c r="AG99" s="304"/>
      <c r="AH99" s="304">
        <v>7.3526201532857341E-2</v>
      </c>
      <c r="AI99" s="304">
        <v>6.5768551102500974E-2</v>
      </c>
      <c r="AJ99" s="304">
        <v>3.2411840961155118E-2</v>
      </c>
      <c r="AK99" s="304"/>
      <c r="AL99" s="304">
        <v>2.5073165615687787E-2</v>
      </c>
      <c r="AM99" s="304">
        <v>3.3679945027434731E-2</v>
      </c>
      <c r="AN99" s="304">
        <v>4.2536720349029417E-2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1.0085274485967495</v>
      </c>
      <c r="C100" s="305">
        <f t="shared" si="83"/>
        <v>1.0758216385957025</v>
      </c>
      <c r="D100" s="305">
        <f t="shared" si="84"/>
        <v>0.9254042434460108</v>
      </c>
      <c r="E100" s="304"/>
      <c r="F100" s="304">
        <v>1.2796940479054912E-2</v>
      </c>
      <c r="G100" s="304">
        <v>1.9128502979452622E-2</v>
      </c>
      <c r="H100" s="304">
        <v>2.8520555067843338E-2</v>
      </c>
      <c r="I100" s="304"/>
      <c r="J100" s="304">
        <v>1.6377696574861551E-2</v>
      </c>
      <c r="K100" s="304">
        <v>2.8482037692740748E-2</v>
      </c>
      <c r="L100" s="304">
        <v>4.441817131677283E-2</v>
      </c>
      <c r="M100" s="304"/>
      <c r="N100" s="304">
        <v>7.349299689304585E-2</v>
      </c>
      <c r="O100" s="304">
        <v>9.2972760799793969E-2</v>
      </c>
      <c r="P100" s="304">
        <v>0.11592758507352759</v>
      </c>
      <c r="Q100" s="304"/>
      <c r="R100" s="304">
        <v>6.3902762059260806E-2</v>
      </c>
      <c r="S100" s="304">
        <v>9.2868139750809986E-2</v>
      </c>
      <c r="T100" s="304">
        <v>0.12914688569154811</v>
      </c>
      <c r="U100" s="304"/>
      <c r="V100" s="304">
        <v>6.3229335391948402E-2</v>
      </c>
      <c r="W100" s="304">
        <v>7.4556837186678118E-2</v>
      </c>
      <c r="X100" s="304">
        <v>8.2665764180030549E-2</v>
      </c>
      <c r="Y100" s="304"/>
      <c r="Z100" s="304">
        <v>0.29874949112252436</v>
      </c>
      <c r="AA100" s="304">
        <v>0.27147842408868228</v>
      </c>
      <c r="AB100" s="304">
        <v>0.27721027362138784</v>
      </c>
      <c r="AC100" s="304"/>
      <c r="AD100" s="304">
        <v>0.22749102641765409</v>
      </c>
      <c r="AE100" s="304">
        <v>0.25849992517858017</v>
      </c>
      <c r="AF100" s="304">
        <v>0.12114180679319321</v>
      </c>
      <c r="AG100" s="304"/>
      <c r="AH100" s="304">
        <v>0.21412807851436574</v>
      </c>
      <c r="AI100" s="304">
        <v>0.20248823250043377</v>
      </c>
      <c r="AJ100" s="304">
        <v>9.9718246412335954E-2</v>
      </c>
      <c r="AK100" s="304"/>
      <c r="AL100" s="304">
        <v>3.8359121144033684E-2</v>
      </c>
      <c r="AM100" s="304">
        <v>3.5346778418530816E-2</v>
      </c>
      <c r="AN100" s="304">
        <v>2.6654955289371372E-2</v>
      </c>
    </row>
    <row r="101" spans="1:40" x14ac:dyDescent="0.2">
      <c r="A101" s="39" t="str">
        <f t="shared" si="80"/>
        <v>Elementary occupations</v>
      </c>
      <c r="B101" s="307">
        <f t="shared" si="82"/>
        <v>3.488615126914834</v>
      </c>
      <c r="C101" s="307">
        <f t="shared" si="83"/>
        <v>3.020410197917597</v>
      </c>
      <c r="D101" s="307">
        <f t="shared" si="84"/>
        <v>3.4880708313249831</v>
      </c>
      <c r="E101" s="307"/>
      <c r="F101" s="307">
        <v>1.7369506129685831E-3</v>
      </c>
      <c r="G101" s="307">
        <v>1.9430227944632974E-3</v>
      </c>
      <c r="H101" s="307">
        <v>2.1657480857847629E-3</v>
      </c>
      <c r="I101" s="307"/>
      <c r="J101" s="307">
        <v>2.1310163490319934E-2</v>
      </c>
      <c r="K101" s="307">
        <v>1.7098587826992941E-2</v>
      </c>
      <c r="L101" s="307">
        <v>1.3734624668764905E-2</v>
      </c>
      <c r="M101" s="307"/>
      <c r="N101" s="307">
        <v>0.14295116891574378</v>
      </c>
      <c r="O101" s="307">
        <v>0.1468849390309549</v>
      </c>
      <c r="P101" s="307">
        <v>0.24385029088143892</v>
      </c>
      <c r="Q101" s="307"/>
      <c r="R101" s="307">
        <v>0.1438094838954696</v>
      </c>
      <c r="S101" s="307">
        <v>0.24631040871825832</v>
      </c>
      <c r="T101" s="307">
        <v>0.4908224905970644</v>
      </c>
      <c r="U101" s="307"/>
      <c r="V101" s="307">
        <v>8.1051208599144928E-2</v>
      </c>
      <c r="W101" s="307">
        <v>7.925339115207046E-2</v>
      </c>
      <c r="X101" s="307">
        <v>0.10511634546764076</v>
      </c>
      <c r="Y101" s="307"/>
      <c r="Z101" s="307">
        <v>0.54597372073514405</v>
      </c>
      <c r="AA101" s="307">
        <v>0.3294848366061815</v>
      </c>
      <c r="AB101" s="307">
        <v>0.32308390120607489</v>
      </c>
      <c r="AC101" s="307"/>
      <c r="AD101" s="307">
        <v>1.4345840300565151</v>
      </c>
      <c r="AE101" s="307">
        <v>1.22106044011421</v>
      </c>
      <c r="AF101" s="307">
        <v>1.5722974841990063</v>
      </c>
      <c r="AG101" s="307"/>
      <c r="AH101" s="307">
        <v>0.89571949012945629</v>
      </c>
      <c r="AI101" s="307">
        <v>0.80953669588894772</v>
      </c>
      <c r="AJ101" s="307">
        <v>0.55906410633754111</v>
      </c>
      <c r="AK101" s="307"/>
      <c r="AL101" s="307">
        <v>0.22147891048007157</v>
      </c>
      <c r="AM101" s="307">
        <v>0.16883787578551787</v>
      </c>
      <c r="AN101" s="307">
        <v>0.17793583988166725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Tees Valley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Tees Valley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Tees Valley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Tees Valley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Tees Valley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Tees Valley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Tees Valley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Tees Valley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Tees Valley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0.13929953499665348</v>
      </c>
      <c r="C8" s="69">
        <v>0.19600840176535808</v>
      </c>
      <c r="D8" s="69">
        <v>0.16915945182921116</v>
      </c>
      <c r="E8" s="69">
        <v>0.18813628264098176</v>
      </c>
      <c r="F8" s="69">
        <v>0.24982586949408359</v>
      </c>
      <c r="G8" s="10"/>
      <c r="H8" s="69">
        <f>F8-D8</f>
        <v>8.0666417664872425E-2</v>
      </c>
      <c r="I8" s="69">
        <f>'RD T1'!E36</f>
        <v>0.11739698911093684</v>
      </c>
      <c r="J8" s="69">
        <f>SUM(H8:I8)</f>
        <v>0.19806340677580925</v>
      </c>
      <c r="L8" t="str">
        <f>A8</f>
        <v>11 Corporate managers and directors</v>
      </c>
      <c r="M8" s="69">
        <v>1.2713419393522081</v>
      </c>
      <c r="N8" s="69">
        <v>1.8701202090120832</v>
      </c>
      <c r="O8" s="69">
        <v>1.5809884581048859</v>
      </c>
      <c r="P8" s="69">
        <v>1.6314002615563106</v>
      </c>
      <c r="Q8" s="69">
        <v>1.9524385127044546</v>
      </c>
      <c r="R8" s="10"/>
      <c r="S8" s="69">
        <f>Q8-O8</f>
        <v>0.3714500545995687</v>
      </c>
      <c r="T8" s="69">
        <f>'RD T1'!E65</f>
        <v>1.0189156934433412</v>
      </c>
      <c r="U8" s="69">
        <f>SUM(S8:T8)</f>
        <v>1.3903657480429099</v>
      </c>
      <c r="W8" t="str">
        <f>A8</f>
        <v>11 Corporate managers and directors</v>
      </c>
      <c r="X8" s="69">
        <v>3.6052658819023224</v>
      </c>
      <c r="Y8" s="69">
        <v>3.6826931652673345</v>
      </c>
      <c r="Z8" s="69">
        <v>3.9710514187357475</v>
      </c>
      <c r="AA8" s="69">
        <v>3.881208002942298</v>
      </c>
      <c r="AB8" s="69">
        <v>4.6929994989016546</v>
      </c>
      <c r="AC8" s="69"/>
      <c r="AD8" s="69">
        <f>AB8-Z8</f>
        <v>0.72194808016590706</v>
      </c>
      <c r="AE8" s="69">
        <f>'RD T1'!E94</f>
        <v>2.4711556919976463</v>
      </c>
      <c r="AF8" s="69">
        <f>SUM(AD8:AE8)</f>
        <v>3.1931037721635533</v>
      </c>
      <c r="AH8" t="str">
        <f>L8</f>
        <v>11 Corporate managers and directors</v>
      </c>
      <c r="AI8" s="69">
        <v>0.87230833724724632</v>
      </c>
      <c r="AJ8" s="69">
        <v>0.82362000782437261</v>
      </c>
      <c r="AK8" s="69">
        <v>0.9784940414906983</v>
      </c>
      <c r="AL8" s="69">
        <v>0.89813637411581371</v>
      </c>
      <c r="AM8" s="69">
        <v>1.0080463194686278</v>
      </c>
      <c r="AN8" s="69"/>
      <c r="AO8" s="69">
        <f>AM8-AK8</f>
        <v>2.9552277977929475E-2</v>
      </c>
      <c r="AP8" s="69">
        <f>'RD T1'!E123</f>
        <v>0.51317818500571999</v>
      </c>
      <c r="AQ8" s="69">
        <f>SUM(AO8:AP8)</f>
        <v>0.54273046298364946</v>
      </c>
      <c r="AS8" t="str">
        <f>W8</f>
        <v>11 Corporate managers and directors</v>
      </c>
      <c r="AT8" s="69">
        <v>0.95709600339964707</v>
      </c>
      <c r="AU8" s="69">
        <v>0.8891303471323273</v>
      </c>
      <c r="AV8" s="69">
        <v>0.9635844727085997</v>
      </c>
      <c r="AW8" s="69">
        <v>0.85012176878768886</v>
      </c>
      <c r="AX8" s="69">
        <v>0.9270563764440708</v>
      </c>
      <c r="AY8" s="69"/>
      <c r="AZ8" s="69">
        <f>AX8-AV8</f>
        <v>-3.6528096264528909E-2</v>
      </c>
      <c r="BA8" s="69">
        <f>'RD T1'!E152</f>
        <v>0.48219303023655863</v>
      </c>
      <c r="BB8" s="69">
        <f>SUM(AZ8:BA8)</f>
        <v>0.44566493397202972</v>
      </c>
      <c r="BD8" t="str">
        <f>AH8</f>
        <v>11 Corporate managers and directors</v>
      </c>
      <c r="BE8" s="69">
        <v>2.7515963014439491</v>
      </c>
      <c r="BF8" s="69">
        <v>2.958753813170981</v>
      </c>
      <c r="BG8" s="69">
        <v>3.6220912709095616</v>
      </c>
      <c r="BH8" s="69">
        <v>2.8153553305349051</v>
      </c>
      <c r="BI8" s="69">
        <v>3.0529777911217977</v>
      </c>
      <c r="BJ8" s="69"/>
      <c r="BK8" s="69">
        <f>BI8-BG8</f>
        <v>-0.56911347978776394</v>
      </c>
      <c r="BL8" s="69">
        <f>'RD T1'!E181</f>
        <v>1.3256667700225824</v>
      </c>
      <c r="BM8" s="69">
        <f>SUM(BK8:BL8)</f>
        <v>0.75655329023481843</v>
      </c>
      <c r="BO8" t="str">
        <f>AS8</f>
        <v>11 Corporate managers and directors</v>
      </c>
      <c r="BP8" s="69">
        <v>2.2525739185442366</v>
      </c>
      <c r="BQ8" s="69">
        <v>2.3689562478733461</v>
      </c>
      <c r="BR8" s="69">
        <v>2.422337604292736</v>
      </c>
      <c r="BS8" s="69">
        <v>1.9730964339582631</v>
      </c>
      <c r="BT8" s="69">
        <v>1.8002179389813731</v>
      </c>
      <c r="BU8" s="69"/>
      <c r="BV8" s="69">
        <f>BT8-BR8</f>
        <v>-0.62211966531136298</v>
      </c>
      <c r="BW8" s="69">
        <f>'RD T1'!E210</f>
        <v>0.86035526160061027</v>
      </c>
      <c r="BX8" s="69">
        <f>SUM(BV8:BW8)</f>
        <v>0.23823559628924729</v>
      </c>
      <c r="BZ8" t="str">
        <f>BD8</f>
        <v>11 Corporate managers and directors</v>
      </c>
      <c r="CA8" s="69">
        <v>1.0512185356623738</v>
      </c>
      <c r="CB8" s="69">
        <v>1.4611864959878362</v>
      </c>
      <c r="CC8" s="69">
        <v>1.1732515920834741</v>
      </c>
      <c r="CD8" s="69">
        <v>1.0153575216782436</v>
      </c>
      <c r="CE8" s="69">
        <v>0.69272697586108523</v>
      </c>
      <c r="CF8" s="69"/>
      <c r="CG8" s="69">
        <f>CE8-CC8</f>
        <v>-0.48052461622238885</v>
      </c>
      <c r="CH8" s="69">
        <f>'RD T1'!E239</f>
        <v>0.39471642886910729</v>
      </c>
      <c r="CI8" s="69">
        <f>SUM(CG8:CH8)</f>
        <v>-8.5808187353281551E-2</v>
      </c>
      <c r="CK8" t="str">
        <f>BO8</f>
        <v>11 Corporate managers and directors</v>
      </c>
      <c r="CL8" s="69">
        <v>0.35512167494475777</v>
      </c>
      <c r="CM8" s="69">
        <v>0.41432261702915973</v>
      </c>
      <c r="CN8" s="69">
        <v>0.33337594397621695</v>
      </c>
      <c r="CO8" s="69">
        <v>0.30734965581879919</v>
      </c>
      <c r="CP8" s="69">
        <v>0.35344753400124396</v>
      </c>
      <c r="CQ8" s="69"/>
      <c r="CR8" s="69">
        <f>CP8-CN8</f>
        <v>2.0071590025027009E-2</v>
      </c>
      <c r="CS8" s="69">
        <f>'RD T1'!E268</f>
        <v>0.12682960597647908</v>
      </c>
      <c r="CT8" s="69">
        <f>SUM(CR8:CS8)</f>
        <v>0.14690119600150608</v>
      </c>
    </row>
    <row r="9" spans="1:98" x14ac:dyDescent="0.2">
      <c r="A9" s="10" t="str">
        <f>name!D5</f>
        <v>12 Other managers and proprietors</v>
      </c>
      <c r="B9" s="69">
        <v>6.7441058219602237E-2</v>
      </c>
      <c r="C9" s="69">
        <v>0.10415381308426226</v>
      </c>
      <c r="D9" s="69">
        <v>7.8713346221460007E-2</v>
      </c>
      <c r="E9" s="69">
        <v>0.10082431417829334</v>
      </c>
      <c r="F9" s="69">
        <v>0.15147800726950683</v>
      </c>
      <c r="H9" s="69">
        <f t="shared" ref="H9:H32" si="26">F9-D9</f>
        <v>7.2764661048046825E-2</v>
      </c>
      <c r="I9" s="69">
        <f>'RD T1'!E37</f>
        <v>7.4469747214031531E-2</v>
      </c>
      <c r="J9" s="69">
        <f t="shared" ref="J9:J32" si="27">SUM(H9:I9)</f>
        <v>0.14723440826207834</v>
      </c>
      <c r="L9" t="str">
        <f t="shared" ref="L9:L32" si="28">A9</f>
        <v>12 Other managers and proprietors</v>
      </c>
      <c r="M9" s="69">
        <v>0.58199731532428089</v>
      </c>
      <c r="N9" s="69">
        <v>0.82560904346536301</v>
      </c>
      <c r="O9" s="69">
        <v>0.71148562631059442</v>
      </c>
      <c r="P9" s="69">
        <v>0.86186375600448539</v>
      </c>
      <c r="Q9" s="69">
        <v>1.2521624688894497</v>
      </c>
      <c r="S9" s="69">
        <f t="shared" ref="S9:S35" si="29">Q9-O9</f>
        <v>0.54067684257885529</v>
      </c>
      <c r="T9" s="69">
        <f>'RD T1'!E66</f>
        <v>0.63465877687019434</v>
      </c>
      <c r="U9" s="69">
        <f t="shared" ref="U9:U32" si="30">SUM(S9:T9)</f>
        <v>1.1753356194490496</v>
      </c>
      <c r="W9" t="str">
        <f t="shared" ref="W9:W32" si="31">A9</f>
        <v>12 Other managers and proprietors</v>
      </c>
      <c r="X9" s="69">
        <v>1.7101576459010304</v>
      </c>
      <c r="Y9" s="69">
        <v>1.7321812165903465</v>
      </c>
      <c r="Z9" s="69">
        <v>1.8013651584455863</v>
      </c>
      <c r="AA9" s="69">
        <v>2.0248122935248563</v>
      </c>
      <c r="AB9" s="69">
        <v>2.4838944566523087</v>
      </c>
      <c r="AC9" s="69"/>
      <c r="AD9" s="69">
        <f t="shared" ref="AD9:AD32" si="32">AB9-Z9</f>
        <v>0.68252929820672237</v>
      </c>
      <c r="AE9" s="69">
        <f>'RD T1'!E95</f>
        <v>1.4478435866824388</v>
      </c>
      <c r="AF9" s="69">
        <f t="shared" ref="AF9:AF32" si="33">SUM(AD9:AE9)</f>
        <v>2.1303728848891614</v>
      </c>
      <c r="AH9" t="str">
        <f t="shared" ref="AH9:AH32" si="34">L9</f>
        <v>12 Other managers and proprietors</v>
      </c>
      <c r="AI9" s="69">
        <v>0.54940207428601517</v>
      </c>
      <c r="AJ9" s="69">
        <v>0.55183037533626167</v>
      </c>
      <c r="AK9" s="69">
        <v>0.65027301332640752</v>
      </c>
      <c r="AL9" s="69">
        <v>0.64668031032784046</v>
      </c>
      <c r="AM9" s="69">
        <v>0.81580467410351254</v>
      </c>
      <c r="AN9" s="69"/>
      <c r="AO9" s="69">
        <f t="shared" ref="AO9:AO32" si="35">AM9-AK9</f>
        <v>0.16553166077710502</v>
      </c>
      <c r="AP9" s="69">
        <f>'RD T1'!E124</f>
        <v>0.45970548505700454</v>
      </c>
      <c r="AQ9" s="69">
        <f t="shared" ref="AQ9:AQ32" si="36">SUM(AO9:AP9)</f>
        <v>0.6252371458341095</v>
      </c>
      <c r="AS9" t="str">
        <f t="shared" ref="AS9:AS32" si="37">W9</f>
        <v>12 Other managers and proprietors</v>
      </c>
      <c r="AT9" s="69">
        <v>0.54388692829528718</v>
      </c>
      <c r="AU9" s="69">
        <v>0.53025135910343035</v>
      </c>
      <c r="AV9" s="69">
        <v>0.52469313128074468</v>
      </c>
      <c r="AW9" s="69">
        <v>0.56383335045114691</v>
      </c>
      <c r="AX9" s="69">
        <v>0.63066681748460307</v>
      </c>
      <c r="AY9" s="69"/>
      <c r="AZ9" s="69">
        <f t="shared" ref="AZ9:AZ32" si="38">AX9-AV9</f>
        <v>0.10597368620385839</v>
      </c>
      <c r="BA9" s="69">
        <f>'RD T1'!E153</f>
        <v>0.35414636085938012</v>
      </c>
      <c r="BB9" s="69">
        <f t="shared" ref="BB9:BB32" si="39">SUM(AZ9:BA9)</f>
        <v>0.4601200470632385</v>
      </c>
      <c r="BD9" t="str">
        <f t="shared" ref="BD9:BD32" si="40">AH9</f>
        <v>12 Other managers and proprietors</v>
      </c>
      <c r="BE9" s="69">
        <v>1.8587061431462804</v>
      </c>
      <c r="BF9" s="69">
        <v>1.6781704589472681</v>
      </c>
      <c r="BG9" s="69">
        <v>1.9027382927116008</v>
      </c>
      <c r="BH9" s="69">
        <v>1.6577909798396535</v>
      </c>
      <c r="BI9" s="69">
        <v>1.8145764879170696</v>
      </c>
      <c r="BJ9" s="69"/>
      <c r="BK9" s="69">
        <f t="shared" ref="BK9:BK32" si="41">BI9-BG9</f>
        <v>-8.8161804794531173E-2</v>
      </c>
      <c r="BL9" s="69">
        <f>'RD T1'!E182</f>
        <v>0.8224252829513844</v>
      </c>
      <c r="BM9" s="69">
        <f t="shared" ref="BM9:BM32" si="42">SUM(BK9:BL9)</f>
        <v>0.73426347815685322</v>
      </c>
      <c r="BO9" t="str">
        <f t="shared" ref="BO9:BO32" si="43">AS9</f>
        <v>12 Other managers and proprietors</v>
      </c>
      <c r="BP9" s="69">
        <v>1.8538379848408337</v>
      </c>
      <c r="BQ9" s="69">
        <v>1.9020376194012705</v>
      </c>
      <c r="BR9" s="69">
        <v>1.8656945334595252</v>
      </c>
      <c r="BS9" s="69">
        <v>1.8408015297714329</v>
      </c>
      <c r="BT9" s="69">
        <v>1.9052759111173421</v>
      </c>
      <c r="BU9" s="69"/>
      <c r="BV9" s="69">
        <f t="shared" ref="BV9:BV32" si="44">BT9-BR9</f>
        <v>3.9581377657816885E-2</v>
      </c>
      <c r="BW9" s="69">
        <f>'RD T1'!E211</f>
        <v>0.95242605346320552</v>
      </c>
      <c r="BX9" s="69">
        <f t="shared" ref="BX9:BX32" si="45">SUM(BV9:BW9)</f>
        <v>0.99200743112102241</v>
      </c>
      <c r="BZ9" t="str">
        <f t="shared" ref="BZ9:BZ32" si="46">BD9</f>
        <v>12 Other managers and proprietors</v>
      </c>
      <c r="CA9" s="69">
        <v>1.0198739906343277</v>
      </c>
      <c r="CB9" s="69">
        <v>1.2821256626778659</v>
      </c>
      <c r="CC9" s="69">
        <v>0.97061063713121931</v>
      </c>
      <c r="CD9" s="69">
        <v>0.95603295608770855</v>
      </c>
      <c r="CE9" s="69">
        <v>0.71584229177202097</v>
      </c>
      <c r="CF9" s="69"/>
      <c r="CG9" s="69">
        <f t="shared" ref="CG9:CG32" si="47">CE9-CC9</f>
        <v>-0.25476834535919834</v>
      </c>
      <c r="CH9" s="69">
        <f>'RD T1'!E240</f>
        <v>0.4100439551128785</v>
      </c>
      <c r="CI9" s="69">
        <f t="shared" ref="CI9:CI32" si="48">SUM(CG9:CH9)</f>
        <v>0.15527560975368015</v>
      </c>
      <c r="CK9" t="str">
        <f t="shared" ref="CK9:CK32" si="49">BO9</f>
        <v>12 Other managers and proprietors</v>
      </c>
      <c r="CL9" s="69">
        <v>0.46872929346381309</v>
      </c>
      <c r="CM9" s="69">
        <v>0.41899342527544742</v>
      </c>
      <c r="CN9" s="69">
        <v>0.33615581822198265</v>
      </c>
      <c r="CO9" s="69">
        <v>0.32301493772673251</v>
      </c>
      <c r="CP9" s="69">
        <v>0.2950665324875778</v>
      </c>
      <c r="CQ9" s="69"/>
      <c r="CR9" s="69">
        <f t="shared" ref="CR9:CR32" si="50">CP9-CN9</f>
        <v>-4.1089285734404846E-2</v>
      </c>
      <c r="CS9" s="69">
        <f>'RD T1'!E269</f>
        <v>0.11331585482603183</v>
      </c>
      <c r="CT9" s="69">
        <f t="shared" ref="CT9:CT32" si="51">SUM(CR9:CS9)</f>
        <v>7.2226569091626988E-2</v>
      </c>
    </row>
    <row r="10" spans="1:98" x14ac:dyDescent="0.2">
      <c r="A10" s="10" t="str">
        <f>name!D6</f>
        <v>21 Science, research, engineering and technology professionals</v>
      </c>
      <c r="B10" s="69">
        <v>0.543359079936375</v>
      </c>
      <c r="C10" s="69">
        <v>0.67152727234122911</v>
      </c>
      <c r="D10" s="69">
        <v>0.59163874625271506</v>
      </c>
      <c r="E10" s="69">
        <v>0.80713977211032573</v>
      </c>
      <c r="F10" s="69">
        <v>1.05245556580929</v>
      </c>
      <c r="G10" s="11"/>
      <c r="H10" s="69">
        <f t="shared" si="26"/>
        <v>0.46081681955657494</v>
      </c>
      <c r="I10" s="69">
        <f>'RD T1'!E38</f>
        <v>0.35005255063680235</v>
      </c>
      <c r="J10" s="69">
        <f t="shared" si="27"/>
        <v>0.81086937019337735</v>
      </c>
      <c r="L10" t="str">
        <f t="shared" si="28"/>
        <v>21 Science, research, engineering and technology professionals</v>
      </c>
      <c r="M10" s="69">
        <v>1.8990185819808783</v>
      </c>
      <c r="N10" s="69">
        <v>2.522470162207028</v>
      </c>
      <c r="O10" s="69">
        <v>2.257924031895524</v>
      </c>
      <c r="P10" s="69">
        <v>3.3076074913899696</v>
      </c>
      <c r="Q10" s="69">
        <v>4.5691177179577585</v>
      </c>
      <c r="R10" s="11"/>
      <c r="S10" s="69">
        <f t="shared" si="29"/>
        <v>2.3111936860622344</v>
      </c>
      <c r="T10" s="69">
        <f>'RD T1'!E67</f>
        <v>1.5461275601060547</v>
      </c>
      <c r="U10" s="69">
        <f t="shared" si="30"/>
        <v>3.8573212461682891</v>
      </c>
      <c r="W10" t="str">
        <f t="shared" si="31"/>
        <v>21 Science, research, engineering and technology professionals</v>
      </c>
      <c r="X10" s="69">
        <v>4.5254373023520644</v>
      </c>
      <c r="Y10" s="69">
        <v>3.6623553865703151</v>
      </c>
      <c r="Z10" s="69">
        <v>4.0316138600003173</v>
      </c>
      <c r="AA10" s="69">
        <v>4.9440750863980831</v>
      </c>
      <c r="AB10" s="69">
        <v>5.4839404433141796</v>
      </c>
      <c r="AC10" s="69"/>
      <c r="AD10" s="69">
        <f t="shared" si="32"/>
        <v>1.4523265833138623</v>
      </c>
      <c r="AE10" s="69">
        <f>'RD T1'!E96</f>
        <v>1.9971918614254853</v>
      </c>
      <c r="AF10" s="69">
        <f t="shared" si="33"/>
        <v>3.4495184447393479</v>
      </c>
      <c r="AH10" t="str">
        <f t="shared" si="34"/>
        <v>21 Science, research, engineering and technology professionals</v>
      </c>
      <c r="AI10" s="69">
        <v>0.43955137068836864</v>
      </c>
      <c r="AJ10" s="69">
        <v>0.37127822350680434</v>
      </c>
      <c r="AK10" s="69">
        <v>0.43600587204473218</v>
      </c>
      <c r="AL10" s="69">
        <v>0.53624339674009136</v>
      </c>
      <c r="AM10" s="69">
        <v>0.62392543924645338</v>
      </c>
      <c r="AN10" s="69"/>
      <c r="AO10" s="69">
        <f t="shared" si="35"/>
        <v>0.1879195672017212</v>
      </c>
      <c r="AP10" s="69">
        <f>'RD T1'!E125</f>
        <v>0.21646906886235562</v>
      </c>
      <c r="AQ10" s="69">
        <f t="shared" si="36"/>
        <v>0.40438863606407682</v>
      </c>
      <c r="AS10" t="str">
        <f t="shared" si="37"/>
        <v>21 Science, research, engineering and technology professionals</v>
      </c>
      <c r="AT10" s="69">
        <v>1.3255484514307287</v>
      </c>
      <c r="AU10" s="69">
        <v>1.0839524156180387</v>
      </c>
      <c r="AV10" s="69">
        <v>1.1612367646585389</v>
      </c>
      <c r="AW10" s="69">
        <v>1.289117929630694</v>
      </c>
      <c r="AX10" s="69">
        <v>1.314698837333846</v>
      </c>
      <c r="AY10" s="69"/>
      <c r="AZ10" s="69">
        <f t="shared" si="38"/>
        <v>0.15346207267530709</v>
      </c>
      <c r="BA10" s="69">
        <f>'RD T1'!E154</f>
        <v>0.44927437987575264</v>
      </c>
      <c r="BB10" s="69">
        <f t="shared" si="39"/>
        <v>0.60273645255105968</v>
      </c>
      <c r="BD10" t="str">
        <f t="shared" si="40"/>
        <v>21 Science, research, engineering and technology professionals</v>
      </c>
      <c r="BE10" s="69">
        <v>2.1070410352969748</v>
      </c>
      <c r="BF10" s="69">
        <v>1.9237301878326187</v>
      </c>
      <c r="BG10" s="69">
        <v>2.5118868189098347</v>
      </c>
      <c r="BH10" s="69">
        <v>2.3614804231397986</v>
      </c>
      <c r="BI10" s="69">
        <v>2.3333894284409982</v>
      </c>
      <c r="BJ10" s="69"/>
      <c r="BK10" s="69">
        <f t="shared" si="41"/>
        <v>-0.1784973904688365</v>
      </c>
      <c r="BL10" s="69">
        <f>'RD T1'!E183</f>
        <v>0.69595371451435017</v>
      </c>
      <c r="BM10" s="69">
        <f t="shared" si="42"/>
        <v>0.51745632404551367</v>
      </c>
      <c r="BO10" t="str">
        <f t="shared" si="43"/>
        <v>21 Science, research, engineering and technology professionals</v>
      </c>
      <c r="BP10" s="69">
        <v>1.525137117071186</v>
      </c>
      <c r="BQ10" s="69">
        <v>1.4402637693795106</v>
      </c>
      <c r="BR10" s="69">
        <v>1.5886179690930891</v>
      </c>
      <c r="BS10" s="69">
        <v>1.790554277188307</v>
      </c>
      <c r="BT10" s="69">
        <v>1.8584661724071474</v>
      </c>
      <c r="BU10" s="69"/>
      <c r="BV10" s="69">
        <f t="shared" si="44"/>
        <v>0.26984820331405834</v>
      </c>
      <c r="BW10" s="69">
        <f>'RD T1'!E212</f>
        <v>0.56336745514093534</v>
      </c>
      <c r="BX10" s="69">
        <f t="shared" si="45"/>
        <v>0.83321565845499368</v>
      </c>
      <c r="BZ10" t="str">
        <f t="shared" si="46"/>
        <v>21 Science, research, engineering and technology professionals</v>
      </c>
      <c r="CA10" s="69">
        <v>0.63212912009624289</v>
      </c>
      <c r="CB10" s="69">
        <v>0.89276364969189059</v>
      </c>
      <c r="CC10" s="69">
        <v>0.6845530782104452</v>
      </c>
      <c r="CD10" s="69">
        <v>0.8438491910942052</v>
      </c>
      <c r="CE10" s="69">
        <v>0.66575845542969103</v>
      </c>
      <c r="CF10" s="69"/>
      <c r="CG10" s="69">
        <f t="shared" si="47"/>
        <v>-1.8794622780754167E-2</v>
      </c>
      <c r="CH10" s="69">
        <f>'RD T1'!E241</f>
        <v>0.22903796938717522</v>
      </c>
      <c r="CI10" s="69">
        <f t="shared" si="48"/>
        <v>0.21024334660642105</v>
      </c>
      <c r="CK10" t="str">
        <f t="shared" si="49"/>
        <v>21 Science, research, engineering and technology professionals</v>
      </c>
      <c r="CL10" s="69">
        <v>0.157903115220726</v>
      </c>
      <c r="CM10" s="69">
        <v>0.16416497654063472</v>
      </c>
      <c r="CN10" s="69">
        <v>0.15564167620280389</v>
      </c>
      <c r="CO10" s="69">
        <v>0.20132132085087007</v>
      </c>
      <c r="CP10" s="69">
        <v>0.19651677466387957</v>
      </c>
      <c r="CQ10" s="69"/>
      <c r="CR10" s="69">
        <f t="shared" si="50"/>
        <v>4.0875098461075676E-2</v>
      </c>
      <c r="CS10" s="69">
        <f>'RD T1'!E270</f>
        <v>6.521956375901046E-2</v>
      </c>
      <c r="CT10" s="69">
        <f t="shared" si="51"/>
        <v>0.10609466222008614</v>
      </c>
    </row>
    <row r="11" spans="1:98" x14ac:dyDescent="0.2">
      <c r="A11" s="10" t="str">
        <f>name!D7</f>
        <v>22 Health professionals</v>
      </c>
      <c r="B11" s="69">
        <v>1.0157552060893116</v>
      </c>
      <c r="C11" s="69">
        <v>1.3286055506830956</v>
      </c>
      <c r="D11" s="69">
        <v>1.2330793091537366</v>
      </c>
      <c r="E11" s="69">
        <v>1.5646449155357114</v>
      </c>
      <c r="F11" s="69">
        <v>1.9817386772800549</v>
      </c>
      <c r="G11" s="11"/>
      <c r="H11" s="69">
        <f t="shared" si="26"/>
        <v>0.74865936812631828</v>
      </c>
      <c r="I11" s="69">
        <f>'RD T1'!E39</f>
        <v>0.89421181201208888</v>
      </c>
      <c r="J11" s="69">
        <f t="shared" si="27"/>
        <v>1.6428711801384073</v>
      </c>
      <c r="L11" t="str">
        <f t="shared" si="28"/>
        <v>22 Health professionals</v>
      </c>
      <c r="M11" s="69">
        <v>3.0077574805034963</v>
      </c>
      <c r="N11" s="69">
        <v>3.7882227221272373</v>
      </c>
      <c r="O11" s="69">
        <v>3.4400412707510806</v>
      </c>
      <c r="P11" s="69">
        <v>3.8292065360036212</v>
      </c>
      <c r="Q11" s="69">
        <v>4.2539116225670623</v>
      </c>
      <c r="R11" s="11"/>
      <c r="S11" s="69">
        <f t="shared" si="29"/>
        <v>0.81387035181598177</v>
      </c>
      <c r="T11" s="69">
        <f>'RD T1'!E68</f>
        <v>2.2097768103507205</v>
      </c>
      <c r="U11" s="69">
        <f t="shared" si="30"/>
        <v>3.0236471621667023</v>
      </c>
      <c r="W11" t="str">
        <f t="shared" si="31"/>
        <v>22 Health professionals</v>
      </c>
      <c r="X11" s="69">
        <v>7.3219424980275729</v>
      </c>
      <c r="Y11" s="69">
        <v>7.2529395508519219</v>
      </c>
      <c r="Z11" s="69">
        <v>8.4582390859968193</v>
      </c>
      <c r="AA11" s="69">
        <v>9.2919140925222994</v>
      </c>
      <c r="AB11" s="69">
        <v>11.703394575396556</v>
      </c>
      <c r="AC11" s="69"/>
      <c r="AD11" s="69">
        <f t="shared" si="32"/>
        <v>3.2451554893997372</v>
      </c>
      <c r="AE11" s="69">
        <f>'RD T1'!E97</f>
        <v>5.8915935748186712</v>
      </c>
      <c r="AF11" s="69">
        <f t="shared" si="33"/>
        <v>9.1367490642184084</v>
      </c>
      <c r="AH11" t="str">
        <f t="shared" si="34"/>
        <v>22 Health professionals</v>
      </c>
      <c r="AI11" s="69">
        <v>4.073969780048377</v>
      </c>
      <c r="AJ11" s="69">
        <v>2.6454261000335517</v>
      </c>
      <c r="AK11" s="69">
        <v>2.8196490745768341</v>
      </c>
      <c r="AL11" s="69">
        <v>1.473267285711342</v>
      </c>
      <c r="AM11" s="69">
        <v>0.39631523656219081</v>
      </c>
      <c r="AN11" s="69"/>
      <c r="AO11" s="69">
        <f t="shared" si="35"/>
        <v>-2.4233338380146434</v>
      </c>
      <c r="AP11" s="69">
        <f>'RD T1'!E126</f>
        <v>0.48581232447159306</v>
      </c>
      <c r="AQ11" s="69">
        <f t="shared" si="36"/>
        <v>-1.9375215135430504</v>
      </c>
      <c r="AS11" t="str">
        <f t="shared" si="37"/>
        <v>22 Health professionals</v>
      </c>
      <c r="AT11" s="69">
        <v>0.43638114683837992</v>
      </c>
      <c r="AU11" s="69">
        <v>0.42835738582185479</v>
      </c>
      <c r="AV11" s="69">
        <v>0.54872737366351332</v>
      </c>
      <c r="AW11" s="69">
        <v>0.59628521335177975</v>
      </c>
      <c r="AX11" s="69">
        <v>0.71578796256519106</v>
      </c>
      <c r="AY11" s="69"/>
      <c r="AZ11" s="69">
        <f t="shared" si="38"/>
        <v>0.16706058890167774</v>
      </c>
      <c r="BA11" s="69">
        <f>'RD T1'!E155</f>
        <v>0.32057535178539504</v>
      </c>
      <c r="BB11" s="69">
        <f t="shared" si="39"/>
        <v>0.48763594068707278</v>
      </c>
      <c r="BD11" t="str">
        <f t="shared" si="40"/>
        <v>22 Health professionals</v>
      </c>
      <c r="BE11" s="69">
        <v>1.9067217321821741</v>
      </c>
      <c r="BF11" s="69">
        <v>2.1734956036705229</v>
      </c>
      <c r="BG11" s="69">
        <v>2.5495009823939014</v>
      </c>
      <c r="BH11" s="69">
        <v>2.8361984819143782</v>
      </c>
      <c r="BI11" s="69">
        <v>3.3184239549034964</v>
      </c>
      <c r="BJ11" s="69"/>
      <c r="BK11" s="69">
        <f t="shared" si="41"/>
        <v>0.76892297250959496</v>
      </c>
      <c r="BL11" s="69">
        <f>'RD T1'!E184</f>
        <v>1.6649622472699768</v>
      </c>
      <c r="BM11" s="69">
        <f t="shared" si="42"/>
        <v>2.4338852197795715</v>
      </c>
      <c r="BO11" t="str">
        <f t="shared" si="43"/>
        <v>22 Health professionals</v>
      </c>
      <c r="BP11" s="69">
        <v>1.5136775843421362</v>
      </c>
      <c r="BQ11" s="69">
        <v>1.5909859862248543</v>
      </c>
      <c r="BR11" s="69">
        <v>1.7700016562463863</v>
      </c>
      <c r="BS11" s="69">
        <v>1.692047395787994</v>
      </c>
      <c r="BT11" s="69">
        <v>1.4917820334596448</v>
      </c>
      <c r="BU11" s="69"/>
      <c r="BV11" s="69">
        <f t="shared" si="44"/>
        <v>-0.27821962278674151</v>
      </c>
      <c r="BW11" s="69">
        <f>'RD T1'!E213</f>
        <v>0.71317146524030828</v>
      </c>
      <c r="BX11" s="69">
        <f t="shared" si="45"/>
        <v>0.43495184245356677</v>
      </c>
      <c r="BZ11" t="str">
        <f t="shared" si="46"/>
        <v>22 Health professionals</v>
      </c>
      <c r="CA11" s="69">
        <v>0.82128350223375568</v>
      </c>
      <c r="CB11" s="69">
        <v>0.71982600465772939</v>
      </c>
      <c r="CC11" s="69">
        <v>0.70330015072151686</v>
      </c>
      <c r="CD11" s="69">
        <v>0.59982544330998511</v>
      </c>
      <c r="CE11" s="69">
        <v>0.29041520885701488</v>
      </c>
      <c r="CF11" s="69"/>
      <c r="CG11" s="69">
        <f t="shared" si="47"/>
        <v>-0.41288494186450198</v>
      </c>
      <c r="CH11" s="69">
        <f>'RD T1'!E242</f>
        <v>0.19853506667448365</v>
      </c>
      <c r="CI11" s="69">
        <f t="shared" si="48"/>
        <v>-0.21434987519001833</v>
      </c>
      <c r="CK11" t="str">
        <f t="shared" si="49"/>
        <v>22 Health professionals</v>
      </c>
      <c r="CL11" s="69">
        <v>9.8405522668447779E-2</v>
      </c>
      <c r="CM11" s="69">
        <v>0.10184031904231824</v>
      </c>
      <c r="CN11" s="69">
        <v>8.9371730853766498E-2</v>
      </c>
      <c r="CO11" s="69">
        <v>9.3462371837547589E-2</v>
      </c>
      <c r="CP11" s="69">
        <v>9.1385570447631029E-2</v>
      </c>
      <c r="CQ11" s="69"/>
      <c r="CR11" s="69">
        <f t="shared" si="50"/>
        <v>2.0138395938645304E-3</v>
      </c>
      <c r="CS11" s="69">
        <f>'RD T1'!E271</f>
        <v>3.5275888616782727E-2</v>
      </c>
      <c r="CT11" s="69">
        <f t="shared" si="51"/>
        <v>3.7289728210647258E-2</v>
      </c>
    </row>
    <row r="12" spans="1:98" x14ac:dyDescent="0.2">
      <c r="A12" s="10" t="str">
        <f>name!D8</f>
        <v>23 Teaching and other educational professionals</v>
      </c>
      <c r="B12" s="69">
        <v>1.1355832176411109</v>
      </c>
      <c r="C12" s="69">
        <v>1.1617405705608816</v>
      </c>
      <c r="D12" s="69">
        <v>1.0868427789236694</v>
      </c>
      <c r="E12" s="69">
        <v>1.2707657381705537</v>
      </c>
      <c r="F12" s="69">
        <v>1.4329639518876969</v>
      </c>
      <c r="G12" s="11"/>
      <c r="H12" s="69">
        <f t="shared" si="26"/>
        <v>0.34612117296402745</v>
      </c>
      <c r="I12" s="69">
        <f>'RD T1'!E40</f>
        <v>0.66448219749898385</v>
      </c>
      <c r="J12" s="69">
        <f t="shared" si="27"/>
        <v>1.0106033704630113</v>
      </c>
      <c r="L12" t="str">
        <f t="shared" si="28"/>
        <v>23 Teaching and other educational professionals</v>
      </c>
      <c r="M12" s="69">
        <v>6.0348143462067876</v>
      </c>
      <c r="N12" s="69">
        <v>6.537005345704971</v>
      </c>
      <c r="O12" s="69">
        <v>6.1693887348647758</v>
      </c>
      <c r="P12" s="69">
        <v>7.110640298036385</v>
      </c>
      <c r="Q12" s="69">
        <v>7.870177746915453</v>
      </c>
      <c r="R12" s="11"/>
      <c r="S12" s="69">
        <f t="shared" si="29"/>
        <v>1.7007890120506772</v>
      </c>
      <c r="T12" s="69">
        <f>'RD T1'!E69</f>
        <v>3.8239025826770661</v>
      </c>
      <c r="U12" s="69">
        <f t="shared" si="30"/>
        <v>5.5246915947277433</v>
      </c>
      <c r="W12" t="str">
        <f t="shared" si="31"/>
        <v>23 Teaching and other educational professionals</v>
      </c>
      <c r="X12" s="69">
        <v>4.0319941072507621</v>
      </c>
      <c r="Y12" s="69">
        <v>2.860429587155692</v>
      </c>
      <c r="Z12" s="69">
        <v>3.5725730562643707</v>
      </c>
      <c r="AA12" s="69">
        <v>3.2434740651892167</v>
      </c>
      <c r="AB12" s="69">
        <v>3.2929108680022394</v>
      </c>
      <c r="AC12" s="69"/>
      <c r="AD12" s="69">
        <f t="shared" si="32"/>
        <v>-0.27966218826213129</v>
      </c>
      <c r="AE12" s="69">
        <f>'RD T1'!E98</f>
        <v>1.5953572954304573</v>
      </c>
      <c r="AF12" s="69">
        <f t="shared" si="33"/>
        <v>1.3156951071683261</v>
      </c>
      <c r="AH12" t="str">
        <f t="shared" si="34"/>
        <v>23 Teaching and other educational professionals</v>
      </c>
      <c r="AI12" s="69">
        <v>0.5456777069853912</v>
      </c>
      <c r="AJ12" s="69">
        <v>0.20290340925654535</v>
      </c>
      <c r="AK12" s="69">
        <v>0.19934298426249117</v>
      </c>
      <c r="AL12" s="69">
        <v>9.2831343925600107E-2</v>
      </c>
      <c r="AM12" s="69">
        <v>9.3935478362714889E-2</v>
      </c>
      <c r="AN12" s="69"/>
      <c r="AO12" s="69">
        <f t="shared" si="35"/>
        <v>-0.10540750589977628</v>
      </c>
      <c r="AP12" s="69">
        <f>'RD T1'!E127</f>
        <v>2.7205662416155456E-2</v>
      </c>
      <c r="AQ12" s="69">
        <f t="shared" si="36"/>
        <v>-7.8201843483620831E-2</v>
      </c>
      <c r="AS12" t="str">
        <f t="shared" si="37"/>
        <v>23 Teaching and other educational professionals</v>
      </c>
      <c r="AT12" s="69">
        <v>0.13576295996282514</v>
      </c>
      <c r="AU12" s="69">
        <v>7.8667109971458787E-2</v>
      </c>
      <c r="AV12" s="69">
        <v>8.8539304040082062E-2</v>
      </c>
      <c r="AW12" s="69">
        <v>6.9479039374261711E-2</v>
      </c>
      <c r="AX12" s="69">
        <v>5.5157241089841512E-2</v>
      </c>
      <c r="AY12" s="69"/>
      <c r="AZ12" s="69">
        <f t="shared" si="38"/>
        <v>-3.338206295024055E-2</v>
      </c>
      <c r="BA12" s="69">
        <f>'RD T1'!E156</f>
        <v>2.6440029707435732E-2</v>
      </c>
      <c r="BB12" s="69">
        <f t="shared" si="39"/>
        <v>-6.9420332428048181E-3</v>
      </c>
      <c r="BD12" t="str">
        <f t="shared" si="40"/>
        <v>23 Teaching and other educational professionals</v>
      </c>
      <c r="BE12" s="69">
        <v>0.60016685272173809</v>
      </c>
      <c r="BF12" s="69">
        <v>0.47149070518246577</v>
      </c>
      <c r="BG12" s="69">
        <v>0.66755287147600662</v>
      </c>
      <c r="BH12" s="69">
        <v>0.61738319748803205</v>
      </c>
      <c r="BI12" s="69">
        <v>0.66854176956293387</v>
      </c>
      <c r="BJ12" s="69"/>
      <c r="BK12" s="69">
        <f t="shared" si="41"/>
        <v>9.88898086927259E-4</v>
      </c>
      <c r="BL12" s="69">
        <f>'RD T1'!E185</f>
        <v>0.25061445991536968</v>
      </c>
      <c r="BM12" s="69">
        <f t="shared" si="42"/>
        <v>0.25160335800229694</v>
      </c>
      <c r="BO12" t="str">
        <f t="shared" si="43"/>
        <v>23 Teaching and other educational professionals</v>
      </c>
      <c r="BP12" s="69">
        <v>0.48395087773808138</v>
      </c>
      <c r="BQ12" s="69">
        <v>0.39534922400643596</v>
      </c>
      <c r="BR12" s="69">
        <v>0.49537918759019622</v>
      </c>
      <c r="BS12" s="69">
        <v>0.42668175536372849</v>
      </c>
      <c r="BT12" s="69">
        <v>0.36068712333736019</v>
      </c>
      <c r="BU12" s="69"/>
      <c r="BV12" s="69">
        <f t="shared" si="44"/>
        <v>-0.13469206425283603</v>
      </c>
      <c r="BW12" s="69">
        <f>'RD T1'!E214</f>
        <v>0.18066504533572011</v>
      </c>
      <c r="BX12" s="69">
        <f t="shared" si="45"/>
        <v>4.5972981082884085E-2</v>
      </c>
      <c r="BZ12" t="str">
        <f t="shared" si="46"/>
        <v>23 Teaching and other educational professionals</v>
      </c>
      <c r="CA12" s="69">
        <v>0.33893244868375699</v>
      </c>
      <c r="CB12" s="69">
        <v>0.28845306364187329</v>
      </c>
      <c r="CC12" s="69">
        <v>0.29395355590392869</v>
      </c>
      <c r="CD12" s="69">
        <v>0.2611572539585294</v>
      </c>
      <c r="CE12" s="69">
        <v>0.17550031809648925</v>
      </c>
      <c r="CF12" s="69"/>
      <c r="CG12" s="69">
        <f t="shared" si="47"/>
        <v>-0.11845323780743944</v>
      </c>
      <c r="CH12" s="69">
        <f>'RD T1'!E243</f>
        <v>9.4397517674089368E-2</v>
      </c>
      <c r="CI12" s="69">
        <f t="shared" si="48"/>
        <v>-2.405572013335007E-2</v>
      </c>
      <c r="CK12" t="str">
        <f t="shared" si="49"/>
        <v>23 Teaching and other educational professionals</v>
      </c>
      <c r="CL12" s="69">
        <v>7.6085651975240004E-2</v>
      </c>
      <c r="CM12" s="69">
        <v>7.7149455288299099E-2</v>
      </c>
      <c r="CN12" s="69">
        <v>7.4674555823962693E-2</v>
      </c>
      <c r="CO12" s="69">
        <v>8.0626902801896022E-2</v>
      </c>
      <c r="CP12" s="69">
        <v>8.6705546850837145E-2</v>
      </c>
      <c r="CQ12" s="69"/>
      <c r="CR12" s="69">
        <f t="shared" si="50"/>
        <v>1.2030991026874452E-2</v>
      </c>
      <c r="CS12" s="69">
        <f>'RD T1'!E272</f>
        <v>3.1624266644281966E-2</v>
      </c>
      <c r="CT12" s="69">
        <f t="shared" si="51"/>
        <v>4.3655257671156418E-2</v>
      </c>
    </row>
    <row r="13" spans="1:98" x14ac:dyDescent="0.2">
      <c r="A13" s="10" t="str">
        <f>name!D9</f>
        <v>24 Business, media and public service professionals</v>
      </c>
      <c r="B13" s="69">
        <v>0.1837805459700986</v>
      </c>
      <c r="C13" s="69">
        <v>0.24571231489676051</v>
      </c>
      <c r="D13" s="69">
        <v>0.22929792599363139</v>
      </c>
      <c r="E13" s="69">
        <v>0.27712828982651649</v>
      </c>
      <c r="F13" s="69">
        <v>0.36920618804138083</v>
      </c>
      <c r="G13" s="11"/>
      <c r="H13" s="69">
        <f t="shared" si="26"/>
        <v>0.13990826204774945</v>
      </c>
      <c r="I13" s="69">
        <f>'RD T1'!E41</f>
        <v>0.16393480684971157</v>
      </c>
      <c r="J13" s="69">
        <f t="shared" si="27"/>
        <v>0.30384306889746104</v>
      </c>
      <c r="L13" t="str">
        <f t="shared" si="28"/>
        <v>24 Business, media and public service professionals</v>
      </c>
      <c r="M13" s="69">
        <v>2.4886662430706115</v>
      </c>
      <c r="N13" s="69">
        <v>3.2180718712072993</v>
      </c>
      <c r="O13" s="69">
        <v>2.9894702832905273</v>
      </c>
      <c r="P13" s="69">
        <v>3.3659481233922111</v>
      </c>
      <c r="Q13" s="69">
        <v>3.9153387453386008</v>
      </c>
      <c r="R13" s="11"/>
      <c r="S13" s="69">
        <f t="shared" si="29"/>
        <v>0.92586846204807349</v>
      </c>
      <c r="T13" s="69">
        <f>'RD T1'!E70</f>
        <v>1.923026563713927</v>
      </c>
      <c r="U13" s="69">
        <f t="shared" si="30"/>
        <v>2.8488950257620003</v>
      </c>
      <c r="W13" t="str">
        <f t="shared" si="31"/>
        <v>24 Business, media and public service professionals</v>
      </c>
      <c r="X13" s="69">
        <v>4.9466122797897203</v>
      </c>
      <c r="Y13" s="69">
        <v>4.5357735102895198</v>
      </c>
      <c r="Z13" s="69">
        <v>5.665623357985238</v>
      </c>
      <c r="AA13" s="69">
        <v>5.8968191117260025</v>
      </c>
      <c r="AB13" s="69">
        <v>7.0623315599663465</v>
      </c>
      <c r="AC13" s="69"/>
      <c r="AD13" s="69">
        <f t="shared" si="32"/>
        <v>1.3967082019811086</v>
      </c>
      <c r="AE13" s="69">
        <f>'RD T1'!E99</f>
        <v>3.338595342979942</v>
      </c>
      <c r="AF13" s="69">
        <f t="shared" si="33"/>
        <v>4.7353035449610505</v>
      </c>
      <c r="AH13" t="str">
        <f t="shared" si="34"/>
        <v>24 Business, media and public service professionals</v>
      </c>
      <c r="AI13" s="69">
        <v>0.54186464212249408</v>
      </c>
      <c r="AJ13" s="69">
        <v>0.42902541807733374</v>
      </c>
      <c r="AK13" s="69">
        <v>0.52073737210024917</v>
      </c>
      <c r="AL13" s="69">
        <v>0.44208790590530511</v>
      </c>
      <c r="AM13" s="69">
        <v>0.48123443023864099</v>
      </c>
      <c r="AN13" s="69"/>
      <c r="AO13" s="69">
        <f t="shared" si="35"/>
        <v>-3.9502941861608187E-2</v>
      </c>
      <c r="AP13" s="69">
        <f>'RD T1'!E128</f>
        <v>0.17653910805103365</v>
      </c>
      <c r="AQ13" s="69">
        <f t="shared" si="36"/>
        <v>0.13703616618942546</v>
      </c>
      <c r="AS13" t="str">
        <f t="shared" si="37"/>
        <v>24 Business, media and public service professionals</v>
      </c>
      <c r="AT13" s="69">
        <v>0.7656379944467202</v>
      </c>
      <c r="AU13" s="69">
        <v>0.64896357952869688</v>
      </c>
      <c r="AV13" s="69">
        <v>0.7810762009250195</v>
      </c>
      <c r="AW13" s="69">
        <v>0.82120085045534308</v>
      </c>
      <c r="AX13" s="69">
        <v>0.94955455521458454</v>
      </c>
      <c r="AY13" s="69"/>
      <c r="AZ13" s="69">
        <f t="shared" si="38"/>
        <v>0.16847835428956504</v>
      </c>
      <c r="BA13" s="69">
        <f>'RD T1'!E157</f>
        <v>0.41292209990594431</v>
      </c>
      <c r="BB13" s="69">
        <f t="shared" si="39"/>
        <v>0.58140045419550934</v>
      </c>
      <c r="BD13" t="str">
        <f t="shared" si="40"/>
        <v>24 Business, media and public service professionals</v>
      </c>
      <c r="BE13" s="69">
        <v>2.0976776483431903</v>
      </c>
      <c r="BF13" s="69">
        <v>2.0809397684928763</v>
      </c>
      <c r="BG13" s="69">
        <v>2.810504572417508</v>
      </c>
      <c r="BH13" s="69">
        <v>2.6234720571562171</v>
      </c>
      <c r="BI13" s="69">
        <v>2.897982653443433</v>
      </c>
      <c r="BJ13" s="69"/>
      <c r="BK13" s="69">
        <f t="shared" si="41"/>
        <v>8.7478081025925025E-2</v>
      </c>
      <c r="BL13" s="69">
        <f>'RD T1'!E186</f>
        <v>1.157195090533913</v>
      </c>
      <c r="BM13" s="69">
        <f t="shared" si="42"/>
        <v>1.244673171559838</v>
      </c>
      <c r="BO13" t="str">
        <f t="shared" si="43"/>
        <v>24 Business, media and public service professionals</v>
      </c>
      <c r="BP13" s="69">
        <v>1.4893169489803626</v>
      </c>
      <c r="BQ13" s="69">
        <v>1.4028963627313238</v>
      </c>
      <c r="BR13" s="69">
        <v>1.6412381776847158</v>
      </c>
      <c r="BS13" s="69">
        <v>1.5469389191444831</v>
      </c>
      <c r="BT13" s="69">
        <v>1.4922933452922289</v>
      </c>
      <c r="BU13" s="69"/>
      <c r="BV13" s="69">
        <f t="shared" si="44"/>
        <v>-0.1489448323924869</v>
      </c>
      <c r="BW13" s="69">
        <f>'RD T1'!E215</f>
        <v>0.61229350391230952</v>
      </c>
      <c r="BX13" s="69">
        <f t="shared" si="45"/>
        <v>0.46334867151982262</v>
      </c>
      <c r="BZ13" t="str">
        <f t="shared" si="46"/>
        <v>24 Business, media and public service professionals</v>
      </c>
      <c r="CA13" s="69">
        <v>0.68323616888317762</v>
      </c>
      <c r="CB13" s="69">
        <v>0.81306388424698439</v>
      </c>
      <c r="CC13" s="69">
        <v>0.75386119674486651</v>
      </c>
      <c r="CD13" s="69">
        <v>0.72183573306627657</v>
      </c>
      <c r="CE13" s="69">
        <v>0.44357266937932849</v>
      </c>
      <c r="CF13" s="69"/>
      <c r="CG13" s="69">
        <f t="shared" si="47"/>
        <v>-0.31028852736553802</v>
      </c>
      <c r="CH13" s="69">
        <f>'RD T1'!E244</f>
        <v>0.23903434078970032</v>
      </c>
      <c r="CI13" s="69">
        <f t="shared" si="48"/>
        <v>-7.1254186575837708E-2</v>
      </c>
      <c r="CK13" t="str">
        <f t="shared" si="49"/>
        <v>24 Business, media and public service professionals</v>
      </c>
      <c r="CL13" s="69">
        <v>0.22171530063740541</v>
      </c>
      <c r="CM13" s="69">
        <v>0.24691616714505771</v>
      </c>
      <c r="CN13" s="69">
        <v>0.23343534380511988</v>
      </c>
      <c r="CO13" s="69">
        <v>0.25457345010447624</v>
      </c>
      <c r="CP13" s="69">
        <v>0.28041305555150298</v>
      </c>
      <c r="CQ13" s="69"/>
      <c r="CR13" s="69">
        <f t="shared" si="50"/>
        <v>4.69777117463831E-2</v>
      </c>
      <c r="CS13" s="69">
        <f>'RD T1'!E273</f>
        <v>0.101132698285435</v>
      </c>
      <c r="CT13" s="69">
        <f t="shared" si="51"/>
        <v>0.1481104100318181</v>
      </c>
    </row>
    <row r="14" spans="1:98" x14ac:dyDescent="0.2">
      <c r="A14" s="10" t="str">
        <f>name!D10</f>
        <v>31 Science, engineering and technology associate professionals</v>
      </c>
      <c r="B14" s="69">
        <v>8.0857658230683666E-2</v>
      </c>
      <c r="C14" s="69">
        <v>0.10070645299322226</v>
      </c>
      <c r="D14" s="69">
        <v>9.1060768426486818E-2</v>
      </c>
      <c r="E14" s="69">
        <v>0.10646830769772063</v>
      </c>
      <c r="F14" s="69">
        <v>0.15417561310875641</v>
      </c>
      <c r="G14" s="11"/>
      <c r="H14" s="69">
        <f t="shared" si="26"/>
        <v>6.3114844682269591E-2</v>
      </c>
      <c r="I14" s="69">
        <f>'RD T1'!E42</f>
        <v>6.0825596293996566E-2</v>
      </c>
      <c r="J14" s="69">
        <f t="shared" si="27"/>
        <v>0.12394044097626616</v>
      </c>
      <c r="L14" t="str">
        <f t="shared" si="28"/>
        <v>31 Science, engineering and technology associate professionals</v>
      </c>
      <c r="M14" s="69">
        <v>0.42654466607267016</v>
      </c>
      <c r="N14" s="69">
        <v>0.58200371038389986</v>
      </c>
      <c r="O14" s="69">
        <v>0.54105724714941539</v>
      </c>
      <c r="P14" s="69">
        <v>0.60248169911786298</v>
      </c>
      <c r="Q14" s="69">
        <v>0.81280931244594701</v>
      </c>
      <c r="R14" s="11"/>
      <c r="S14" s="69">
        <f t="shared" si="29"/>
        <v>0.27175206529653162</v>
      </c>
      <c r="T14" s="69">
        <f>'RD T1'!E71</f>
        <v>0.31326608117233595</v>
      </c>
      <c r="U14" s="69">
        <f t="shared" si="30"/>
        <v>0.58501814646886752</v>
      </c>
      <c r="W14" t="str">
        <f t="shared" si="31"/>
        <v>31 Science, engineering and technology associate professionals</v>
      </c>
      <c r="X14" s="69">
        <v>1.3744599469519487</v>
      </c>
      <c r="Y14" s="69">
        <v>1.1862024920497931</v>
      </c>
      <c r="Z14" s="69">
        <v>1.3483748410357854</v>
      </c>
      <c r="AA14" s="69">
        <v>1.3468785731914767</v>
      </c>
      <c r="AB14" s="69">
        <v>1.5171716450147734</v>
      </c>
      <c r="AC14" s="69"/>
      <c r="AD14" s="69">
        <f t="shared" si="32"/>
        <v>0.168796803978988</v>
      </c>
      <c r="AE14" s="69">
        <f>'RD T1'!E100</f>
        <v>0.6271931238065338</v>
      </c>
      <c r="AF14" s="69">
        <f t="shared" si="33"/>
        <v>0.7959899277855218</v>
      </c>
      <c r="AH14" t="str">
        <f t="shared" si="34"/>
        <v>31 Science, engineering and technology associate professionals</v>
      </c>
      <c r="AI14" s="69">
        <v>0.24466056790413199</v>
      </c>
      <c r="AJ14" s="69">
        <v>0.22984674376101619</v>
      </c>
      <c r="AK14" s="69">
        <v>0.26465576833655868</v>
      </c>
      <c r="AL14" s="69">
        <v>0.28528171537662744</v>
      </c>
      <c r="AM14" s="69">
        <v>0.36916460345218594</v>
      </c>
      <c r="AN14" s="69"/>
      <c r="AO14" s="69">
        <f t="shared" si="35"/>
        <v>0.10450883511562725</v>
      </c>
      <c r="AP14" s="69">
        <f>'RD T1'!E129</f>
        <v>0.14424974127482101</v>
      </c>
      <c r="AQ14" s="69">
        <f t="shared" si="36"/>
        <v>0.24875857639044827</v>
      </c>
      <c r="AS14" t="str">
        <f t="shared" si="37"/>
        <v>31 Science, engineering and technology associate professionals</v>
      </c>
      <c r="AT14" s="69">
        <v>0.68819076019467107</v>
      </c>
      <c r="AU14" s="69">
        <v>0.53815807067615129</v>
      </c>
      <c r="AV14" s="69">
        <v>0.57873613383035061</v>
      </c>
      <c r="AW14" s="69">
        <v>0.50873240379703233</v>
      </c>
      <c r="AX14" s="69">
        <v>0.49701291636354217</v>
      </c>
      <c r="AY14" s="69"/>
      <c r="AZ14" s="69">
        <f t="shared" si="38"/>
        <v>-8.172321746680844E-2</v>
      </c>
      <c r="BA14" s="69">
        <f>'RD T1'!E158</f>
        <v>0.19423658948780659</v>
      </c>
      <c r="BB14" s="69">
        <f t="shared" si="39"/>
        <v>0.11251337202099815</v>
      </c>
      <c r="BD14" t="str">
        <f t="shared" si="40"/>
        <v>31 Science, engineering and technology associate professionals</v>
      </c>
      <c r="BE14" s="69">
        <v>1.2864589688633414</v>
      </c>
      <c r="BF14" s="69">
        <v>1.2052390413105223</v>
      </c>
      <c r="BG14" s="69">
        <v>1.5480637408157034</v>
      </c>
      <c r="BH14" s="69">
        <v>1.1525573303014667</v>
      </c>
      <c r="BI14" s="69">
        <v>1.0163372158922659</v>
      </c>
      <c r="BJ14" s="69"/>
      <c r="BK14" s="69">
        <f t="shared" si="41"/>
        <v>-0.53172652492343753</v>
      </c>
      <c r="BL14" s="69">
        <f>'RD T1'!E187</f>
        <v>0.38356382207991402</v>
      </c>
      <c r="BM14" s="69">
        <f t="shared" si="42"/>
        <v>-0.14816270284352351</v>
      </c>
      <c r="BO14" t="str">
        <f t="shared" si="43"/>
        <v>31 Science, engineering and technology associate professionals</v>
      </c>
      <c r="BP14" s="69">
        <v>0.93793561172425155</v>
      </c>
      <c r="BQ14" s="69">
        <v>0.93714407828700308</v>
      </c>
      <c r="BR14" s="69">
        <v>1.035914980251728</v>
      </c>
      <c r="BS14" s="69">
        <v>0.92495942493588756</v>
      </c>
      <c r="BT14" s="69">
        <v>0.94780897440315059</v>
      </c>
      <c r="BU14" s="69"/>
      <c r="BV14" s="69">
        <f t="shared" si="44"/>
        <v>-8.8106005848577418E-2</v>
      </c>
      <c r="BW14" s="69">
        <f>'RD T1'!E216</f>
        <v>0.32431565080178171</v>
      </c>
      <c r="BX14" s="69">
        <f t="shared" si="45"/>
        <v>0.23620964495320429</v>
      </c>
      <c r="BZ14" t="str">
        <f t="shared" si="46"/>
        <v>31 Science, engineering and technology associate professionals</v>
      </c>
      <c r="CA14" s="69">
        <v>0.48221551742064256</v>
      </c>
      <c r="CB14" s="69">
        <v>0.70628798419946126</v>
      </c>
      <c r="CC14" s="69">
        <v>0.56732057957541859</v>
      </c>
      <c r="CD14" s="69">
        <v>0.54906403126783287</v>
      </c>
      <c r="CE14" s="69">
        <v>0.44784290094178525</v>
      </c>
      <c r="CF14" s="69"/>
      <c r="CG14" s="69">
        <f t="shared" si="47"/>
        <v>-0.11947767863363334</v>
      </c>
      <c r="CH14" s="69">
        <f>'RD T1'!E245</f>
        <v>0.18015144236181968</v>
      </c>
      <c r="CI14" s="69">
        <f t="shared" si="48"/>
        <v>6.0673763728186336E-2</v>
      </c>
      <c r="CK14" t="str">
        <f t="shared" si="49"/>
        <v>31 Science, engineering and technology associate professionals</v>
      </c>
      <c r="CL14" s="69">
        <v>9.9425519081836292E-2</v>
      </c>
      <c r="CM14" s="69">
        <v>0.116287888211623</v>
      </c>
      <c r="CN14" s="69">
        <v>0.10875608670651883</v>
      </c>
      <c r="CO14" s="69">
        <v>0.11336456239032416</v>
      </c>
      <c r="CP14" s="69">
        <v>0.12936175984323334</v>
      </c>
      <c r="CQ14" s="69"/>
      <c r="CR14" s="69">
        <f t="shared" si="50"/>
        <v>2.0605673136714506E-2</v>
      </c>
      <c r="CS14" s="69">
        <f>'RD T1'!E274</f>
        <v>4.5909324220347339E-2</v>
      </c>
      <c r="CT14" s="69">
        <f t="shared" si="51"/>
        <v>6.6514997357061845E-2</v>
      </c>
    </row>
    <row r="15" spans="1:98" x14ac:dyDescent="0.2">
      <c r="A15" s="10" t="str">
        <f>name!D11</f>
        <v>32 Health and social care associate professionals</v>
      </c>
      <c r="B15" s="69">
        <v>1.9637536748131082E-2</v>
      </c>
      <c r="C15" s="69">
        <v>3.0288433450198524E-2</v>
      </c>
      <c r="D15" s="69">
        <v>2.1215317741729262E-2</v>
      </c>
      <c r="E15" s="69">
        <v>3.9390581419243113E-2</v>
      </c>
      <c r="F15" s="69">
        <v>5.3830716416345986E-2</v>
      </c>
      <c r="G15" s="11"/>
      <c r="H15" s="69">
        <f t="shared" si="26"/>
        <v>3.2615398674616727E-2</v>
      </c>
      <c r="I15" s="69">
        <f>'RD T1'!E43</f>
        <v>2.8583152962906359E-2</v>
      </c>
      <c r="J15" s="69">
        <f t="shared" si="27"/>
        <v>6.1198551637523087E-2</v>
      </c>
      <c r="L15" t="str">
        <f t="shared" si="28"/>
        <v>32 Health and social care associate professionals</v>
      </c>
      <c r="M15" s="69">
        <v>0.62493334272091505</v>
      </c>
      <c r="N15" s="69">
        <v>0.8236216353144572</v>
      </c>
      <c r="O15" s="69">
        <v>0.71383915883140103</v>
      </c>
      <c r="P15" s="69">
        <v>1.3202184390074871</v>
      </c>
      <c r="Q15" s="69">
        <v>1.7202745823044776</v>
      </c>
      <c r="R15" s="11"/>
      <c r="S15" s="69">
        <f t="shared" si="29"/>
        <v>1.0064354234730766</v>
      </c>
      <c r="T15" s="69">
        <f>'RD T1'!E72</f>
        <v>0.90325763897308187</v>
      </c>
      <c r="U15" s="69">
        <f t="shared" si="30"/>
        <v>1.9096930624461583</v>
      </c>
      <c r="W15" t="str">
        <f t="shared" si="31"/>
        <v>32 Health and social care associate professionals</v>
      </c>
      <c r="X15" s="69">
        <v>2.0386488736748021</v>
      </c>
      <c r="Y15" s="69">
        <v>2.0858000757657815</v>
      </c>
      <c r="Z15" s="69">
        <v>2.4215638055878999</v>
      </c>
      <c r="AA15" s="69">
        <v>4.4642643411182226</v>
      </c>
      <c r="AB15" s="69">
        <v>6.490476356543379</v>
      </c>
      <c r="AC15" s="69"/>
      <c r="AD15" s="69">
        <f t="shared" si="32"/>
        <v>4.0689125509554795</v>
      </c>
      <c r="AE15" s="69">
        <f>'RD T1'!E101</f>
        <v>3.2007767267651106</v>
      </c>
      <c r="AF15" s="69">
        <f t="shared" si="33"/>
        <v>7.2696892777205901</v>
      </c>
      <c r="AH15" t="str">
        <f t="shared" si="34"/>
        <v>32 Health and social care associate professionals</v>
      </c>
      <c r="AI15" s="69">
        <v>1.5474394143281014</v>
      </c>
      <c r="AJ15" s="69">
        <v>1.1193990551050146</v>
      </c>
      <c r="AK15" s="69">
        <v>1.240895083073916</v>
      </c>
      <c r="AL15" s="69">
        <v>1.3978457136735161</v>
      </c>
      <c r="AM15" s="69">
        <v>0.76445991086643761</v>
      </c>
      <c r="AN15" s="69"/>
      <c r="AO15" s="69">
        <f t="shared" si="35"/>
        <v>-0.47643517220747844</v>
      </c>
      <c r="AP15" s="69">
        <f>'RD T1'!E130</f>
        <v>0.53263943721576246</v>
      </c>
      <c r="AQ15" s="69">
        <f t="shared" si="36"/>
        <v>5.6204265008284016E-2</v>
      </c>
      <c r="AS15" t="str">
        <f t="shared" si="37"/>
        <v>32 Health and social care associate professionals</v>
      </c>
      <c r="AT15" s="69">
        <v>0.26139652650189199</v>
      </c>
      <c r="AU15" s="69">
        <v>0.2616254197680577</v>
      </c>
      <c r="AV15" s="69">
        <v>0.31601401498376702</v>
      </c>
      <c r="AW15" s="69">
        <v>0.47755195526533767</v>
      </c>
      <c r="AX15" s="69">
        <v>0.59466436015179347</v>
      </c>
      <c r="AY15" s="69"/>
      <c r="AZ15" s="69">
        <f t="shared" si="38"/>
        <v>0.27865034516802645</v>
      </c>
      <c r="BA15" s="69">
        <f>'RD T1'!E159</f>
        <v>0.288448436185404</v>
      </c>
      <c r="BB15" s="69">
        <f t="shared" si="39"/>
        <v>0.5670987813534305</v>
      </c>
      <c r="BD15" t="str">
        <f t="shared" si="40"/>
        <v>32 Health and social care associate professionals</v>
      </c>
      <c r="BE15" s="69">
        <v>1.1372474795510037</v>
      </c>
      <c r="BF15" s="69">
        <v>1.2777883504876615</v>
      </c>
      <c r="BG15" s="69">
        <v>1.4854917045256322</v>
      </c>
      <c r="BH15" s="69">
        <v>2.5898976939362992</v>
      </c>
      <c r="BI15" s="69">
        <v>3.3198622764179357</v>
      </c>
      <c r="BJ15" s="69"/>
      <c r="BK15" s="69">
        <f t="shared" si="41"/>
        <v>1.8343705718923036</v>
      </c>
      <c r="BL15" s="69">
        <f>'RD T1'!E188</f>
        <v>1.6386011733223036</v>
      </c>
      <c r="BM15" s="69">
        <f t="shared" si="42"/>
        <v>3.4729717452146072</v>
      </c>
      <c r="BO15" t="str">
        <f t="shared" si="43"/>
        <v>32 Health and social care associate professionals</v>
      </c>
      <c r="BP15" s="69">
        <v>0.95572796394012238</v>
      </c>
      <c r="BQ15" s="69">
        <v>0.97834078848972361</v>
      </c>
      <c r="BR15" s="69">
        <v>1.0731690117509469</v>
      </c>
      <c r="BS15" s="69">
        <v>1.5574943375045318</v>
      </c>
      <c r="BT15" s="69">
        <v>1.3775452532406463</v>
      </c>
      <c r="BU15" s="69"/>
      <c r="BV15" s="69">
        <f t="shared" si="44"/>
        <v>0.30437624148969933</v>
      </c>
      <c r="BW15" s="69">
        <f>'RD T1'!E217</f>
        <v>0.72545123573953996</v>
      </c>
      <c r="BX15" s="69">
        <f t="shared" si="45"/>
        <v>1.0298274772292393</v>
      </c>
      <c r="BZ15" t="str">
        <f t="shared" si="46"/>
        <v>32 Health and social care associate professionals</v>
      </c>
      <c r="CA15" s="69">
        <v>0.36359304210259397</v>
      </c>
      <c r="CB15" s="69">
        <v>0.28307840763775466</v>
      </c>
      <c r="CC15" s="69">
        <v>0.26940112635319002</v>
      </c>
      <c r="CD15" s="69">
        <v>0.3486750462666719</v>
      </c>
      <c r="CE15" s="69">
        <v>0.18244300103477692</v>
      </c>
      <c r="CF15" s="69"/>
      <c r="CG15" s="69">
        <f t="shared" si="47"/>
        <v>-8.6958125318413099E-2</v>
      </c>
      <c r="CH15" s="69">
        <f>'RD T1'!E246</f>
        <v>0.11929892895884271</v>
      </c>
      <c r="CI15" s="69">
        <f t="shared" si="48"/>
        <v>3.2340803640429613E-2</v>
      </c>
      <c r="CK15" t="str">
        <f t="shared" si="49"/>
        <v>32 Health and social care associate professionals</v>
      </c>
      <c r="CL15" s="69">
        <v>5.2414303568548933E-2</v>
      </c>
      <c r="CM15" s="69">
        <v>4.8825160594724609E-2</v>
      </c>
      <c r="CN15" s="69">
        <v>4.3432043741118462E-2</v>
      </c>
      <c r="CO15" s="69">
        <v>6.7016978972709654E-2</v>
      </c>
      <c r="CP15" s="69">
        <v>7.1846145982991369E-2</v>
      </c>
      <c r="CQ15" s="69"/>
      <c r="CR15" s="69">
        <f t="shared" si="50"/>
        <v>2.8414102241872907E-2</v>
      </c>
      <c r="CS15" s="69">
        <f>'RD T1'!E275</f>
        <v>2.6819393110760047E-2</v>
      </c>
      <c r="CT15" s="69">
        <f t="shared" si="51"/>
        <v>5.5233495352632958E-2</v>
      </c>
    </row>
    <row r="16" spans="1:98" x14ac:dyDescent="0.2">
      <c r="A16" s="10" t="str">
        <f>name!D12</f>
        <v>33 Protective service occupations</v>
      </c>
      <c r="B16" s="69">
        <v>7.2838207658939029E-3</v>
      </c>
      <c r="C16" s="69">
        <v>1.1225114715920385E-2</v>
      </c>
      <c r="D16" s="69">
        <v>8.9635780592429992E-3</v>
      </c>
      <c r="E16" s="69">
        <v>9.9983405606796968E-3</v>
      </c>
      <c r="F16" s="69">
        <v>1.4340531837931771E-2</v>
      </c>
      <c r="G16" s="11"/>
      <c r="H16" s="69">
        <f t="shared" si="26"/>
        <v>5.3769537786887717E-3</v>
      </c>
      <c r="I16" s="69">
        <f>'RD T1'!E44</f>
        <v>4.5309541678532263E-3</v>
      </c>
      <c r="J16" s="69">
        <f t="shared" si="27"/>
        <v>9.9079079465419981E-3</v>
      </c>
      <c r="L16" t="str">
        <f t="shared" si="28"/>
        <v>33 Protective service occupations</v>
      </c>
      <c r="M16" s="69">
        <v>0.11205468816070402</v>
      </c>
      <c r="N16" s="69">
        <v>0.18373120777862395</v>
      </c>
      <c r="O16" s="69">
        <v>0.15268748887505684</v>
      </c>
      <c r="P16" s="69">
        <v>0.15578640653693684</v>
      </c>
      <c r="Q16" s="69">
        <v>0.22832026551467269</v>
      </c>
      <c r="R16" s="11"/>
      <c r="S16" s="69">
        <f t="shared" si="29"/>
        <v>7.5632776639615845E-2</v>
      </c>
      <c r="T16" s="69">
        <f>'RD T1'!E73</f>
        <v>6.5040828834884407E-2</v>
      </c>
      <c r="U16" s="69">
        <f t="shared" si="30"/>
        <v>0.14067360547450025</v>
      </c>
      <c r="W16" t="str">
        <f t="shared" si="31"/>
        <v>33 Protective service occupations</v>
      </c>
      <c r="X16" s="69">
        <v>0.67668887913781173</v>
      </c>
      <c r="Y16" s="69">
        <v>0.75416858205414827</v>
      </c>
      <c r="Z16" s="69">
        <v>0.83263982793945579</v>
      </c>
      <c r="AA16" s="69">
        <v>0.75097435509369725</v>
      </c>
      <c r="AB16" s="69">
        <v>1.0510690339414668</v>
      </c>
      <c r="AC16" s="69"/>
      <c r="AD16" s="69">
        <f t="shared" si="32"/>
        <v>0.21842920600201099</v>
      </c>
      <c r="AE16" s="69">
        <f>'RD T1'!E102</f>
        <v>0.39006988496648964</v>
      </c>
      <c r="AF16" s="69">
        <f t="shared" si="33"/>
        <v>0.60849909096850063</v>
      </c>
      <c r="AH16" t="str">
        <f t="shared" si="34"/>
        <v>33 Protective service occupations</v>
      </c>
      <c r="AI16" s="69">
        <v>0.18514742293488526</v>
      </c>
      <c r="AJ16" s="69">
        <v>0.19898146026507543</v>
      </c>
      <c r="AK16" s="69">
        <v>0.21902646769742157</v>
      </c>
      <c r="AL16" s="69">
        <v>0.19641483707456245</v>
      </c>
      <c r="AM16" s="69">
        <v>0.25205821012051866</v>
      </c>
      <c r="AN16" s="69"/>
      <c r="AO16" s="69">
        <f t="shared" si="35"/>
        <v>3.3031742423097088E-2</v>
      </c>
      <c r="AP16" s="69">
        <f>'RD T1'!E131</f>
        <v>8.5326147878405492E-2</v>
      </c>
      <c r="AQ16" s="69">
        <f t="shared" si="36"/>
        <v>0.11835789030150258</v>
      </c>
      <c r="AS16" t="str">
        <f t="shared" si="37"/>
        <v>33 Protective service occupations</v>
      </c>
      <c r="AT16" s="69">
        <v>0.16476124206695855</v>
      </c>
      <c r="AU16" s="69">
        <v>0.16033476567883584</v>
      </c>
      <c r="AV16" s="69">
        <v>0.17078141762128887</v>
      </c>
      <c r="AW16" s="69">
        <v>0.1312916904937339</v>
      </c>
      <c r="AX16" s="69">
        <v>0.15319729801377724</v>
      </c>
      <c r="AY16" s="69"/>
      <c r="AZ16" s="69">
        <f t="shared" si="38"/>
        <v>-1.7584119607511633E-2</v>
      </c>
      <c r="BA16" s="69">
        <f>'RD T1'!E160</f>
        <v>6.1888739437646979E-2</v>
      </c>
      <c r="BB16" s="69">
        <f t="shared" si="39"/>
        <v>4.4304619830135346E-2</v>
      </c>
      <c r="BD16" t="str">
        <f t="shared" si="40"/>
        <v>33 Protective service occupations</v>
      </c>
      <c r="BE16" s="69">
        <v>0.76663348847710167</v>
      </c>
      <c r="BF16" s="69">
        <v>0.76070979450344034</v>
      </c>
      <c r="BG16" s="69">
        <v>0.94421443231054303</v>
      </c>
      <c r="BH16" s="69">
        <v>0.63961058879436106</v>
      </c>
      <c r="BI16" s="69">
        <v>0.57490325480737003</v>
      </c>
      <c r="BJ16" s="69"/>
      <c r="BK16" s="69">
        <f t="shared" si="41"/>
        <v>-0.36931117750317299</v>
      </c>
      <c r="BL16" s="69">
        <f>'RD T1'!E189</f>
        <v>0.16142182127203805</v>
      </c>
      <c r="BM16" s="69">
        <f t="shared" si="42"/>
        <v>-0.20788935623113494</v>
      </c>
      <c r="BO16" t="str">
        <f t="shared" si="43"/>
        <v>33 Protective service occupations</v>
      </c>
      <c r="BP16" s="69">
        <v>0.86731958200439185</v>
      </c>
      <c r="BQ16" s="69">
        <v>0.93498873816842876</v>
      </c>
      <c r="BR16" s="69">
        <v>0.94800171496396279</v>
      </c>
      <c r="BS16" s="69">
        <v>0.73806552235573042</v>
      </c>
      <c r="BT16" s="69">
        <v>0.64969151082549559</v>
      </c>
      <c r="BU16" s="69"/>
      <c r="BV16" s="69">
        <f t="shared" si="44"/>
        <v>-0.29831020413846721</v>
      </c>
      <c r="BW16" s="69">
        <f>'RD T1'!E218</f>
        <v>0.20454590553861787</v>
      </c>
      <c r="BX16" s="69">
        <f t="shared" si="45"/>
        <v>-9.3764298599849333E-2</v>
      </c>
      <c r="BZ16" t="str">
        <f t="shared" si="46"/>
        <v>33 Protective service occupations</v>
      </c>
      <c r="CA16" s="69">
        <v>0.36551756040009431</v>
      </c>
      <c r="CB16" s="69">
        <v>0.48455039734480759</v>
      </c>
      <c r="CC16" s="69">
        <v>0.40195599140120808</v>
      </c>
      <c r="CD16" s="69">
        <v>0.33281783183458302</v>
      </c>
      <c r="CE16" s="69">
        <v>0.21373245075518219</v>
      </c>
      <c r="CF16" s="69"/>
      <c r="CG16" s="69">
        <f t="shared" si="47"/>
        <v>-0.18822354064602589</v>
      </c>
      <c r="CH16" s="69">
        <f>'RD T1'!E247</f>
        <v>0.10508090248704467</v>
      </c>
      <c r="CI16" s="69">
        <f t="shared" si="48"/>
        <v>-8.3142638158981222E-2</v>
      </c>
      <c r="CK16" t="str">
        <f t="shared" si="49"/>
        <v>33 Protective service occupations</v>
      </c>
      <c r="CL16" s="69">
        <v>7.6198102758695707E-2</v>
      </c>
      <c r="CM16" s="69">
        <v>6.8941742027408714E-2</v>
      </c>
      <c r="CN16" s="69">
        <v>5.8010289662051504E-2</v>
      </c>
      <c r="CO16" s="69">
        <v>3.9458154572897065E-2</v>
      </c>
      <c r="CP16" s="69">
        <v>3.5034283074372688E-2</v>
      </c>
      <c r="CQ16" s="69"/>
      <c r="CR16" s="69">
        <f t="shared" si="50"/>
        <v>-2.2976006587678816E-2</v>
      </c>
      <c r="CS16" s="69">
        <f>'RD T1'!E276</f>
        <v>9.498422391831185E-3</v>
      </c>
      <c r="CT16" s="69">
        <f t="shared" si="51"/>
        <v>-1.3477584195847631E-2</v>
      </c>
    </row>
    <row r="17" spans="1:98" x14ac:dyDescent="0.2">
      <c r="A17" s="10" t="str">
        <f>name!D13</f>
        <v>34 Culture, media and sports occupations</v>
      </c>
      <c r="B17" s="69">
        <v>3.599896399039574E-2</v>
      </c>
      <c r="C17" s="69">
        <v>5.0136188366201394E-2</v>
      </c>
      <c r="D17" s="69">
        <v>5.1620574854223313E-2</v>
      </c>
      <c r="E17" s="69">
        <v>5.046226591321161E-2</v>
      </c>
      <c r="F17" s="69">
        <v>5.9141665247769599E-2</v>
      </c>
      <c r="G17" s="11"/>
      <c r="H17" s="69">
        <f t="shared" si="26"/>
        <v>7.5210903935462869E-3</v>
      </c>
      <c r="I17" s="69">
        <f>'RD T1'!E45</f>
        <v>3.1756465878417836E-2</v>
      </c>
      <c r="J17" s="69">
        <f t="shared" si="27"/>
        <v>3.9277556271964123E-2</v>
      </c>
      <c r="L17" t="str">
        <f t="shared" si="28"/>
        <v>34 Culture, media and sports occupations</v>
      </c>
      <c r="M17" s="69">
        <v>0.62977850395271973</v>
      </c>
      <c r="N17" s="69">
        <v>0.74854413281294718</v>
      </c>
      <c r="O17" s="69">
        <v>0.6197861793324202</v>
      </c>
      <c r="P17" s="69">
        <v>0.59279592693991001</v>
      </c>
      <c r="Q17" s="69">
        <v>0.67088898456267299</v>
      </c>
      <c r="R17" s="11"/>
      <c r="S17" s="69">
        <f t="shared" si="29"/>
        <v>5.110280523025279E-2</v>
      </c>
      <c r="T17" s="69">
        <f>'RD T1'!E74</f>
        <v>0.36800720930747194</v>
      </c>
      <c r="U17" s="69">
        <f t="shared" si="30"/>
        <v>0.41911001453772473</v>
      </c>
      <c r="W17" t="str">
        <f t="shared" si="31"/>
        <v>34 Culture, media and sports occupations</v>
      </c>
      <c r="X17" s="69">
        <v>1.4057054331834034</v>
      </c>
      <c r="Y17" s="69">
        <v>1.3153313705060292</v>
      </c>
      <c r="Z17" s="69">
        <v>1.2805622078118704</v>
      </c>
      <c r="AA17" s="69">
        <v>1.1594565189118666</v>
      </c>
      <c r="AB17" s="69">
        <v>1.3145827576929474</v>
      </c>
      <c r="AC17" s="69"/>
      <c r="AD17" s="69">
        <f t="shared" si="32"/>
        <v>3.4020549881077056E-2</v>
      </c>
      <c r="AE17" s="69">
        <f>'RD T1'!E103</f>
        <v>0.62226903663397637</v>
      </c>
      <c r="AF17" s="69">
        <f t="shared" si="33"/>
        <v>0.65628958651505342</v>
      </c>
      <c r="AH17" t="str">
        <f t="shared" si="34"/>
        <v>34 Culture, media and sports occupations</v>
      </c>
      <c r="AI17" s="69">
        <v>0.14010210121421615</v>
      </c>
      <c r="AJ17" s="69">
        <v>0.11593470959870308</v>
      </c>
      <c r="AK17" s="69">
        <v>0.1700495579300432</v>
      </c>
      <c r="AL17" s="69">
        <v>0.155676047774823</v>
      </c>
      <c r="AM17" s="69">
        <v>0.20933665490841477</v>
      </c>
      <c r="AN17" s="69"/>
      <c r="AO17" s="69">
        <f t="shared" si="35"/>
        <v>3.9287096978371572E-2</v>
      </c>
      <c r="AP17" s="69">
        <f>'RD T1'!E132</f>
        <v>8.7886861778145656E-2</v>
      </c>
      <c r="AQ17" s="69">
        <f t="shared" si="36"/>
        <v>0.12717395875651721</v>
      </c>
      <c r="AS17" t="str">
        <f t="shared" si="37"/>
        <v>34 Culture, media and sports occupations</v>
      </c>
      <c r="AT17" s="69">
        <v>0.21742681641689574</v>
      </c>
      <c r="AU17" s="69">
        <v>0.19144480791016499</v>
      </c>
      <c r="AV17" s="69">
        <v>0.19818382940690438</v>
      </c>
      <c r="AW17" s="69">
        <v>0.18115605218254174</v>
      </c>
      <c r="AX17" s="69">
        <v>0.21326769583299857</v>
      </c>
      <c r="AY17" s="69"/>
      <c r="AZ17" s="69">
        <f t="shared" si="38"/>
        <v>1.5083866426094189E-2</v>
      </c>
      <c r="BA17" s="69">
        <f>'RD T1'!E161</f>
        <v>9.4757452347259949E-2</v>
      </c>
      <c r="BB17" s="69">
        <f t="shared" si="39"/>
        <v>0.10984131877335414</v>
      </c>
      <c r="BD17" t="str">
        <f t="shared" si="40"/>
        <v>34 Culture, media and sports occupations</v>
      </c>
      <c r="BE17" s="69">
        <v>0.62579425393161348</v>
      </c>
      <c r="BF17" s="69">
        <v>0.60962453534698813</v>
      </c>
      <c r="BG17" s="69">
        <v>0.63215400871338834</v>
      </c>
      <c r="BH17" s="69">
        <v>0.49054213014918363</v>
      </c>
      <c r="BI17" s="69">
        <v>0.57022723061398206</v>
      </c>
      <c r="BJ17" s="69"/>
      <c r="BK17" s="69">
        <f t="shared" si="41"/>
        <v>-6.1926778099406277E-2</v>
      </c>
      <c r="BL17" s="69">
        <f>'RD T1'!E190</f>
        <v>0.21678929011282289</v>
      </c>
      <c r="BM17" s="69">
        <f t="shared" si="42"/>
        <v>0.15486251201341661</v>
      </c>
      <c r="BO17" t="str">
        <f t="shared" si="43"/>
        <v>34 Culture, media and sports occupations</v>
      </c>
      <c r="BP17" s="69">
        <v>0.38498866495428946</v>
      </c>
      <c r="BQ17" s="69">
        <v>0.32372550286660462</v>
      </c>
      <c r="BR17" s="69">
        <v>0.26085501807601663</v>
      </c>
      <c r="BS17" s="69">
        <v>0.19393588170843518</v>
      </c>
      <c r="BT17" s="69">
        <v>0.12471194183302936</v>
      </c>
      <c r="BU17" s="69"/>
      <c r="BV17" s="69">
        <f t="shared" si="44"/>
        <v>-0.13614307624298727</v>
      </c>
      <c r="BW17" s="69">
        <f>'RD T1'!E219</f>
        <v>6.7113216920073215E-2</v>
      </c>
      <c r="BX17" s="69">
        <f t="shared" si="45"/>
        <v>-6.9029859322914056E-2</v>
      </c>
      <c r="BZ17" t="str">
        <f t="shared" si="46"/>
        <v>34 Culture, media and sports occupations</v>
      </c>
      <c r="CA17" s="69">
        <v>0.23066103285163969</v>
      </c>
      <c r="CB17" s="69">
        <v>0.24343473122944528</v>
      </c>
      <c r="CC17" s="69">
        <v>0.18735598610384982</v>
      </c>
      <c r="CD17" s="69">
        <v>0.12264744379909689</v>
      </c>
      <c r="CE17" s="69">
        <v>5.9380429052896831E-2</v>
      </c>
      <c r="CF17" s="69"/>
      <c r="CG17" s="69">
        <f t="shared" si="47"/>
        <v>-0.12797555705095298</v>
      </c>
      <c r="CH17" s="69">
        <f>'RD T1'!E248</f>
        <v>3.6818527336672575E-2</v>
      </c>
      <c r="CI17" s="69">
        <f t="shared" si="48"/>
        <v>-9.1157029714280413E-2</v>
      </c>
      <c r="CK17" t="str">
        <f t="shared" si="49"/>
        <v>34 Culture, media and sports occupations</v>
      </c>
      <c r="CL17" s="69">
        <v>7.4459158942498299E-2</v>
      </c>
      <c r="CM17" s="69">
        <v>8.9670153286780421E-2</v>
      </c>
      <c r="CN17" s="69">
        <v>7.4232037087009858E-2</v>
      </c>
      <c r="CO17" s="69">
        <v>6.7732348401939063E-2</v>
      </c>
      <c r="CP17" s="69">
        <v>9.8292569672659952E-2</v>
      </c>
      <c r="CQ17" s="69"/>
      <c r="CR17" s="69">
        <f t="shared" si="50"/>
        <v>2.4060532585650093E-2</v>
      </c>
      <c r="CS17" s="69">
        <f>'RD T1'!E277</f>
        <v>2.7929577241989339E-2</v>
      </c>
      <c r="CT17" s="69">
        <f t="shared" si="51"/>
        <v>5.1990109827639436E-2</v>
      </c>
    </row>
    <row r="18" spans="1:98" x14ac:dyDescent="0.2">
      <c r="A18" s="10" t="str">
        <f>name!D14</f>
        <v>35 Business and public service associate professionals</v>
      </c>
      <c r="B18" s="69">
        <v>0.11837880317038998</v>
      </c>
      <c r="C18" s="69">
        <v>0.15696339213205179</v>
      </c>
      <c r="D18" s="69">
        <v>0.13129533633500498</v>
      </c>
      <c r="E18" s="69">
        <v>0.15892126343740154</v>
      </c>
      <c r="F18" s="69">
        <v>0.2079506591080052</v>
      </c>
      <c r="G18" s="11"/>
      <c r="H18" s="69">
        <f t="shared" si="26"/>
        <v>7.6655322773000217E-2</v>
      </c>
      <c r="I18" s="69">
        <f>'RD T1'!E46</f>
        <v>8.9383919474055482E-2</v>
      </c>
      <c r="J18" s="69">
        <f t="shared" si="27"/>
        <v>0.16603924224705569</v>
      </c>
      <c r="L18" t="str">
        <f t="shared" si="28"/>
        <v>35 Business and public service associate professionals</v>
      </c>
      <c r="M18" s="69">
        <v>1.3244797715557071</v>
      </c>
      <c r="N18" s="69">
        <v>1.7687983449772109</v>
      </c>
      <c r="O18" s="69">
        <v>1.5149844057326398</v>
      </c>
      <c r="P18" s="69">
        <v>1.7137009447656555</v>
      </c>
      <c r="Q18" s="69">
        <v>2.0338211376794741</v>
      </c>
      <c r="R18" s="11"/>
      <c r="S18" s="69">
        <f t="shared" si="29"/>
        <v>0.51883673194683433</v>
      </c>
      <c r="T18" s="69">
        <f>'RD T1'!E75</f>
        <v>0.98091676676799366</v>
      </c>
      <c r="U18" s="69">
        <f t="shared" si="30"/>
        <v>1.499753498714828</v>
      </c>
      <c r="W18" t="str">
        <f t="shared" si="31"/>
        <v>35 Business and public service associate professionals</v>
      </c>
      <c r="X18" s="69">
        <v>3.1332178285464836</v>
      </c>
      <c r="Y18" s="69">
        <v>2.9368229728295869</v>
      </c>
      <c r="Z18" s="69">
        <v>3.2372015850972344</v>
      </c>
      <c r="AA18" s="69">
        <v>3.3927029013366825</v>
      </c>
      <c r="AB18" s="69">
        <v>3.9077788698382343</v>
      </c>
      <c r="AC18" s="69"/>
      <c r="AD18" s="69">
        <f t="shared" si="32"/>
        <v>0.67057728474099987</v>
      </c>
      <c r="AE18" s="69">
        <f>'RD T1'!E104</f>
        <v>1.8589228436270724</v>
      </c>
      <c r="AF18" s="69">
        <f t="shared" si="33"/>
        <v>2.5295001283680723</v>
      </c>
      <c r="AH18" t="str">
        <f t="shared" si="34"/>
        <v>35 Business and public service associate professionals</v>
      </c>
      <c r="AI18" s="69">
        <v>0.90064855403958366</v>
      </c>
      <c r="AJ18" s="69">
        <v>0.84715908568973486</v>
      </c>
      <c r="AK18" s="69">
        <v>0.96943389449417583</v>
      </c>
      <c r="AL18" s="69">
        <v>0.998927775018427</v>
      </c>
      <c r="AM18" s="69">
        <v>1.1571573371223873</v>
      </c>
      <c r="AN18" s="69"/>
      <c r="AO18" s="69">
        <f t="shared" si="35"/>
        <v>0.1877234426282115</v>
      </c>
      <c r="AP18" s="69">
        <f>'RD T1'!E133</f>
        <v>0.51810080435428862</v>
      </c>
      <c r="AQ18" s="69">
        <f t="shared" si="36"/>
        <v>0.70582424698250013</v>
      </c>
      <c r="AS18" t="str">
        <f t="shared" si="37"/>
        <v>35 Business and public service associate professionals</v>
      </c>
      <c r="AT18" s="69">
        <v>0.73772803234575068</v>
      </c>
      <c r="AU18" s="69">
        <v>0.67019756889793569</v>
      </c>
      <c r="AV18" s="69">
        <v>0.76412567487390082</v>
      </c>
      <c r="AW18" s="69">
        <v>0.79373586694180787</v>
      </c>
      <c r="AX18" s="69">
        <v>0.93277638275024366</v>
      </c>
      <c r="AY18" s="69"/>
      <c r="AZ18" s="69">
        <f t="shared" si="38"/>
        <v>0.16865070787634284</v>
      </c>
      <c r="BA18" s="69">
        <f>'RD T1'!E162</f>
        <v>0.41308674363102543</v>
      </c>
      <c r="BB18" s="69">
        <f t="shared" si="39"/>
        <v>0.58173745150736833</v>
      </c>
      <c r="BD18" t="str">
        <f t="shared" si="40"/>
        <v>35 Business and public service associate professionals</v>
      </c>
      <c r="BE18" s="69">
        <v>2.7970788875017667</v>
      </c>
      <c r="BF18" s="69">
        <v>2.6772663482533172</v>
      </c>
      <c r="BG18" s="69">
        <v>3.2519045851140351</v>
      </c>
      <c r="BH18" s="69">
        <v>2.9584062880550324</v>
      </c>
      <c r="BI18" s="69">
        <v>3.0368879520677439</v>
      </c>
      <c r="BJ18" s="69"/>
      <c r="BK18" s="69">
        <f t="shared" si="41"/>
        <v>-0.21501663304629126</v>
      </c>
      <c r="BL18" s="69">
        <f>'RD T1'!E191</f>
        <v>1.2988607899456677</v>
      </c>
      <c r="BM18" s="69">
        <f t="shared" si="42"/>
        <v>1.0838441568993764</v>
      </c>
      <c r="BO18" t="str">
        <f t="shared" si="43"/>
        <v>35 Business and public service associate professionals</v>
      </c>
      <c r="BP18" s="69">
        <v>2.2230152324144568</v>
      </c>
      <c r="BQ18" s="69">
        <v>2.1086247518411243</v>
      </c>
      <c r="BR18" s="69">
        <v>2.2706955519398138</v>
      </c>
      <c r="BS18" s="69">
        <v>2.0750166148626747</v>
      </c>
      <c r="BT18" s="69">
        <v>1.9044996387746567</v>
      </c>
      <c r="BU18" s="69"/>
      <c r="BV18" s="69">
        <f t="shared" si="44"/>
        <v>-0.36619591316515709</v>
      </c>
      <c r="BW18" s="69">
        <f>'RD T1'!E220</f>
        <v>0.77806147461744801</v>
      </c>
      <c r="BX18" s="69">
        <f t="shared" si="45"/>
        <v>0.41186556145229092</v>
      </c>
      <c r="BZ18" t="str">
        <f t="shared" si="46"/>
        <v>35 Business and public service associate professionals</v>
      </c>
      <c r="CA18" s="69">
        <v>1.0723807465924982</v>
      </c>
      <c r="CB18" s="69">
        <v>1.1860119012485486</v>
      </c>
      <c r="CC18" s="69">
        <v>1.0115073080348518</v>
      </c>
      <c r="CD18" s="69">
        <v>0.87923309939902949</v>
      </c>
      <c r="CE18" s="69">
        <v>0.53195513287545748</v>
      </c>
      <c r="CF18" s="69"/>
      <c r="CG18" s="69">
        <f t="shared" si="47"/>
        <v>-0.4795521751593943</v>
      </c>
      <c r="CH18" s="69">
        <f>'RD T1'!E249</f>
        <v>0.27274803766124583</v>
      </c>
      <c r="CI18" s="69">
        <f t="shared" si="48"/>
        <v>-0.20680413749814847</v>
      </c>
      <c r="CK18" t="str">
        <f t="shared" si="49"/>
        <v>35 Business and public service associate professionals</v>
      </c>
      <c r="CL18" s="69">
        <v>0.32314701835144449</v>
      </c>
      <c r="CM18" s="69">
        <v>0.32889472167981915</v>
      </c>
      <c r="CN18" s="69">
        <v>0.26132571010241351</v>
      </c>
      <c r="CO18" s="69">
        <v>0.24493531802336019</v>
      </c>
      <c r="CP18" s="69">
        <v>0.25439311067360937</v>
      </c>
      <c r="CQ18" s="69"/>
      <c r="CR18" s="69">
        <f t="shared" si="50"/>
        <v>-6.9325994288041426E-3</v>
      </c>
      <c r="CS18" s="69">
        <f>'RD T1'!E278</f>
        <v>9.082567520547502E-2</v>
      </c>
      <c r="CT18" s="69">
        <f t="shared" si="51"/>
        <v>8.3893075776670878E-2</v>
      </c>
    </row>
    <row r="19" spans="1:98" x14ac:dyDescent="0.2">
      <c r="A19" s="10" t="str">
        <f>name!D15</f>
        <v>41 Administrative occupations</v>
      </c>
      <c r="B19" s="69">
        <v>0.12723848621568243</v>
      </c>
      <c r="C19" s="69">
        <v>0.14957714223553617</v>
      </c>
      <c r="D19" s="69">
        <v>0.12735072252799046</v>
      </c>
      <c r="E19" s="69">
        <v>0.15573091860795721</v>
      </c>
      <c r="F19" s="69">
        <v>0.19430127615287562</v>
      </c>
      <c r="G19" s="11"/>
      <c r="H19" s="69">
        <f t="shared" si="26"/>
        <v>6.6950553624885167E-2</v>
      </c>
      <c r="I19" s="69">
        <f>'RD T1'!E47</f>
        <v>9.2864773881597973E-2</v>
      </c>
      <c r="J19" s="69">
        <f t="shared" si="27"/>
        <v>0.15981532750648314</v>
      </c>
      <c r="L19" t="str">
        <f t="shared" si="28"/>
        <v>41 Administrative occupations</v>
      </c>
      <c r="M19" s="69">
        <v>1.4473692951812722</v>
      </c>
      <c r="N19" s="69">
        <v>1.7909447640705416</v>
      </c>
      <c r="O19" s="69">
        <v>1.5156920228745903</v>
      </c>
      <c r="P19" s="69">
        <v>1.9092633810295292</v>
      </c>
      <c r="Q19" s="69">
        <v>2.3622525997631638</v>
      </c>
      <c r="R19" s="11"/>
      <c r="S19" s="69">
        <f t="shared" si="29"/>
        <v>0.84656057688857356</v>
      </c>
      <c r="T19" s="69">
        <f>'RD T1'!E76</f>
        <v>1.1967831375670941</v>
      </c>
      <c r="U19" s="69">
        <f t="shared" si="30"/>
        <v>2.0433437144556676</v>
      </c>
      <c r="W19" t="str">
        <f t="shared" si="31"/>
        <v>41 Administrative occupations</v>
      </c>
      <c r="X19" s="69">
        <v>5.0155254196671191</v>
      </c>
      <c r="Y19" s="69">
        <v>4.5989810353807528</v>
      </c>
      <c r="Z19" s="69">
        <v>5.1947950083096686</v>
      </c>
      <c r="AA19" s="69">
        <v>6.1490295182123527</v>
      </c>
      <c r="AB19" s="69">
        <v>7.509978281912443</v>
      </c>
      <c r="AC19" s="69"/>
      <c r="AD19" s="69">
        <f t="shared" si="32"/>
        <v>2.3151832736027744</v>
      </c>
      <c r="AE19" s="69">
        <f>'RD T1'!E105</f>
        <v>3.7930548632473151</v>
      </c>
      <c r="AF19" s="69">
        <f t="shared" si="33"/>
        <v>6.1082381368500895</v>
      </c>
      <c r="AH19" t="str">
        <f t="shared" si="34"/>
        <v>41 Administrative occupations</v>
      </c>
      <c r="AI19" s="69">
        <v>1.7635620344262395</v>
      </c>
      <c r="AJ19" s="69">
        <v>1.7103699116416988</v>
      </c>
      <c r="AK19" s="69">
        <v>1.9401030335007987</v>
      </c>
      <c r="AL19" s="69">
        <v>2.168101327601645</v>
      </c>
      <c r="AM19" s="69">
        <v>2.6284415866966104</v>
      </c>
      <c r="AN19" s="69"/>
      <c r="AO19" s="69">
        <f t="shared" si="35"/>
        <v>0.68833855319581172</v>
      </c>
      <c r="AP19" s="69">
        <f>'RD T1'!E134</f>
        <v>1.3991606683303281</v>
      </c>
      <c r="AQ19" s="69">
        <f t="shared" si="36"/>
        <v>2.0874992215261399</v>
      </c>
      <c r="AS19" t="str">
        <f t="shared" si="37"/>
        <v>41 Administrative occupations</v>
      </c>
      <c r="AT19" s="69">
        <v>1.6619930327955741</v>
      </c>
      <c r="AU19" s="69">
        <v>1.5448796935297688</v>
      </c>
      <c r="AV19" s="69">
        <v>1.7750060802862317</v>
      </c>
      <c r="AW19" s="69">
        <v>1.9425816455961269</v>
      </c>
      <c r="AX19" s="69">
        <v>2.3123888950941298</v>
      </c>
      <c r="AY19" s="69"/>
      <c r="AZ19" s="69">
        <f t="shared" si="38"/>
        <v>0.53738281480789807</v>
      </c>
      <c r="BA19" s="69">
        <f>'RD T1'!E163</f>
        <v>1.1859220145786133</v>
      </c>
      <c r="BB19" s="69">
        <f t="shared" si="39"/>
        <v>1.7233048293865114</v>
      </c>
      <c r="BD19" t="str">
        <f t="shared" si="40"/>
        <v>41 Administrative occupations</v>
      </c>
      <c r="BE19" s="69">
        <v>6.2507099676531404</v>
      </c>
      <c r="BF19" s="69">
        <v>5.7886169230323574</v>
      </c>
      <c r="BG19" s="69">
        <v>6.6409418878191069</v>
      </c>
      <c r="BH19" s="69">
        <v>6.6040378304946001</v>
      </c>
      <c r="BI19" s="69">
        <v>6.2358123121037901</v>
      </c>
      <c r="BJ19" s="69"/>
      <c r="BK19" s="69">
        <f t="shared" si="41"/>
        <v>-0.40512957571531683</v>
      </c>
      <c r="BL19" s="69">
        <f>'RD T1'!E192</f>
        <v>3.1429622175396754</v>
      </c>
      <c r="BM19" s="69">
        <f t="shared" si="42"/>
        <v>2.7378326418243586</v>
      </c>
      <c r="BO19" t="str">
        <f t="shared" si="43"/>
        <v>41 Administrative occupations</v>
      </c>
      <c r="BP19" s="69">
        <v>7.449703371510294</v>
      </c>
      <c r="BQ19" s="69">
        <v>6.6363449432141461</v>
      </c>
      <c r="BR19" s="69">
        <v>6.9826352175305972</v>
      </c>
      <c r="BS19" s="69">
        <v>6.4991094647088659</v>
      </c>
      <c r="BT19" s="69">
        <v>4.9248593165195578</v>
      </c>
      <c r="BU19" s="69"/>
      <c r="BV19" s="69">
        <f t="shared" si="44"/>
        <v>-2.0577759010110395</v>
      </c>
      <c r="BW19" s="69">
        <f>'RD T1'!E221</f>
        <v>2.4723740022548255</v>
      </c>
      <c r="BX19" s="69">
        <f t="shared" si="45"/>
        <v>0.41459810124378604</v>
      </c>
      <c r="BZ19" t="str">
        <f t="shared" si="46"/>
        <v>41 Administrative occupations</v>
      </c>
      <c r="CA19" s="69">
        <v>3.6760316724211375</v>
      </c>
      <c r="CB19" s="69">
        <v>2.813786740178021</v>
      </c>
      <c r="CC19" s="69">
        <v>2.5465124209481296</v>
      </c>
      <c r="CD19" s="69">
        <v>1.9555581904650914</v>
      </c>
      <c r="CE19" s="69">
        <v>0.72910811434456968</v>
      </c>
      <c r="CF19" s="69"/>
      <c r="CG19" s="69">
        <f t="shared" si="47"/>
        <v>-1.8174043066035599</v>
      </c>
      <c r="CH19" s="69">
        <f>'RD T1'!E250</f>
        <v>0.56228507649424098</v>
      </c>
      <c r="CI19" s="69">
        <f t="shared" si="48"/>
        <v>-1.2551192301093188</v>
      </c>
      <c r="CK19" t="str">
        <f t="shared" si="49"/>
        <v>41 Administrative occupations</v>
      </c>
      <c r="CL19" s="69">
        <v>1.213895176090106</v>
      </c>
      <c r="CM19" s="69">
        <v>0.98379890103343459</v>
      </c>
      <c r="CN19" s="69">
        <v>0.78578910357436094</v>
      </c>
      <c r="CO19" s="69">
        <v>0.79866125049955694</v>
      </c>
      <c r="CP19" s="69">
        <v>0.69335703729283293</v>
      </c>
      <c r="CQ19" s="69"/>
      <c r="CR19" s="69">
        <f t="shared" si="50"/>
        <v>-9.2432066281528003E-2</v>
      </c>
      <c r="CS19" s="69">
        <f>'RD T1'!E279</f>
        <v>0.26990346581613195</v>
      </c>
      <c r="CT19" s="69">
        <f t="shared" si="51"/>
        <v>0.17747139953460395</v>
      </c>
    </row>
    <row r="20" spans="1:98" x14ac:dyDescent="0.2">
      <c r="A20" s="10" t="str">
        <f>name!D16</f>
        <v>42 Secretarial and related occupations</v>
      </c>
      <c r="B20" s="69">
        <v>6.7997705017309859E-3</v>
      </c>
      <c r="C20" s="69">
        <v>8.5146346910136839E-3</v>
      </c>
      <c r="D20" s="69">
        <v>7.752319706947214E-3</v>
      </c>
      <c r="E20" s="69">
        <v>1.121070980262239E-2</v>
      </c>
      <c r="F20" s="69">
        <v>1.603943378495477E-2</v>
      </c>
      <c r="G20" s="11"/>
      <c r="H20" s="69">
        <f t="shared" si="26"/>
        <v>8.2871140780075569E-3</v>
      </c>
      <c r="I20" s="69">
        <f>'RD T1'!E48</f>
        <v>8.5284136576771162E-3</v>
      </c>
      <c r="J20" s="69">
        <f t="shared" si="27"/>
        <v>1.6815527735684673E-2</v>
      </c>
      <c r="L20" t="str">
        <f t="shared" si="28"/>
        <v>42 Secretarial and related occupations</v>
      </c>
      <c r="M20" s="69">
        <v>0.2164314401345668</v>
      </c>
      <c r="N20" s="69">
        <v>0.24763424124951158</v>
      </c>
      <c r="O20" s="69">
        <v>0.20879357954451605</v>
      </c>
      <c r="P20" s="69">
        <v>0.27083325025284843</v>
      </c>
      <c r="Q20" s="69">
        <v>0.30131077473852802</v>
      </c>
      <c r="R20" s="11"/>
      <c r="S20" s="69">
        <f t="shared" si="29"/>
        <v>9.251719519401197E-2</v>
      </c>
      <c r="T20" s="69">
        <f>'RD T1'!E77</f>
        <v>0.17983298528804198</v>
      </c>
      <c r="U20" s="69">
        <f t="shared" si="30"/>
        <v>0.27235018048205395</v>
      </c>
      <c r="W20" t="str">
        <f t="shared" si="31"/>
        <v>42 Secretarial and related occupations</v>
      </c>
      <c r="X20" s="69">
        <v>0.7316797102478787</v>
      </c>
      <c r="Y20" s="69">
        <v>0.69928231848393518</v>
      </c>
      <c r="Z20" s="69">
        <v>0.77679242486680677</v>
      </c>
      <c r="AA20" s="69">
        <v>0.96259324722900796</v>
      </c>
      <c r="AB20" s="69">
        <v>1.5634542216170926</v>
      </c>
      <c r="AC20" s="69"/>
      <c r="AD20" s="69">
        <f t="shared" si="32"/>
        <v>0.7866617967502858</v>
      </c>
      <c r="AE20" s="69">
        <f>'RD T1'!E106</f>
        <v>0.69079090298715407</v>
      </c>
      <c r="AF20" s="69">
        <f t="shared" si="33"/>
        <v>1.47745269973744</v>
      </c>
      <c r="AH20" t="str">
        <f t="shared" si="34"/>
        <v>42 Secretarial and related occupations</v>
      </c>
      <c r="AI20" s="69">
        <v>0.34726814540274681</v>
      </c>
      <c r="AJ20" s="69">
        <v>0.31622453276592422</v>
      </c>
      <c r="AK20" s="69">
        <v>0.36567193156591216</v>
      </c>
      <c r="AL20" s="69">
        <v>0.3962564558488838</v>
      </c>
      <c r="AM20" s="69">
        <v>0.37738525916425653</v>
      </c>
      <c r="AN20" s="69"/>
      <c r="AO20" s="69">
        <f t="shared" si="35"/>
        <v>1.171332759834437E-2</v>
      </c>
      <c r="AP20" s="69">
        <f>'RD T1'!E135</f>
        <v>0.24288132082675043</v>
      </c>
      <c r="AQ20" s="69">
        <f t="shared" si="36"/>
        <v>0.25459464842509483</v>
      </c>
      <c r="AS20" t="str">
        <f t="shared" si="37"/>
        <v>42 Secretarial and related occupations</v>
      </c>
      <c r="AT20" s="69">
        <v>0.29382248191311966</v>
      </c>
      <c r="AU20" s="69">
        <v>0.25866285883344864</v>
      </c>
      <c r="AV20" s="69">
        <v>0.28855181822836568</v>
      </c>
      <c r="AW20" s="69">
        <v>0.31887961090644029</v>
      </c>
      <c r="AX20" s="69">
        <v>0.41663786112607371</v>
      </c>
      <c r="AY20" s="69"/>
      <c r="AZ20" s="69">
        <f t="shared" si="38"/>
        <v>0.12808604289770803</v>
      </c>
      <c r="BA20" s="69">
        <f>'RD T1'!E164</f>
        <v>0.19476231487968859</v>
      </c>
      <c r="BB20" s="69">
        <f t="shared" si="39"/>
        <v>0.32284835777739662</v>
      </c>
      <c r="BD20" t="str">
        <f t="shared" si="40"/>
        <v>42 Secretarial and related occupations</v>
      </c>
      <c r="BE20" s="69">
        <v>1.2705409611718566</v>
      </c>
      <c r="BF20" s="69">
        <v>1.1595671239917047</v>
      </c>
      <c r="BG20" s="69">
        <v>1.2179070069905968</v>
      </c>
      <c r="BH20" s="69">
        <v>1.3862910021034862</v>
      </c>
      <c r="BI20" s="69">
        <v>0.85237397223504441</v>
      </c>
      <c r="BJ20" s="69"/>
      <c r="BK20" s="69">
        <f t="shared" si="41"/>
        <v>-0.36553303475555243</v>
      </c>
      <c r="BL20" s="69">
        <f>'RD T1'!E193</f>
        <v>0.65519921082048138</v>
      </c>
      <c r="BM20" s="69">
        <f t="shared" si="42"/>
        <v>0.28966617606492895</v>
      </c>
      <c r="BO20" t="str">
        <f t="shared" si="43"/>
        <v>42 Secretarial and related occupations</v>
      </c>
      <c r="BP20" s="69">
        <v>1.6310987506416028</v>
      </c>
      <c r="BQ20" s="69">
        <v>1.2061752166794288</v>
      </c>
      <c r="BR20" s="69">
        <v>1.2380728069824154</v>
      </c>
      <c r="BS20" s="69">
        <v>0.82626367550499835</v>
      </c>
      <c r="BT20" s="69">
        <v>0.174396596789827</v>
      </c>
      <c r="BU20" s="69"/>
      <c r="BV20" s="69">
        <f t="shared" si="44"/>
        <v>-1.0636762101925883</v>
      </c>
      <c r="BW20" s="69">
        <f>'RD T1'!E222</f>
        <v>0.27820721586419772</v>
      </c>
      <c r="BX20" s="69">
        <f t="shared" si="45"/>
        <v>-0.78546899432839057</v>
      </c>
      <c r="BZ20" t="str">
        <f t="shared" si="46"/>
        <v>42 Secretarial and related occupations</v>
      </c>
      <c r="CA20" s="69">
        <v>1.4855074591014596</v>
      </c>
      <c r="CB20" s="69">
        <v>1.0169905741383201</v>
      </c>
      <c r="CC20" s="69">
        <v>1.0488326976772226</v>
      </c>
      <c r="CD20" s="69">
        <v>0.65085478694840126</v>
      </c>
      <c r="CE20" s="69">
        <v>0.13454474740521491</v>
      </c>
      <c r="CF20" s="69"/>
      <c r="CG20" s="69">
        <f t="shared" si="47"/>
        <v>-0.91428795027200771</v>
      </c>
      <c r="CH20" s="69">
        <f>'RD T1'!E251</f>
        <v>0.20874197326589658</v>
      </c>
      <c r="CI20" s="69">
        <f t="shared" si="48"/>
        <v>-0.7055459770061111</v>
      </c>
      <c r="CK20" t="str">
        <f t="shared" si="49"/>
        <v>42 Secretarial and related occupations</v>
      </c>
      <c r="CL20" s="69">
        <v>0.4885311874364418</v>
      </c>
      <c r="CM20" s="69">
        <v>0.41133059924696985</v>
      </c>
      <c r="CN20" s="69">
        <v>0.3001870603154459</v>
      </c>
      <c r="CO20" s="69">
        <v>0.37222863410966361</v>
      </c>
      <c r="CP20" s="69">
        <v>0.2964901060117085</v>
      </c>
      <c r="CQ20" s="69"/>
      <c r="CR20" s="69">
        <f t="shared" si="50"/>
        <v>-3.6969543037373986E-3</v>
      </c>
      <c r="CS20" s="69">
        <f>'RD T1'!E280</f>
        <v>0.15699330498668745</v>
      </c>
      <c r="CT20" s="69">
        <f t="shared" si="51"/>
        <v>0.15329635068295006</v>
      </c>
    </row>
    <row r="21" spans="1:98" x14ac:dyDescent="0.2">
      <c r="A21" s="10" t="str">
        <f>name!D17</f>
        <v>51 Skilled agricultural and related trades</v>
      </c>
      <c r="B21" s="69">
        <v>1.4496503561041555E-3</v>
      </c>
      <c r="C21" s="69">
        <v>2.7511238423522273E-3</v>
      </c>
      <c r="D21" s="69">
        <v>3.8108796955265184E-3</v>
      </c>
      <c r="E21" s="69">
        <v>4.150802099144397E-3</v>
      </c>
      <c r="F21" s="69">
        <v>5.3060895854449459E-3</v>
      </c>
      <c r="G21" s="11"/>
      <c r="H21" s="69">
        <f t="shared" si="26"/>
        <v>1.4952098899184275E-3</v>
      </c>
      <c r="I21" s="69">
        <f>'RD T1'!E49</f>
        <v>3.0660514732183588E-3</v>
      </c>
      <c r="J21" s="69">
        <f t="shared" si="27"/>
        <v>4.5612613631367867E-3</v>
      </c>
      <c r="L21" t="str">
        <f t="shared" si="28"/>
        <v>51 Skilled agricultural and related trades</v>
      </c>
      <c r="M21" s="69">
        <v>2.5685410771339033E-2</v>
      </c>
      <c r="N21" s="69">
        <v>2.5650421383903273E-2</v>
      </c>
      <c r="O21" s="69">
        <v>2.3791728922365578E-2</v>
      </c>
      <c r="P21" s="69">
        <v>2.5659435526349649E-2</v>
      </c>
      <c r="Q21" s="69">
        <v>3.4222298936777654E-2</v>
      </c>
      <c r="R21" s="11"/>
      <c r="S21" s="69">
        <f t="shared" si="29"/>
        <v>1.0430570014412076E-2</v>
      </c>
      <c r="T21" s="69">
        <f>'RD T1'!E78</f>
        <v>1.6996886866685854E-2</v>
      </c>
      <c r="U21" s="69">
        <f t="shared" si="30"/>
        <v>2.742745688109793E-2</v>
      </c>
      <c r="W21" t="str">
        <f t="shared" si="31"/>
        <v>51 Skilled agricultural and related trades</v>
      </c>
      <c r="X21" s="69">
        <v>0.24523058728902514</v>
      </c>
      <c r="Y21" s="69">
        <v>0.16875631243656908</v>
      </c>
      <c r="Z21" s="69">
        <v>0.20627292151190443</v>
      </c>
      <c r="AA21" s="69">
        <v>0.23333253088374784</v>
      </c>
      <c r="AB21" s="69">
        <v>0.31525477483355874</v>
      </c>
      <c r="AC21" s="69"/>
      <c r="AD21" s="69">
        <f t="shared" si="32"/>
        <v>0.1089818533216543</v>
      </c>
      <c r="AE21" s="69">
        <f>'RD T1'!E107</f>
        <v>0.18124371515694188</v>
      </c>
      <c r="AF21" s="69">
        <f t="shared" si="33"/>
        <v>0.29022556847859615</v>
      </c>
      <c r="AH21" t="str">
        <f t="shared" si="34"/>
        <v>51 Skilled agricultural and related trades</v>
      </c>
      <c r="AI21" s="69">
        <v>0.15701720013544726</v>
      </c>
      <c r="AJ21" s="69">
        <v>0.12749994452299121</v>
      </c>
      <c r="AK21" s="69">
        <v>0.13810757984701591</v>
      </c>
      <c r="AL21" s="69">
        <v>0.14927540649597038</v>
      </c>
      <c r="AM21" s="69">
        <v>0.17828145026619857</v>
      </c>
      <c r="AN21" s="69"/>
      <c r="AO21" s="69">
        <f t="shared" si="35"/>
        <v>4.0173870419182661E-2</v>
      </c>
      <c r="AP21" s="69">
        <f>'RD T1'!E136</f>
        <v>0.11205175444861813</v>
      </c>
      <c r="AQ21" s="69">
        <f t="shared" si="36"/>
        <v>0.15222562486780078</v>
      </c>
      <c r="AS21" t="str">
        <f t="shared" si="37"/>
        <v>51 Skilled agricultural and related trades</v>
      </c>
      <c r="AT21" s="69">
        <v>0.188534851986257</v>
      </c>
      <c r="AU21" s="69">
        <v>0.14149336023976297</v>
      </c>
      <c r="AV21" s="69">
        <v>0.17015099389628324</v>
      </c>
      <c r="AW21" s="69">
        <v>0.18516323221971684</v>
      </c>
      <c r="AX21" s="69">
        <v>0.24521784905171662</v>
      </c>
      <c r="AY21" s="69"/>
      <c r="AZ21" s="69">
        <f t="shared" si="38"/>
        <v>7.5066855155433376E-2</v>
      </c>
      <c r="BA21" s="69">
        <f>'RD T1'!E165</f>
        <v>0.13251845853938957</v>
      </c>
      <c r="BB21" s="69">
        <f t="shared" si="39"/>
        <v>0.20758531369482294</v>
      </c>
      <c r="BD21" t="str">
        <f t="shared" si="40"/>
        <v>51 Skilled agricultural and related trades</v>
      </c>
      <c r="BE21" s="69">
        <v>0.48476943277797935</v>
      </c>
      <c r="BF21" s="69">
        <v>0.32096038305731223</v>
      </c>
      <c r="BG21" s="69">
        <v>0.37712201274402124</v>
      </c>
      <c r="BH21" s="69">
        <v>0.3253658418418387</v>
      </c>
      <c r="BI21" s="69">
        <v>0.35473894933915145</v>
      </c>
      <c r="BJ21" s="69"/>
      <c r="BK21" s="69">
        <f t="shared" si="41"/>
        <v>-2.2383063404869785E-2</v>
      </c>
      <c r="BL21" s="69">
        <f>'RD T1'!E194</f>
        <v>0.18046511948008861</v>
      </c>
      <c r="BM21" s="69">
        <f t="shared" si="42"/>
        <v>0.15808205607521883</v>
      </c>
      <c r="BO21" t="str">
        <f t="shared" si="43"/>
        <v>51 Skilled agricultural and related trades</v>
      </c>
      <c r="BP21" s="69">
        <v>0.78415762869778494</v>
      </c>
      <c r="BQ21" s="69">
        <v>0.61743715434600932</v>
      </c>
      <c r="BR21" s="69">
        <v>0.58819812502398439</v>
      </c>
      <c r="BS21" s="69">
        <v>0.58955991277567077</v>
      </c>
      <c r="BT21" s="69">
        <v>0.65832462839821515</v>
      </c>
      <c r="BU21" s="69"/>
      <c r="BV21" s="69">
        <f t="shared" si="44"/>
        <v>7.0126503374230764E-2</v>
      </c>
      <c r="BW21" s="69">
        <f>'RD T1'!E223</f>
        <v>0.32122198511994143</v>
      </c>
      <c r="BX21" s="69">
        <f t="shared" si="45"/>
        <v>0.3913484884941722</v>
      </c>
      <c r="BZ21" t="str">
        <f t="shared" si="46"/>
        <v>51 Skilled agricultural and related trades</v>
      </c>
      <c r="CA21" s="69">
        <v>0.42866105105229269</v>
      </c>
      <c r="CB21" s="69">
        <v>0.47013562881710858</v>
      </c>
      <c r="CC21" s="69">
        <v>0.35182198886429888</v>
      </c>
      <c r="CD21" s="69">
        <v>0.36070789993275815</v>
      </c>
      <c r="CE21" s="69">
        <v>0.41247561973345065</v>
      </c>
      <c r="CF21" s="69"/>
      <c r="CG21" s="69">
        <f t="shared" si="47"/>
        <v>6.0653630869151764E-2</v>
      </c>
      <c r="CH21" s="69">
        <f>'RD T1'!E252</f>
        <v>0.17763022170444348</v>
      </c>
      <c r="CI21" s="69">
        <f t="shared" si="48"/>
        <v>0.23828385257359525</v>
      </c>
      <c r="CK21" t="str">
        <f t="shared" si="49"/>
        <v>51 Skilled agricultural and related trades</v>
      </c>
      <c r="CL21" s="69">
        <v>0.39833509415368079</v>
      </c>
      <c r="CM21" s="69">
        <v>0.26465718798664423</v>
      </c>
      <c r="CN21" s="69">
        <v>0.25261396432214245</v>
      </c>
      <c r="CO21" s="69">
        <v>0.21202950606075108</v>
      </c>
      <c r="CP21" s="69">
        <v>0.11236373770267542</v>
      </c>
      <c r="CQ21" s="69"/>
      <c r="CR21" s="69">
        <f t="shared" si="50"/>
        <v>-0.14025022661946701</v>
      </c>
      <c r="CS21" s="69">
        <f>'RD T1'!E281</f>
        <v>7.332949605738813E-2</v>
      </c>
      <c r="CT21" s="69">
        <f t="shared" si="51"/>
        <v>-6.6920730562078881E-2</v>
      </c>
    </row>
    <row r="22" spans="1:98" x14ac:dyDescent="0.2">
      <c r="A22" s="10" t="str">
        <f>name!D18</f>
        <v>52 Skilled metal, electrical and electronic trades</v>
      </c>
      <c r="B22" s="69">
        <v>7.1944381131463604E-3</v>
      </c>
      <c r="C22" s="69">
        <v>1.0568250453051877E-2</v>
      </c>
      <c r="D22" s="69">
        <v>7.7356092251273361E-3</v>
      </c>
      <c r="E22" s="69">
        <v>9.3468529483629326E-3</v>
      </c>
      <c r="F22" s="69">
        <v>1.2753300955862809E-2</v>
      </c>
      <c r="G22" s="11"/>
      <c r="H22" s="69">
        <f t="shared" si="26"/>
        <v>5.0176917307354733E-3</v>
      </c>
      <c r="I22" s="69">
        <f>'RD T1'!E50</f>
        <v>5.1379991121362229E-3</v>
      </c>
      <c r="J22" s="69">
        <f t="shared" si="27"/>
        <v>1.0155690842871696E-2</v>
      </c>
      <c r="L22" t="str">
        <f t="shared" si="28"/>
        <v>52 Skilled metal, electrical and electronic trades</v>
      </c>
      <c r="M22" s="69">
        <v>0.1226242410155283</v>
      </c>
      <c r="N22" s="69">
        <v>0.20068941927512526</v>
      </c>
      <c r="O22" s="69">
        <v>0.12455243625039712</v>
      </c>
      <c r="P22" s="69">
        <v>0.1809987751102568</v>
      </c>
      <c r="Q22" s="69">
        <v>0.25752839345358219</v>
      </c>
      <c r="R22" s="11"/>
      <c r="S22" s="69">
        <f t="shared" si="29"/>
        <v>0.13297595720318506</v>
      </c>
      <c r="T22" s="69">
        <f>'RD T1'!E79</f>
        <v>0.10072159456418715</v>
      </c>
      <c r="U22" s="69">
        <f t="shared" si="30"/>
        <v>0.23369755176737222</v>
      </c>
      <c r="W22" t="str">
        <f t="shared" si="31"/>
        <v>52 Skilled metal, electrical and electronic trades</v>
      </c>
      <c r="X22" s="69">
        <v>0.5930723231049394</v>
      </c>
      <c r="Y22" s="69">
        <v>0.49729151487082546</v>
      </c>
      <c r="Z22" s="69">
        <v>0.38442922929367523</v>
      </c>
      <c r="AA22" s="69">
        <v>0.45273520142155188</v>
      </c>
      <c r="AB22" s="69">
        <v>0.50803596004654228</v>
      </c>
      <c r="AC22" s="69"/>
      <c r="AD22" s="69">
        <f t="shared" si="32"/>
        <v>0.12360673075286704</v>
      </c>
      <c r="AE22" s="69">
        <f>'RD T1'!E108</f>
        <v>0.22505906929501751</v>
      </c>
      <c r="AF22" s="69">
        <f t="shared" si="33"/>
        <v>0.34866580004788456</v>
      </c>
      <c r="AH22" t="str">
        <f t="shared" si="34"/>
        <v>52 Skilled metal, electrical and electronic trades</v>
      </c>
      <c r="AI22" s="69">
        <v>0.20242890056638821</v>
      </c>
      <c r="AJ22" s="69">
        <v>0.16365200421185647</v>
      </c>
      <c r="AK22" s="69">
        <v>0.14179807703129091</v>
      </c>
      <c r="AL22" s="69">
        <v>0.16782488544205096</v>
      </c>
      <c r="AM22" s="69">
        <v>0.21700490967024705</v>
      </c>
      <c r="AN22" s="69"/>
      <c r="AO22" s="69">
        <f t="shared" si="35"/>
        <v>7.5206832638956139E-2</v>
      </c>
      <c r="AP22" s="69">
        <f>'RD T1'!E137</f>
        <v>8.1214823994880794E-2</v>
      </c>
      <c r="AQ22" s="69">
        <f t="shared" si="36"/>
        <v>0.15642165663383695</v>
      </c>
      <c r="AS22" t="str">
        <f t="shared" si="37"/>
        <v>52 Skilled metal, electrical and electronic trades</v>
      </c>
      <c r="AT22" s="69">
        <v>0.86710416007107494</v>
      </c>
      <c r="AU22" s="69">
        <v>0.70721469206701204</v>
      </c>
      <c r="AV22" s="69">
        <v>0.57113803273424724</v>
      </c>
      <c r="AW22" s="69">
        <v>0.6073761111551419</v>
      </c>
      <c r="AX22" s="69">
        <v>0.61479200687664859</v>
      </c>
      <c r="AY22" s="69"/>
      <c r="AZ22" s="69">
        <f t="shared" si="38"/>
        <v>4.3653974142401353E-2</v>
      </c>
      <c r="BA22" s="69">
        <f>'RD T1'!E166</f>
        <v>0.26713203572905647</v>
      </c>
      <c r="BB22" s="69">
        <f t="shared" si="39"/>
        <v>0.31078600987145782</v>
      </c>
      <c r="BD22" t="str">
        <f t="shared" si="40"/>
        <v>52 Skilled metal, electrical and electronic trades</v>
      </c>
      <c r="BE22" s="69">
        <v>5.6703784722210893</v>
      </c>
      <c r="BF22" s="69">
        <v>5.1410325039499636</v>
      </c>
      <c r="BG22" s="69">
        <v>5.1260314269531557</v>
      </c>
      <c r="BH22" s="69">
        <v>4.3906854513719908</v>
      </c>
      <c r="BI22" s="69">
        <v>4.0032988689574767</v>
      </c>
      <c r="BJ22" s="69"/>
      <c r="BK22" s="69">
        <f t="shared" si="41"/>
        <v>-1.1227325579956791</v>
      </c>
      <c r="BL22" s="69">
        <f>'RD T1'!E195</f>
        <v>1.5230633095765842</v>
      </c>
      <c r="BM22" s="69">
        <f t="shared" si="42"/>
        <v>0.40033075158090514</v>
      </c>
      <c r="BO22" t="str">
        <f t="shared" si="43"/>
        <v>52 Skilled metal, electrical and electronic trades</v>
      </c>
      <c r="BP22" s="69">
        <v>3.2986929494112172</v>
      </c>
      <c r="BQ22" s="69">
        <v>3.0854665986083658</v>
      </c>
      <c r="BR22" s="69">
        <v>2.477506079633649</v>
      </c>
      <c r="BS22" s="69">
        <v>2.4983383436933595</v>
      </c>
      <c r="BT22" s="69">
        <v>2.2767547203032401</v>
      </c>
      <c r="BU22" s="69"/>
      <c r="BV22" s="69">
        <f t="shared" si="44"/>
        <v>-0.20075135933040889</v>
      </c>
      <c r="BW22" s="69">
        <f>'RD T1'!E224</f>
        <v>0.85726140216412539</v>
      </c>
      <c r="BX22" s="69">
        <f t="shared" si="45"/>
        <v>0.6565100428337165</v>
      </c>
      <c r="BZ22" t="str">
        <f t="shared" si="46"/>
        <v>52 Skilled metal, electrical and electronic trades</v>
      </c>
      <c r="CA22" s="69">
        <v>1.1496163830061374</v>
      </c>
      <c r="CB22" s="69">
        <v>1.4994293366348854</v>
      </c>
      <c r="CC22" s="69">
        <v>0.81499938517770509</v>
      </c>
      <c r="CD22" s="69">
        <v>0.82213300783792631</v>
      </c>
      <c r="CE22" s="69">
        <v>0.39913675197385018</v>
      </c>
      <c r="CF22" s="69"/>
      <c r="CG22" s="69">
        <f t="shared" si="47"/>
        <v>-0.41586263320385491</v>
      </c>
      <c r="CH22" s="69">
        <f>'RD T1'!E253</f>
        <v>0.24388891516822353</v>
      </c>
      <c r="CI22" s="69">
        <f t="shared" si="48"/>
        <v>-0.17197371803563138</v>
      </c>
      <c r="CK22" t="str">
        <f t="shared" si="49"/>
        <v>52 Skilled metal, electrical and electronic trades</v>
      </c>
      <c r="CL22" s="69">
        <v>0.53260209140020864</v>
      </c>
      <c r="CM22" s="69">
        <v>0.48860663820358874</v>
      </c>
      <c r="CN22" s="69">
        <v>0.35547835558259944</v>
      </c>
      <c r="CO22" s="69">
        <v>0.29996235800703946</v>
      </c>
      <c r="CP22" s="69">
        <v>0.20065715879798565</v>
      </c>
      <c r="CQ22" s="69"/>
      <c r="CR22" s="69">
        <f t="shared" si="50"/>
        <v>-0.15482119678461378</v>
      </c>
      <c r="CS22" s="69">
        <f>'RD T1'!E282</f>
        <v>9.6077594284848578E-2</v>
      </c>
      <c r="CT22" s="69">
        <f t="shared" si="51"/>
        <v>-5.8743602499765207E-2</v>
      </c>
    </row>
    <row r="23" spans="1:98" x14ac:dyDescent="0.2">
      <c r="A23" s="10" t="str">
        <f>name!D19</f>
        <v>53 Skilled construction and building trades</v>
      </c>
      <c r="B23" s="69">
        <v>2.8880158526097214E-3</v>
      </c>
      <c r="C23" s="69">
        <v>2.839881739758526E-3</v>
      </c>
      <c r="D23" s="69">
        <v>1.7843083257775849E-3</v>
      </c>
      <c r="E23" s="69">
        <v>2.9799846043512069E-3</v>
      </c>
      <c r="F23" s="69">
        <v>3.3068827652181598E-3</v>
      </c>
      <c r="G23" s="11"/>
      <c r="H23" s="69">
        <f t="shared" si="26"/>
        <v>1.5225744394405749E-3</v>
      </c>
      <c r="I23" s="69">
        <f>'RD T1'!E51</f>
        <v>1.4406511597571377E-3</v>
      </c>
      <c r="J23" s="69">
        <f t="shared" si="27"/>
        <v>2.9632255991977126E-3</v>
      </c>
      <c r="L23" t="str">
        <f t="shared" si="28"/>
        <v>53 Skilled construction and building trades</v>
      </c>
      <c r="M23" s="69">
        <v>7.4644434791601433E-2</v>
      </c>
      <c r="N23" s="69">
        <v>9.034134629433424E-2</v>
      </c>
      <c r="O23" s="69">
        <v>5.6966590791060506E-2</v>
      </c>
      <c r="P23" s="69">
        <v>7.2425236831260925E-2</v>
      </c>
      <c r="Q23" s="69">
        <v>9.1966308940005487E-2</v>
      </c>
      <c r="R23" s="11"/>
      <c r="S23" s="69">
        <f t="shared" si="29"/>
        <v>3.499971814894498E-2</v>
      </c>
      <c r="T23" s="69">
        <f>'RD T1'!E80</f>
        <v>4.2439721898426409E-2</v>
      </c>
      <c r="U23" s="69">
        <f t="shared" si="30"/>
        <v>7.7439440047371383E-2</v>
      </c>
      <c r="W23" t="str">
        <f t="shared" si="31"/>
        <v>53 Skilled construction and building trades</v>
      </c>
      <c r="X23" s="69">
        <v>0.27273532575970172</v>
      </c>
      <c r="Y23" s="69">
        <v>0.23478143439536983</v>
      </c>
      <c r="Z23" s="69">
        <v>0.18137140817377342</v>
      </c>
      <c r="AA23" s="69">
        <v>0.20075794290530438</v>
      </c>
      <c r="AB23" s="69">
        <v>0.19378941282906845</v>
      </c>
      <c r="AC23" s="69"/>
      <c r="AD23" s="69">
        <f t="shared" si="32"/>
        <v>1.2418004655295023E-2</v>
      </c>
      <c r="AE23" s="69">
        <f>'RD T1'!E109</f>
        <v>0.10215863744119764</v>
      </c>
      <c r="AF23" s="69">
        <f t="shared" si="33"/>
        <v>0.11457664209649267</v>
      </c>
      <c r="AH23" t="str">
        <f t="shared" si="34"/>
        <v>53 Skilled construction and building trades</v>
      </c>
      <c r="AI23" s="69">
        <v>0.18533599393330202</v>
      </c>
      <c r="AJ23" s="69">
        <v>0.16954779959708913</v>
      </c>
      <c r="AK23" s="69">
        <v>0.13902082738921176</v>
      </c>
      <c r="AL23" s="69">
        <v>0.15455600277157105</v>
      </c>
      <c r="AM23" s="69">
        <v>0.16056529571286238</v>
      </c>
      <c r="AN23" s="69"/>
      <c r="AO23" s="69">
        <f t="shared" si="35"/>
        <v>2.1544468323650617E-2</v>
      </c>
      <c r="AP23" s="69">
        <f>'RD T1'!E138</f>
        <v>8.4869155827399567E-2</v>
      </c>
      <c r="AQ23" s="69">
        <f t="shared" si="36"/>
        <v>0.10641362415105018</v>
      </c>
      <c r="AS23" t="str">
        <f t="shared" si="37"/>
        <v>53 Skilled construction and building trades</v>
      </c>
      <c r="AT23" s="69">
        <v>0.25397008928680703</v>
      </c>
      <c r="AU23" s="69">
        <v>0.23947881999288273</v>
      </c>
      <c r="AV23" s="69">
        <v>0.19832950701557187</v>
      </c>
      <c r="AW23" s="69">
        <v>0.21139555812872685</v>
      </c>
      <c r="AX23" s="69">
        <v>0.20468761252141301</v>
      </c>
      <c r="AY23" s="69"/>
      <c r="AZ23" s="69">
        <f t="shared" si="38"/>
        <v>6.3581055058411495E-3</v>
      </c>
      <c r="BA23" s="69">
        <f>'RD T1'!E167</f>
        <v>0.11025894252594032</v>
      </c>
      <c r="BB23" s="69">
        <f t="shared" si="39"/>
        <v>0.11661704803178147</v>
      </c>
      <c r="BD23" t="str">
        <f t="shared" si="40"/>
        <v>53 Skilled construction and building trades</v>
      </c>
      <c r="BE23" s="69">
        <v>4.1939475705344522</v>
      </c>
      <c r="BF23" s="69">
        <v>3.9248073665704073</v>
      </c>
      <c r="BG23" s="69">
        <v>3.7727928008086775</v>
      </c>
      <c r="BH23" s="69">
        <v>3.0790387107611839</v>
      </c>
      <c r="BI23" s="69">
        <v>2.570576887213166</v>
      </c>
      <c r="BJ23" s="69"/>
      <c r="BK23" s="69">
        <f t="shared" si="41"/>
        <v>-1.2022159135955115</v>
      </c>
      <c r="BL23" s="69">
        <f>'RD T1'!E196</f>
        <v>1.1472487272785901</v>
      </c>
      <c r="BM23" s="69">
        <f t="shared" si="42"/>
        <v>-5.4967186316921435E-2</v>
      </c>
      <c r="BO23" t="str">
        <f t="shared" si="43"/>
        <v>53 Skilled construction and building trades</v>
      </c>
      <c r="BP23" s="69">
        <v>3.6273579621123639</v>
      </c>
      <c r="BQ23" s="69">
        <v>3.8376678865840508</v>
      </c>
      <c r="BR23" s="69">
        <v>3.0710054287906674</v>
      </c>
      <c r="BS23" s="69">
        <v>3.2529595432473424</v>
      </c>
      <c r="BT23" s="69">
        <v>3.3017370174727132</v>
      </c>
      <c r="BU23" s="69"/>
      <c r="BV23" s="69">
        <f t="shared" si="44"/>
        <v>0.2307315886820458</v>
      </c>
      <c r="BW23" s="69">
        <f>'RD T1'!E225</f>
        <v>1.3954015141181599</v>
      </c>
      <c r="BX23" s="69">
        <f t="shared" si="45"/>
        <v>1.6261331028002057</v>
      </c>
      <c r="BZ23" t="str">
        <f t="shared" si="46"/>
        <v>53 Skilled construction and building trades</v>
      </c>
      <c r="CA23" s="69">
        <v>1.2842452654538867</v>
      </c>
      <c r="CB23" s="69">
        <v>1.8255608721960719</v>
      </c>
      <c r="CC23" s="69">
        <v>0.97055038658270498</v>
      </c>
      <c r="CD23" s="69">
        <v>0.99587972309744222</v>
      </c>
      <c r="CE23" s="69">
        <v>0.68991137700273142</v>
      </c>
      <c r="CF23" s="69"/>
      <c r="CG23" s="69">
        <f t="shared" si="47"/>
        <v>-0.28063900957997356</v>
      </c>
      <c r="CH23" s="69">
        <f>'RD T1'!E254</f>
        <v>0.3559306971619674</v>
      </c>
      <c r="CI23" s="69">
        <f t="shared" si="48"/>
        <v>7.5291687581993838E-2</v>
      </c>
      <c r="CK23" t="str">
        <f t="shared" si="49"/>
        <v>53 Skilled construction and building trades</v>
      </c>
      <c r="CL23" s="69">
        <v>0.76899906567202847</v>
      </c>
      <c r="CM23" s="69">
        <v>0.7365401565440266</v>
      </c>
      <c r="CN23" s="69">
        <v>0.51923696750041659</v>
      </c>
      <c r="CO23" s="69">
        <v>0.32602862755305845</v>
      </c>
      <c r="CP23" s="69">
        <v>6.3418517694532578E-2</v>
      </c>
      <c r="CQ23" s="69"/>
      <c r="CR23" s="69">
        <f t="shared" si="50"/>
        <v>-0.45581844980588404</v>
      </c>
      <c r="CS23" s="69">
        <f>'RD T1'!E283</f>
        <v>7.8924372525451605E-2</v>
      </c>
      <c r="CT23" s="69">
        <f t="shared" si="51"/>
        <v>-0.37689407728043245</v>
      </c>
    </row>
    <row r="24" spans="1:98" x14ac:dyDescent="0.2">
      <c r="A24" s="10" t="str">
        <f>name!D20</f>
        <v>54 Textiles, printing and other skilled trades</v>
      </c>
      <c r="B24" s="69">
        <v>1.8358055203265923E-2</v>
      </c>
      <c r="C24" s="69">
        <v>1.7578817668210026E-2</v>
      </c>
      <c r="D24" s="69">
        <v>1.3705500248492526E-2</v>
      </c>
      <c r="E24" s="69">
        <v>1.8761940620420636E-2</v>
      </c>
      <c r="F24" s="69">
        <v>2.4035572608045605E-2</v>
      </c>
      <c r="G24" s="11"/>
      <c r="H24" s="69">
        <f t="shared" si="26"/>
        <v>1.0330072359553079E-2</v>
      </c>
      <c r="I24" s="69">
        <f>'RD T1'!E52</f>
        <v>1.1859729703971974E-2</v>
      </c>
      <c r="J24" s="69">
        <f t="shared" si="27"/>
        <v>2.2189802063525055E-2</v>
      </c>
      <c r="L24" t="str">
        <f t="shared" si="28"/>
        <v>54 Textiles, printing and other skilled trades</v>
      </c>
      <c r="M24" s="69">
        <v>0.11362720522558792</v>
      </c>
      <c r="N24" s="69">
        <v>0.12889065127888868</v>
      </c>
      <c r="O24" s="69">
        <v>0.1251730143688505</v>
      </c>
      <c r="P24" s="69">
        <v>0.1526383322640478</v>
      </c>
      <c r="Q24" s="69">
        <v>0.20478924114742245</v>
      </c>
      <c r="R24" s="11"/>
      <c r="S24" s="69">
        <f t="shared" si="29"/>
        <v>7.9616226778571941E-2</v>
      </c>
      <c r="T24" s="69">
        <f>'RD T1'!E81</f>
        <v>0.10103207235020298</v>
      </c>
      <c r="U24" s="69">
        <f t="shared" si="30"/>
        <v>0.18064829912877492</v>
      </c>
      <c r="W24" t="str">
        <f t="shared" si="31"/>
        <v>54 Textiles, printing and other skilled trades</v>
      </c>
      <c r="X24" s="69">
        <v>0.4624741883354585</v>
      </c>
      <c r="Y24" s="69">
        <v>0.40363774994241053</v>
      </c>
      <c r="Z24" s="69">
        <v>0.37255957252890348</v>
      </c>
      <c r="AA24" s="69">
        <v>0.47722928470173642</v>
      </c>
      <c r="AB24" s="69">
        <v>0.59618531970953736</v>
      </c>
      <c r="AC24" s="69"/>
      <c r="AD24" s="69">
        <f t="shared" si="32"/>
        <v>0.22362574718063388</v>
      </c>
      <c r="AE24" s="69">
        <f>'RD T1'!E110</f>
        <v>0.30330106992705874</v>
      </c>
      <c r="AF24" s="69">
        <f t="shared" si="33"/>
        <v>0.52692681710769262</v>
      </c>
      <c r="AH24" t="str">
        <f t="shared" si="34"/>
        <v>54 Textiles, printing and other skilled trades</v>
      </c>
      <c r="AI24" s="69">
        <v>0.18131583147366376</v>
      </c>
      <c r="AJ24" s="69">
        <v>0.15562826764341572</v>
      </c>
      <c r="AK24" s="69">
        <v>0.18239079025602822</v>
      </c>
      <c r="AL24" s="69">
        <v>0.2079599469991194</v>
      </c>
      <c r="AM24" s="69">
        <v>0.28616599727459008</v>
      </c>
      <c r="AN24" s="69"/>
      <c r="AO24" s="69">
        <f t="shared" si="35"/>
        <v>0.10377520701856185</v>
      </c>
      <c r="AP24" s="69">
        <f>'RD T1'!E139</f>
        <v>0.14466480678312585</v>
      </c>
      <c r="AQ24" s="69">
        <f t="shared" si="36"/>
        <v>0.2484400138016877</v>
      </c>
      <c r="AS24" t="str">
        <f t="shared" si="37"/>
        <v>54 Textiles, printing and other skilled trades</v>
      </c>
      <c r="AT24" s="69">
        <v>0.18903898322823151</v>
      </c>
      <c r="AU24" s="69">
        <v>0.15002010240499364</v>
      </c>
      <c r="AV24" s="69">
        <v>0.15400315084401231</v>
      </c>
      <c r="AW24" s="69">
        <v>0.17985348292240932</v>
      </c>
      <c r="AX24" s="69">
        <v>0.19503719484356294</v>
      </c>
      <c r="AY24" s="69"/>
      <c r="AZ24" s="69">
        <f t="shared" si="38"/>
        <v>4.1034043999550629E-2</v>
      </c>
      <c r="BA24" s="69">
        <f>'RD T1'!E168</f>
        <v>0.10635969835816644</v>
      </c>
      <c r="BB24" s="69">
        <f t="shared" si="39"/>
        <v>0.14739374235771707</v>
      </c>
      <c r="BD24" t="str">
        <f t="shared" si="40"/>
        <v>54 Textiles, printing and other skilled trades</v>
      </c>
      <c r="BE24" s="69">
        <v>1.6088934405507362</v>
      </c>
      <c r="BF24" s="69">
        <v>1.3011323317013932</v>
      </c>
      <c r="BG24" s="69">
        <v>1.3557342842153517</v>
      </c>
      <c r="BH24" s="69">
        <v>1.4803935295557564</v>
      </c>
      <c r="BI24" s="69">
        <v>1.628588021887055</v>
      </c>
      <c r="BJ24" s="69"/>
      <c r="BK24" s="69">
        <f t="shared" si="41"/>
        <v>0.27285373767170329</v>
      </c>
      <c r="BL24" s="69">
        <f>'RD T1'!E197</f>
        <v>0.67210199951159932</v>
      </c>
      <c r="BM24" s="69">
        <f t="shared" si="42"/>
        <v>0.94495573718330261</v>
      </c>
      <c r="BO24" t="str">
        <f t="shared" si="43"/>
        <v>54 Textiles, printing and other skilled trades</v>
      </c>
      <c r="BP24" s="69">
        <v>1.8055558145079005</v>
      </c>
      <c r="BQ24" s="69">
        <v>1.4290974518121737</v>
      </c>
      <c r="BR24" s="69">
        <v>1.4237332309264732</v>
      </c>
      <c r="BS24" s="69">
        <v>1.3086191004252672</v>
      </c>
      <c r="BT24" s="69">
        <v>1.1125183305756345</v>
      </c>
      <c r="BU24" s="69"/>
      <c r="BV24" s="69">
        <f t="shared" si="44"/>
        <v>-0.31121490035083865</v>
      </c>
      <c r="BW24" s="69">
        <f>'RD T1'!E226</f>
        <v>0.49034684772844012</v>
      </c>
      <c r="BX24" s="69">
        <f t="shared" si="45"/>
        <v>0.17913194737760146</v>
      </c>
      <c r="BZ24" t="str">
        <f t="shared" si="46"/>
        <v>54 Textiles, printing and other skilled trades</v>
      </c>
      <c r="CA24" s="69">
        <v>1.0770504066009017</v>
      </c>
      <c r="CB24" s="69">
        <v>1.0522270764142665</v>
      </c>
      <c r="CC24" s="69">
        <v>0.83558219755855534</v>
      </c>
      <c r="CD24" s="69">
        <v>0.89530193354787346</v>
      </c>
      <c r="CE24" s="69">
        <v>0.57469335498331309</v>
      </c>
      <c r="CF24" s="69"/>
      <c r="CG24" s="69">
        <f t="shared" si="47"/>
        <v>-0.26088884257524225</v>
      </c>
      <c r="CH24" s="69">
        <f>'RD T1'!E255</f>
        <v>0.2879222320010314</v>
      </c>
      <c r="CI24" s="69">
        <f t="shared" si="48"/>
        <v>2.7033389425789145E-2</v>
      </c>
      <c r="CK24" t="str">
        <f t="shared" si="49"/>
        <v>54 Textiles, printing and other skilled trades</v>
      </c>
      <c r="CL24" s="69">
        <v>0.66218778387971067</v>
      </c>
      <c r="CM24" s="69">
        <v>0.51905628540570903</v>
      </c>
      <c r="CN24" s="69">
        <v>0.41742523980794288</v>
      </c>
      <c r="CO24" s="69">
        <v>0.36332385242066428</v>
      </c>
      <c r="CP24" s="69">
        <v>0.27782156451077789</v>
      </c>
      <c r="CQ24" s="69"/>
      <c r="CR24" s="69">
        <f t="shared" si="50"/>
        <v>-0.139603675297165</v>
      </c>
      <c r="CS24" s="69">
        <f>'RD T1'!E284</f>
        <v>0.11943180881344403</v>
      </c>
      <c r="CT24" s="69">
        <f t="shared" si="51"/>
        <v>-2.0171866483720963E-2</v>
      </c>
    </row>
    <row r="25" spans="1:98" x14ac:dyDescent="0.2">
      <c r="A25" s="10" t="str">
        <f>name!D21</f>
        <v>61 Caring personal service occupations</v>
      </c>
      <c r="B25" s="69">
        <v>1.2814428670069383E-2</v>
      </c>
      <c r="C25" s="69">
        <v>1.490950853241868E-2</v>
      </c>
      <c r="D25" s="69">
        <v>1.2293797452318924E-2</v>
      </c>
      <c r="E25" s="69">
        <v>1.5411995538599369E-2</v>
      </c>
      <c r="F25" s="69">
        <v>1.9419366942291051E-2</v>
      </c>
      <c r="G25" s="11"/>
      <c r="H25" s="69">
        <f t="shared" si="26"/>
        <v>7.1255694899721271E-3</v>
      </c>
      <c r="I25" s="69">
        <f>'RD T1'!E53</f>
        <v>1.0067319901203502E-2</v>
      </c>
      <c r="J25" s="69">
        <f t="shared" si="27"/>
        <v>1.7192889391175629E-2</v>
      </c>
      <c r="L25" t="str">
        <f t="shared" si="28"/>
        <v>61 Caring personal service occupations</v>
      </c>
      <c r="M25" s="69">
        <v>0.62715116733171183</v>
      </c>
      <c r="N25" s="69">
        <v>0.795387421810552</v>
      </c>
      <c r="O25" s="69">
        <v>0.64592582773077478</v>
      </c>
      <c r="P25" s="69">
        <v>0.8174046496830103</v>
      </c>
      <c r="Q25" s="69">
        <v>1.0089424478862765</v>
      </c>
      <c r="R25" s="11"/>
      <c r="S25" s="69">
        <f t="shared" si="29"/>
        <v>0.36301662015550173</v>
      </c>
      <c r="T25" s="69">
        <f>'RD T1'!E82</f>
        <v>0.55608861681079402</v>
      </c>
      <c r="U25" s="69">
        <f t="shared" si="30"/>
        <v>0.91910523696629576</v>
      </c>
      <c r="W25" t="str">
        <f t="shared" si="31"/>
        <v>61 Caring personal service occupations</v>
      </c>
      <c r="X25" s="69">
        <v>2.2635461652742621</v>
      </c>
      <c r="Y25" s="69">
        <v>2.2591606434448628</v>
      </c>
      <c r="Z25" s="69">
        <v>2.3691760661866472</v>
      </c>
      <c r="AA25" s="69">
        <v>2.7752290587305044</v>
      </c>
      <c r="AB25" s="69">
        <v>3.5406082670529462</v>
      </c>
      <c r="AC25" s="69"/>
      <c r="AD25" s="69">
        <f t="shared" si="32"/>
        <v>1.171432200866299</v>
      </c>
      <c r="AE25" s="69">
        <f>'RD T1'!E111</f>
        <v>1.9772464018015679</v>
      </c>
      <c r="AF25" s="69">
        <f t="shared" si="33"/>
        <v>3.148678602667867</v>
      </c>
      <c r="AH25" t="str">
        <f t="shared" si="34"/>
        <v>61 Caring personal service occupations</v>
      </c>
      <c r="AI25" s="69">
        <v>2.1068911872472427</v>
      </c>
      <c r="AJ25" s="69">
        <v>1.8147192284992475</v>
      </c>
      <c r="AK25" s="69">
        <v>2.0212534908037898</v>
      </c>
      <c r="AL25" s="69">
        <v>1.9294260198352762</v>
      </c>
      <c r="AM25" s="69">
        <v>2.0428234366155329</v>
      </c>
      <c r="AN25" s="69"/>
      <c r="AO25" s="69">
        <f t="shared" si="35"/>
        <v>2.1569945811743096E-2</v>
      </c>
      <c r="AP25" s="69">
        <f>'RD T1'!E140</f>
        <v>1.1684748802604401</v>
      </c>
      <c r="AQ25" s="69">
        <f t="shared" si="36"/>
        <v>1.1900448260721832</v>
      </c>
      <c r="AS25" t="str">
        <f t="shared" si="37"/>
        <v>61 Caring personal service occupations</v>
      </c>
      <c r="AT25" s="69">
        <v>1.1122433735121957</v>
      </c>
      <c r="AU25" s="69">
        <v>1.0355169820513286</v>
      </c>
      <c r="AV25" s="69">
        <v>1.1338419721528887</v>
      </c>
      <c r="AW25" s="69">
        <v>1.1362485043004509</v>
      </c>
      <c r="AX25" s="69">
        <v>1.2553039687276313</v>
      </c>
      <c r="AY25" s="69"/>
      <c r="AZ25" s="69">
        <f t="shared" si="38"/>
        <v>0.12146199657474255</v>
      </c>
      <c r="BA25" s="69">
        <f>'RD T1'!E169</f>
        <v>0.71941626832660344</v>
      </c>
      <c r="BB25" s="69">
        <f t="shared" si="39"/>
        <v>0.84087826490134598</v>
      </c>
      <c r="BD25" t="str">
        <f t="shared" si="40"/>
        <v>61 Caring personal service occupations</v>
      </c>
      <c r="BE25" s="69">
        <v>8.3289790458121757</v>
      </c>
      <c r="BF25" s="69">
        <v>8.2816128069431016</v>
      </c>
      <c r="BG25" s="69">
        <v>8.6836021949642497</v>
      </c>
      <c r="BH25" s="69">
        <v>9.7432079954499766</v>
      </c>
      <c r="BI25" s="69">
        <v>11.061233379423149</v>
      </c>
      <c r="BJ25" s="69"/>
      <c r="BK25" s="69">
        <f t="shared" si="41"/>
        <v>2.3776311844588989</v>
      </c>
      <c r="BL25" s="69">
        <f>'RD T1'!E198</f>
        <v>5.8518912135876384</v>
      </c>
      <c r="BM25" s="69">
        <f t="shared" si="42"/>
        <v>8.2295223980465373</v>
      </c>
      <c r="BO25" t="str">
        <f t="shared" si="43"/>
        <v>61 Caring personal service occupations</v>
      </c>
      <c r="BP25" s="69">
        <v>7.2274668123113166</v>
      </c>
      <c r="BQ25" s="69">
        <v>6.0311252325718545</v>
      </c>
      <c r="BR25" s="69">
        <v>6.3251175416220038</v>
      </c>
      <c r="BS25" s="69">
        <v>5.6166976715382164</v>
      </c>
      <c r="BT25" s="69">
        <v>4.1236100256044734</v>
      </c>
      <c r="BU25" s="69"/>
      <c r="BV25" s="69">
        <f t="shared" si="44"/>
        <v>-2.2015075160175304</v>
      </c>
      <c r="BW25" s="69">
        <f>'RD T1'!E227</f>
        <v>2.5115871507966525</v>
      </c>
      <c r="BX25" s="69">
        <f t="shared" si="45"/>
        <v>0.31007963477912215</v>
      </c>
      <c r="BZ25" t="str">
        <f t="shared" si="46"/>
        <v>61 Caring personal service occupations</v>
      </c>
      <c r="CA25" s="69">
        <v>1.8624845882432048</v>
      </c>
      <c r="CB25" s="69">
        <v>0.898277827608289</v>
      </c>
      <c r="CC25" s="69">
        <v>0.72583641632006102</v>
      </c>
      <c r="CD25" s="69">
        <v>0.55824722533371973</v>
      </c>
      <c r="CE25" s="69">
        <v>0.42565035348355124</v>
      </c>
      <c r="CF25" s="69"/>
      <c r="CG25" s="69">
        <f t="shared" si="47"/>
        <v>-0.30018606283650978</v>
      </c>
      <c r="CH25" s="69">
        <f>'RD T1'!E256</f>
        <v>0.1760136761542995</v>
      </c>
      <c r="CI25" s="69">
        <f t="shared" si="48"/>
        <v>-0.12417238668221028</v>
      </c>
      <c r="CK25" t="str">
        <f t="shared" si="49"/>
        <v>61 Caring personal service occupations</v>
      </c>
      <c r="CL25" s="69">
        <v>0.31273560291157643</v>
      </c>
      <c r="CM25" s="69">
        <v>0.2684039283133976</v>
      </c>
      <c r="CN25" s="69">
        <v>0.22424543557172552</v>
      </c>
      <c r="CO25" s="69">
        <v>0.23930900952791706</v>
      </c>
      <c r="CP25" s="69">
        <v>0.21402506088036577</v>
      </c>
      <c r="CQ25" s="69"/>
      <c r="CR25" s="69">
        <f t="shared" si="50"/>
        <v>-1.0220374691359752E-2</v>
      </c>
      <c r="CS25" s="69">
        <f>'RD T1'!E285</f>
        <v>7.16476123566233E-2</v>
      </c>
      <c r="CT25" s="69">
        <f t="shared" si="51"/>
        <v>6.1427237665263548E-2</v>
      </c>
    </row>
    <row r="26" spans="1:98" x14ac:dyDescent="0.2">
      <c r="A26" s="10" t="str">
        <f>name!D22</f>
        <v>62 Leisure, travel and related personal service occupations</v>
      </c>
      <c r="B26" s="69">
        <v>5.9199402343154519E-3</v>
      </c>
      <c r="C26" s="69">
        <v>5.4643565528522901E-3</v>
      </c>
      <c r="D26" s="69">
        <v>6.4350260826295403E-3</v>
      </c>
      <c r="E26" s="69">
        <v>8.0408540561890153E-3</v>
      </c>
      <c r="F26" s="69">
        <v>1.168261505909624E-2</v>
      </c>
      <c r="G26" s="11"/>
      <c r="H26" s="69">
        <f t="shared" si="26"/>
        <v>5.2475889764667001E-3</v>
      </c>
      <c r="I26" s="69">
        <f>'RD T1'!E54</f>
        <v>5.3030023959411395E-3</v>
      </c>
      <c r="J26" s="69">
        <f t="shared" si="27"/>
        <v>1.0550591372407839E-2</v>
      </c>
      <c r="L26" t="str">
        <f t="shared" si="28"/>
        <v>62 Leisure, travel and related personal service occupations</v>
      </c>
      <c r="M26" s="69">
        <v>0.11026828170701906</v>
      </c>
      <c r="N26" s="69">
        <v>0.1568966280860499</v>
      </c>
      <c r="O26" s="69">
        <v>0.11678300838359994</v>
      </c>
      <c r="P26" s="69">
        <v>0.12340856827631226</v>
      </c>
      <c r="Q26" s="69">
        <v>0.14814440263391906</v>
      </c>
      <c r="R26" s="11"/>
      <c r="S26" s="69">
        <f t="shared" si="29"/>
        <v>3.1361394250319127E-2</v>
      </c>
      <c r="T26" s="69">
        <f>'RD T1'!E83</f>
        <v>8.0587686612524773E-2</v>
      </c>
      <c r="U26" s="69">
        <f t="shared" si="30"/>
        <v>0.1119490808628439</v>
      </c>
      <c r="W26" t="str">
        <f t="shared" si="31"/>
        <v>62 Leisure, travel and related personal service occupations</v>
      </c>
      <c r="X26" s="69">
        <v>0.50642104976862967</v>
      </c>
      <c r="Y26" s="69">
        <v>0.58032403563560975</v>
      </c>
      <c r="Z26" s="69">
        <v>0.58813967923707844</v>
      </c>
      <c r="AA26" s="69">
        <v>0.65087480759752381</v>
      </c>
      <c r="AB26" s="69">
        <v>0.85671792990151363</v>
      </c>
      <c r="AC26" s="69"/>
      <c r="AD26" s="69">
        <f t="shared" si="32"/>
        <v>0.26857825066443519</v>
      </c>
      <c r="AE26" s="69">
        <f>'RD T1'!E112</f>
        <v>0.45442769435522029</v>
      </c>
      <c r="AF26" s="69">
        <f t="shared" si="33"/>
        <v>0.72300594501965554</v>
      </c>
      <c r="AH26" t="str">
        <f t="shared" si="34"/>
        <v>62 Leisure, travel and related personal service occupations</v>
      </c>
      <c r="AI26" s="69">
        <v>0.32085078167620257</v>
      </c>
      <c r="AJ26" s="69">
        <v>0.36999302456921379</v>
      </c>
      <c r="AK26" s="69">
        <v>0.39152170228492605</v>
      </c>
      <c r="AL26" s="69">
        <v>0.40875804980724367</v>
      </c>
      <c r="AM26" s="69">
        <v>0.56273669269269844</v>
      </c>
      <c r="AN26" s="69"/>
      <c r="AO26" s="69">
        <f t="shared" si="35"/>
        <v>0.17121499040777238</v>
      </c>
      <c r="AP26" s="69">
        <f>'RD T1'!E141</f>
        <v>0.29462587615050284</v>
      </c>
      <c r="AQ26" s="69">
        <f t="shared" si="36"/>
        <v>0.46584086655827522</v>
      </c>
      <c r="AS26" t="str">
        <f t="shared" si="37"/>
        <v>62 Leisure, travel and related personal service occupations</v>
      </c>
      <c r="AT26" s="69">
        <v>0.37992041067521964</v>
      </c>
      <c r="AU26" s="69">
        <v>0.44981556184707333</v>
      </c>
      <c r="AV26" s="69">
        <v>0.49601218406584535</v>
      </c>
      <c r="AW26" s="69">
        <v>0.51536000277755367</v>
      </c>
      <c r="AX26" s="69">
        <v>0.71540186677705497</v>
      </c>
      <c r="AY26" s="69"/>
      <c r="AZ26" s="69">
        <f t="shared" si="38"/>
        <v>0.21938968271120962</v>
      </c>
      <c r="BA26" s="69">
        <f>'RD T1'!E170</f>
        <v>0.36358221199269392</v>
      </c>
      <c r="BB26" s="69">
        <f t="shared" si="39"/>
        <v>0.58297189470390354</v>
      </c>
      <c r="BD26" t="str">
        <f t="shared" si="40"/>
        <v>62 Leisure, travel and related personal service occupations</v>
      </c>
      <c r="BE26" s="69">
        <v>1.709396671223381</v>
      </c>
      <c r="BF26" s="69">
        <v>1.7538171461841954</v>
      </c>
      <c r="BG26" s="69">
        <v>1.7270359383568925</v>
      </c>
      <c r="BH26" s="69">
        <v>1.6172118285374224</v>
      </c>
      <c r="BI26" s="69">
        <v>1.7017277664077468</v>
      </c>
      <c r="BJ26" s="69"/>
      <c r="BK26" s="69">
        <f t="shared" si="41"/>
        <v>-2.5308171949145697E-2</v>
      </c>
      <c r="BL26" s="69">
        <f>'RD T1'!E199</f>
        <v>0.77183297060244382</v>
      </c>
      <c r="BM26" s="69">
        <f t="shared" si="42"/>
        <v>0.74652479865329813</v>
      </c>
      <c r="BO26" t="str">
        <f t="shared" si="43"/>
        <v>62 Leisure, travel and related personal service occupations</v>
      </c>
      <c r="BP26" s="69">
        <v>1.8855375121766076</v>
      </c>
      <c r="BQ26" s="69">
        <v>1.8173242350877594</v>
      </c>
      <c r="BR26" s="69">
        <v>1.7006792244686386</v>
      </c>
      <c r="BS26" s="69">
        <v>1.3335672423654723</v>
      </c>
      <c r="BT26" s="69">
        <v>1.0339025691943935</v>
      </c>
      <c r="BU26" s="69"/>
      <c r="BV26" s="69">
        <f t="shared" si="44"/>
        <v>-0.66677665527424512</v>
      </c>
      <c r="BW26" s="69">
        <f>'RD T1'!E228</f>
        <v>0.57823074785043893</v>
      </c>
      <c r="BX26" s="69">
        <f t="shared" si="45"/>
        <v>-8.8545907423806192E-2</v>
      </c>
      <c r="BZ26" t="str">
        <f t="shared" si="46"/>
        <v>62 Leisure, travel and related personal service occupations</v>
      </c>
      <c r="CA26" s="69">
        <v>1.1146757027134122</v>
      </c>
      <c r="CB26" s="69">
        <v>1.1038495219769504</v>
      </c>
      <c r="CC26" s="69">
        <v>0.94442860481854884</v>
      </c>
      <c r="CD26" s="69">
        <v>0.79180740304307862</v>
      </c>
      <c r="CE26" s="69">
        <v>0.49001966266111013</v>
      </c>
      <c r="CF26" s="69"/>
      <c r="CG26" s="69">
        <f t="shared" si="47"/>
        <v>-0.45440894215743871</v>
      </c>
      <c r="CH26" s="69">
        <f>'RD T1'!E257</f>
        <v>0.28951788747927559</v>
      </c>
      <c r="CI26" s="69">
        <f t="shared" si="48"/>
        <v>-0.16489105467816312</v>
      </c>
      <c r="CK26" t="str">
        <f t="shared" si="49"/>
        <v>62 Leisure, travel and related personal service occupations</v>
      </c>
      <c r="CL26" s="69">
        <v>0.61031592370207444</v>
      </c>
      <c r="CM26" s="69">
        <v>0.45889679163960678</v>
      </c>
      <c r="CN26" s="69">
        <v>0.33294660564619027</v>
      </c>
      <c r="CO26" s="69">
        <v>0.23306311883741543</v>
      </c>
      <c r="CP26" s="69">
        <v>0.16170912104807519</v>
      </c>
      <c r="CQ26" s="69"/>
      <c r="CR26" s="69">
        <f t="shared" si="50"/>
        <v>-0.17123748459811508</v>
      </c>
      <c r="CS26" s="69">
        <f>'RD T1'!E286</f>
        <v>7.3648597314640171E-2</v>
      </c>
      <c r="CT26" s="69">
        <f t="shared" si="51"/>
        <v>-9.7588887283474909E-2</v>
      </c>
    </row>
    <row r="27" spans="1:98" x14ac:dyDescent="0.2">
      <c r="A27" s="10" t="str">
        <f>name!D23</f>
        <v>63 Community and civil enforcement occupations</v>
      </c>
      <c r="B27" s="69">
        <v>4.8550661447345538E-4</v>
      </c>
      <c r="C27" s="69">
        <v>6.8652276652577684E-4</v>
      </c>
      <c r="D27" s="69">
        <v>5.6395935279387381E-4</v>
      </c>
      <c r="E27" s="69">
        <v>6.5872545292018625E-4</v>
      </c>
      <c r="F27" s="69">
        <v>9.2399760114482107E-4</v>
      </c>
      <c r="G27" s="11"/>
      <c r="H27" s="69">
        <f t="shared" si="26"/>
        <v>3.6003824835094725E-4</v>
      </c>
      <c r="I27" s="69">
        <f>'RD T1'!E55</f>
        <v>4.3532734040979638E-4</v>
      </c>
      <c r="J27" s="69">
        <f t="shared" si="27"/>
        <v>7.9536558876074363E-4</v>
      </c>
      <c r="L27" t="str">
        <f t="shared" si="28"/>
        <v>63 Community and civil enforcement occupations</v>
      </c>
      <c r="M27" s="69">
        <v>7.6729152589458957E-3</v>
      </c>
      <c r="N27" s="69">
        <v>9.9565301747004415E-3</v>
      </c>
      <c r="O27" s="69">
        <v>1.0133878933334915E-2</v>
      </c>
      <c r="P27" s="69">
        <v>9.1117791353805197E-3</v>
      </c>
      <c r="Q27" s="69">
        <v>1.3532631326623069E-2</v>
      </c>
      <c r="R27" s="11"/>
      <c r="S27" s="69">
        <f t="shared" si="29"/>
        <v>3.3987523932881535E-3</v>
      </c>
      <c r="T27" s="69">
        <f>'RD T1'!E84</f>
        <v>6.1915315997602563E-3</v>
      </c>
      <c r="U27" s="69">
        <f t="shared" si="30"/>
        <v>9.5902839930484089E-3</v>
      </c>
      <c r="W27" t="str">
        <f t="shared" si="31"/>
        <v>63 Community and civil enforcement occupations</v>
      </c>
      <c r="X27" s="69">
        <v>4.5884357698838869E-2</v>
      </c>
      <c r="Y27" s="69">
        <v>4.9916781833049456E-2</v>
      </c>
      <c r="Z27" s="69">
        <v>5.1078502726331139E-2</v>
      </c>
      <c r="AA27" s="69">
        <v>5.6198461763905881E-2</v>
      </c>
      <c r="AB27" s="69">
        <v>7.1388057991734866E-2</v>
      </c>
      <c r="AC27" s="69"/>
      <c r="AD27" s="69">
        <f t="shared" si="32"/>
        <v>2.0309555265403727E-2</v>
      </c>
      <c r="AE27" s="69">
        <f>'RD T1'!E113</f>
        <v>4.1216719397084815E-2</v>
      </c>
      <c r="AF27" s="69">
        <f t="shared" si="33"/>
        <v>6.1526274662488542E-2</v>
      </c>
      <c r="AH27" t="str">
        <f t="shared" si="34"/>
        <v>63 Community and civil enforcement occupations</v>
      </c>
      <c r="AI27" s="69">
        <v>1.2876639683505683E-2</v>
      </c>
      <c r="AJ27" s="69">
        <v>1.2502461874406144E-2</v>
      </c>
      <c r="AK27" s="69">
        <v>1.5073144932953534E-2</v>
      </c>
      <c r="AL27" s="69">
        <v>1.2962015488454564E-2</v>
      </c>
      <c r="AM27" s="69">
        <v>1.5663908835498758E-2</v>
      </c>
      <c r="AN27" s="69"/>
      <c r="AO27" s="69">
        <f t="shared" si="35"/>
        <v>5.9076390254522368E-4</v>
      </c>
      <c r="AP27" s="69">
        <f>'RD T1'!E142</f>
        <v>8.4996037473172269E-3</v>
      </c>
      <c r="AQ27" s="69">
        <f t="shared" si="36"/>
        <v>9.0903676498624505E-3</v>
      </c>
      <c r="AS27" t="str">
        <f t="shared" si="37"/>
        <v>63 Community and civil enforcement occupations</v>
      </c>
      <c r="AT27" s="69">
        <v>1.2690016466023496E-2</v>
      </c>
      <c r="AU27" s="69">
        <v>1.1554194057687338E-2</v>
      </c>
      <c r="AV27" s="69">
        <v>1.2833001353495976E-2</v>
      </c>
      <c r="AW27" s="69">
        <v>1.0519664742496295E-2</v>
      </c>
      <c r="AX27" s="69">
        <v>1.1699159394291229E-2</v>
      </c>
      <c r="AY27" s="69"/>
      <c r="AZ27" s="69">
        <f t="shared" si="38"/>
        <v>-1.1338419592047469E-3</v>
      </c>
      <c r="BA27" s="69">
        <f>'RD T1'!E171</f>
        <v>7.2326613739800375E-3</v>
      </c>
      <c r="BB27" s="69">
        <f t="shared" si="39"/>
        <v>6.0988194147752906E-3</v>
      </c>
      <c r="BD27" t="str">
        <f t="shared" si="40"/>
        <v>63 Community and civil enforcement occupations</v>
      </c>
      <c r="BE27" s="69">
        <v>6.359328833565478E-2</v>
      </c>
      <c r="BF27" s="69">
        <v>4.3551713984701867E-2</v>
      </c>
      <c r="BG27" s="69">
        <v>7.5007838988448719E-2</v>
      </c>
      <c r="BH27" s="69">
        <v>4.0072077570222221E-2</v>
      </c>
      <c r="BI27" s="69">
        <v>4.3283938295496129E-2</v>
      </c>
      <c r="BJ27" s="69"/>
      <c r="BK27" s="69">
        <f t="shared" si="41"/>
        <v>-3.172390069295259E-2</v>
      </c>
      <c r="BL27" s="69">
        <f>'RD T1'!E200</f>
        <v>1.6913732319511141E-2</v>
      </c>
      <c r="BM27" s="69">
        <f t="shared" si="42"/>
        <v>-1.481016837344145E-2</v>
      </c>
      <c r="BO27" t="str">
        <f t="shared" si="43"/>
        <v>63 Community and civil enforcement occupations</v>
      </c>
      <c r="BP27" s="69">
        <v>9.1811366925444199E-2</v>
      </c>
      <c r="BQ27" s="69">
        <v>8.0387869514186319E-2</v>
      </c>
      <c r="BR27" s="69">
        <v>0.10477710394533619</v>
      </c>
      <c r="BS27" s="69">
        <v>7.3680669827663511E-2</v>
      </c>
      <c r="BT27" s="69">
        <v>7.9739502175041874E-2</v>
      </c>
      <c r="BU27" s="69"/>
      <c r="BV27" s="69">
        <f t="shared" si="44"/>
        <v>-2.5037601770294321E-2</v>
      </c>
      <c r="BW27" s="69">
        <f>'RD T1'!E229</f>
        <v>3.2549325501273922E-2</v>
      </c>
      <c r="BX27" s="69">
        <f t="shared" si="45"/>
        <v>7.5117237309796012E-3</v>
      </c>
      <c r="BZ27" t="str">
        <f t="shared" si="46"/>
        <v>63 Community and civil enforcement occupations</v>
      </c>
      <c r="CA27" s="69">
        <v>5.6841885137893289E-2</v>
      </c>
      <c r="CB27" s="69">
        <v>6.7153700995259927E-2</v>
      </c>
      <c r="CC27" s="69">
        <v>6.6051926046376691E-2</v>
      </c>
      <c r="CD27" s="69">
        <v>5.227693753983053E-2</v>
      </c>
      <c r="CE27" s="69">
        <v>4.0073910709453389E-2</v>
      </c>
      <c r="CF27" s="69"/>
      <c r="CG27" s="69">
        <f t="shared" si="47"/>
        <v>-2.5978015336923302E-2</v>
      </c>
      <c r="CH27" s="69">
        <f>'RD T1'!E258</f>
        <v>1.973493509798965E-2</v>
      </c>
      <c r="CI27" s="69">
        <f t="shared" si="48"/>
        <v>-6.2430802389336522E-3</v>
      </c>
      <c r="CK27" t="str">
        <f t="shared" si="49"/>
        <v>63 Community and civil enforcement occupations</v>
      </c>
      <c r="CL27" s="69">
        <v>2.3784252688513984E-2</v>
      </c>
      <c r="CM27" s="69">
        <v>1.5492027830543606E-2</v>
      </c>
      <c r="CN27" s="69">
        <v>1.9175819882963407E-2</v>
      </c>
      <c r="CO27" s="69">
        <v>7.8426063165927123E-3</v>
      </c>
      <c r="CP27" s="69">
        <v>4.897309538816591E-3</v>
      </c>
      <c r="CQ27" s="69"/>
      <c r="CR27" s="69">
        <f t="shared" si="50"/>
        <v>-1.4278510344146816E-2</v>
      </c>
      <c r="CS27" s="69">
        <f>'RD T1'!E287</f>
        <v>2.1912204375795674E-3</v>
      </c>
      <c r="CT27" s="69">
        <f t="shared" si="51"/>
        <v>-1.2087289906567249E-2</v>
      </c>
    </row>
    <row r="28" spans="1:98" x14ac:dyDescent="0.2">
      <c r="A28" s="10" t="str">
        <f>name!D24</f>
        <v>71 Sales occupations</v>
      </c>
      <c r="B28" s="69">
        <v>5.2499823379452346E-2</v>
      </c>
      <c r="C28" s="69">
        <v>5.726804776560504E-2</v>
      </c>
      <c r="D28" s="69">
        <v>3.9826495520724023E-2</v>
      </c>
      <c r="E28" s="69">
        <v>4.6689921845149397E-2</v>
      </c>
      <c r="F28" s="69">
        <v>5.8113571018145405E-2</v>
      </c>
      <c r="G28" s="11"/>
      <c r="H28" s="69">
        <f t="shared" si="26"/>
        <v>1.8287075497421382E-2</v>
      </c>
      <c r="I28" s="69">
        <f>'RD T1'!E56</f>
        <v>2.7217678415174834E-2</v>
      </c>
      <c r="J28" s="69">
        <f t="shared" si="27"/>
        <v>4.5504753912596216E-2</v>
      </c>
      <c r="L28" t="str">
        <f t="shared" si="28"/>
        <v>71 Sales occupations</v>
      </c>
      <c r="M28" s="69">
        <v>0.60748637395274618</v>
      </c>
      <c r="N28" s="69">
        <v>0.74463051694714455</v>
      </c>
      <c r="O28" s="69">
        <v>0.61174493022249954</v>
      </c>
      <c r="P28" s="69">
        <v>0.76340800983653823</v>
      </c>
      <c r="Q28" s="69">
        <v>1.0589404411959085</v>
      </c>
      <c r="R28" s="11"/>
      <c r="S28" s="69">
        <f t="shared" si="29"/>
        <v>0.44719551097340893</v>
      </c>
      <c r="T28" s="69">
        <f>'RD T1'!E85</f>
        <v>0.47973072309565484</v>
      </c>
      <c r="U28" s="69">
        <f t="shared" si="30"/>
        <v>0.92692623406906383</v>
      </c>
      <c r="W28" t="str">
        <f t="shared" si="31"/>
        <v>71 Sales occupations</v>
      </c>
      <c r="X28" s="69">
        <v>2.7769040819224471</v>
      </c>
      <c r="Y28" s="69">
        <v>2.6186426158974228</v>
      </c>
      <c r="Z28" s="69">
        <v>2.8630641319580143</v>
      </c>
      <c r="AA28" s="69">
        <v>3.3403569515476073</v>
      </c>
      <c r="AB28" s="69">
        <v>4.6196610231796447</v>
      </c>
      <c r="AC28" s="69"/>
      <c r="AD28" s="69">
        <f t="shared" si="32"/>
        <v>1.7565968912216303</v>
      </c>
      <c r="AE28" s="69">
        <f>'RD T1'!E114</f>
        <v>2.2557803921548154</v>
      </c>
      <c r="AF28" s="69">
        <f t="shared" si="33"/>
        <v>4.0123772833764457</v>
      </c>
      <c r="AH28" t="str">
        <f t="shared" si="34"/>
        <v>71 Sales occupations</v>
      </c>
      <c r="AI28" s="69">
        <v>1.0243333555627523</v>
      </c>
      <c r="AJ28" s="69">
        <v>0.95478061160353667</v>
      </c>
      <c r="AK28" s="69">
        <v>1.0796500601341319</v>
      </c>
      <c r="AL28" s="69">
        <v>1.202473540887578</v>
      </c>
      <c r="AM28" s="69">
        <v>1.6924610911892994</v>
      </c>
      <c r="AN28" s="69"/>
      <c r="AO28" s="69">
        <f t="shared" si="35"/>
        <v>0.61281103105516754</v>
      </c>
      <c r="AP28" s="69">
        <f>'RD T1'!E143</f>
        <v>0.82644766349854393</v>
      </c>
      <c r="AQ28" s="69">
        <f t="shared" si="36"/>
        <v>1.4392586945537116</v>
      </c>
      <c r="AS28" t="str">
        <f t="shared" si="37"/>
        <v>71 Sales occupations</v>
      </c>
      <c r="AT28" s="69">
        <v>0.81873339828782443</v>
      </c>
      <c r="AU28" s="69">
        <v>0.70767916481137383</v>
      </c>
      <c r="AV28" s="69">
        <v>0.76222502969053252</v>
      </c>
      <c r="AW28" s="69">
        <v>0.81963536417057348</v>
      </c>
      <c r="AX28" s="69">
        <v>1.0603143206426575</v>
      </c>
      <c r="AY28" s="69"/>
      <c r="AZ28" s="69">
        <f t="shared" si="38"/>
        <v>0.298089290952125</v>
      </c>
      <c r="BA28" s="69">
        <f>'RD T1'!E172</f>
        <v>0.47400923172330178</v>
      </c>
      <c r="BB28" s="69">
        <f t="shared" si="39"/>
        <v>0.77209852267542678</v>
      </c>
      <c r="BD28" t="str">
        <f t="shared" si="40"/>
        <v>71 Sales occupations</v>
      </c>
      <c r="BE28" s="69">
        <v>7.4107351249631481</v>
      </c>
      <c r="BF28" s="69">
        <v>6.8397514079267747</v>
      </c>
      <c r="BG28" s="69">
        <v>7.697176006136476</v>
      </c>
      <c r="BH28" s="69">
        <v>8.0652885862584753</v>
      </c>
      <c r="BI28" s="69">
        <v>9.3521660145586694</v>
      </c>
      <c r="BJ28" s="69"/>
      <c r="BK28" s="69">
        <f t="shared" si="41"/>
        <v>1.6549900084221933</v>
      </c>
      <c r="BL28" s="69">
        <f>'RD T1'!E201</f>
        <v>4.3632817655911875</v>
      </c>
      <c r="BM28" s="69">
        <f t="shared" si="42"/>
        <v>6.0182717740133809</v>
      </c>
      <c r="BO28" t="str">
        <f t="shared" si="43"/>
        <v>71 Sales occupations</v>
      </c>
      <c r="BP28" s="69">
        <v>8.1880500378212844</v>
      </c>
      <c r="BQ28" s="69">
        <v>6.9188917543114359</v>
      </c>
      <c r="BR28" s="69">
        <v>7.1685112073838271</v>
      </c>
      <c r="BS28" s="69">
        <v>6.6632199540163857</v>
      </c>
      <c r="BT28" s="69">
        <v>5.1823304087881459</v>
      </c>
      <c r="BU28" s="69"/>
      <c r="BV28" s="69">
        <f t="shared" si="44"/>
        <v>-1.9861807985956812</v>
      </c>
      <c r="BW28" s="69">
        <f>'RD T1'!E230</f>
        <v>3.0008303842895141</v>
      </c>
      <c r="BX28" s="69">
        <f t="shared" si="45"/>
        <v>1.0146495856938329</v>
      </c>
      <c r="BZ28" t="str">
        <f t="shared" si="46"/>
        <v>71 Sales occupations</v>
      </c>
      <c r="CA28" s="69">
        <v>5.0989006218833515</v>
      </c>
      <c r="CB28" s="69">
        <v>4.3962811272493152</v>
      </c>
      <c r="CC28" s="69">
        <v>3.9540521828799133</v>
      </c>
      <c r="CD28" s="69">
        <v>3.5289733653366411</v>
      </c>
      <c r="CE28" s="69">
        <v>1.6117236054510808</v>
      </c>
      <c r="CF28" s="69"/>
      <c r="CG28" s="69">
        <f t="shared" si="47"/>
        <v>-2.3423285774288325</v>
      </c>
      <c r="CH28" s="69">
        <f>'RD T1'!E259</f>
        <v>1.1419886306217655</v>
      </c>
      <c r="CI28" s="69">
        <f t="shared" si="48"/>
        <v>-1.200339946807067</v>
      </c>
      <c r="CK28" t="str">
        <f t="shared" si="49"/>
        <v>71 Sales occupations</v>
      </c>
      <c r="CL28" s="69">
        <v>3.0570860121593686</v>
      </c>
      <c r="CM28" s="69">
        <v>2.1828091714134765</v>
      </c>
      <c r="CN28" s="69">
        <v>1.4751658034964126</v>
      </c>
      <c r="CO28" s="69">
        <v>1.190888774913051</v>
      </c>
      <c r="CP28" s="69">
        <v>0.60832384355570601</v>
      </c>
      <c r="CQ28" s="69"/>
      <c r="CR28" s="69">
        <f t="shared" si="50"/>
        <v>-0.86684195994070656</v>
      </c>
      <c r="CS28" s="69">
        <f>'RD T1'!E288</f>
        <v>0.32848315315121618</v>
      </c>
      <c r="CT28" s="69">
        <f t="shared" si="51"/>
        <v>-0.53835880678949044</v>
      </c>
    </row>
    <row r="29" spans="1:98" x14ac:dyDescent="0.2">
      <c r="A29" s="10" t="str">
        <f>name!D25</f>
        <v>72 Customer service occupations</v>
      </c>
      <c r="B29" s="69">
        <v>1.4524123831869301E-2</v>
      </c>
      <c r="C29" s="69">
        <v>1.8856355152778611E-2</v>
      </c>
      <c r="D29" s="69">
        <v>1.7066502490752776E-2</v>
      </c>
      <c r="E29" s="69">
        <v>2.5722994808991484E-2</v>
      </c>
      <c r="F29" s="69">
        <v>3.5134573425962302E-2</v>
      </c>
      <c r="G29" s="11"/>
      <c r="H29" s="69">
        <f>F29-D29</f>
        <v>1.8068070935209526E-2</v>
      </c>
      <c r="I29" s="69">
        <f>'RD T1'!E57</f>
        <v>1.3299135252119428E-2</v>
      </c>
      <c r="J29" s="69">
        <f t="shared" si="27"/>
        <v>3.1367206187328953E-2</v>
      </c>
      <c r="L29" t="str">
        <f t="shared" si="28"/>
        <v>72 Customer service occupations</v>
      </c>
      <c r="M29" s="69">
        <v>0.16646938831121755</v>
      </c>
      <c r="N29" s="69">
        <v>0.23365842279723539</v>
      </c>
      <c r="O29" s="69">
        <v>0.18195197840388949</v>
      </c>
      <c r="P29" s="69">
        <v>0.24810979141245332</v>
      </c>
      <c r="Q29" s="69">
        <v>0.33237546801539197</v>
      </c>
      <c r="R29" s="11"/>
      <c r="S29" s="69">
        <f t="shared" si="29"/>
        <v>0.15042348961150248</v>
      </c>
      <c r="T29" s="69">
        <f>'RD T1'!E86</f>
        <v>0.1484106199350296</v>
      </c>
      <c r="U29" s="69">
        <f t="shared" si="30"/>
        <v>0.29883410954653211</v>
      </c>
      <c r="W29" t="str">
        <f t="shared" si="31"/>
        <v>72 Customer service occupations</v>
      </c>
      <c r="X29" s="69">
        <v>0.73657934212067155</v>
      </c>
      <c r="Y29" s="69">
        <v>0.73295043397315651</v>
      </c>
      <c r="Z29" s="69">
        <v>0.82860255642629954</v>
      </c>
      <c r="AA29" s="69">
        <v>0.98865815698026094</v>
      </c>
      <c r="AB29" s="69">
        <v>1.2973963419717274</v>
      </c>
      <c r="AC29" s="69"/>
      <c r="AD29" s="69">
        <f t="shared" si="32"/>
        <v>0.46879378554542783</v>
      </c>
      <c r="AE29" s="69">
        <f>'RD T1'!E115</f>
        <v>0.57484025170826403</v>
      </c>
      <c r="AF29" s="69">
        <f t="shared" si="33"/>
        <v>1.0436340372536919</v>
      </c>
      <c r="AH29" t="str">
        <f t="shared" si="34"/>
        <v>72 Customer service occupations</v>
      </c>
      <c r="AI29" s="69">
        <v>0.20939834417440212</v>
      </c>
      <c r="AJ29" s="69">
        <v>0.22240531455438495</v>
      </c>
      <c r="AK29" s="69">
        <v>0.25695175645445356</v>
      </c>
      <c r="AL29" s="69">
        <v>0.30933068634067201</v>
      </c>
      <c r="AM29" s="69">
        <v>0.40924912619917336</v>
      </c>
      <c r="AN29" s="69"/>
      <c r="AO29" s="69">
        <f t="shared" si="35"/>
        <v>0.1522973697447198</v>
      </c>
      <c r="AP29" s="69">
        <f>'RD T1'!E144</f>
        <v>0.18478822083771337</v>
      </c>
      <c r="AQ29" s="69">
        <f t="shared" si="36"/>
        <v>0.33708559058243315</v>
      </c>
      <c r="AS29" t="str">
        <f t="shared" si="37"/>
        <v>72 Customer service occupations</v>
      </c>
      <c r="AT29" s="69">
        <v>0.29436455022331481</v>
      </c>
      <c r="AU29" s="69">
        <v>0.28799527440068906</v>
      </c>
      <c r="AV29" s="69">
        <v>0.31927218111961403</v>
      </c>
      <c r="AW29" s="69">
        <v>0.37986090802419242</v>
      </c>
      <c r="AX29" s="69">
        <v>0.44817263624654424</v>
      </c>
      <c r="AY29" s="69"/>
      <c r="AZ29" s="69">
        <f t="shared" si="38"/>
        <v>0.12890045512693021</v>
      </c>
      <c r="BA29" s="69">
        <f>'RD T1'!E173</f>
        <v>0.19378318789616331</v>
      </c>
      <c r="BB29" s="69">
        <f t="shared" si="39"/>
        <v>0.32268364302309349</v>
      </c>
      <c r="BD29" t="str">
        <f t="shared" si="40"/>
        <v>72 Customer service occupations</v>
      </c>
      <c r="BE29" s="69">
        <v>1.2945473213034873</v>
      </c>
      <c r="BF29" s="69">
        <v>1.3190654431492739</v>
      </c>
      <c r="BG29" s="69">
        <v>1.5167828301097332</v>
      </c>
      <c r="BH29" s="69">
        <v>1.632304385704229</v>
      </c>
      <c r="BI29" s="69">
        <v>1.8728333920313385</v>
      </c>
      <c r="BJ29" s="69"/>
      <c r="BK29" s="69">
        <f t="shared" si="41"/>
        <v>0.35605056192160522</v>
      </c>
      <c r="BL29" s="69">
        <f>'RD T1'!E202</f>
        <v>0.74427208049984239</v>
      </c>
      <c r="BM29" s="69">
        <f t="shared" si="42"/>
        <v>1.1003226424214476</v>
      </c>
      <c r="BO29" t="str">
        <f t="shared" si="43"/>
        <v>72 Customer service occupations</v>
      </c>
      <c r="BP29" s="69">
        <v>1.4646884918002023</v>
      </c>
      <c r="BQ29" s="69">
        <v>1.5061090294001129</v>
      </c>
      <c r="BR29" s="69">
        <v>1.5843578376799683</v>
      </c>
      <c r="BS29" s="69">
        <v>1.6218849465977483</v>
      </c>
      <c r="BT29" s="69">
        <v>1.5682799477326941</v>
      </c>
      <c r="BU29" s="69"/>
      <c r="BV29" s="69">
        <f t="shared" si="44"/>
        <v>-1.6077889947274215E-2</v>
      </c>
      <c r="BW29" s="69">
        <f>'RD T1'!E231</f>
        <v>0.71012756320085879</v>
      </c>
      <c r="BX29" s="69">
        <f t="shared" si="45"/>
        <v>0.69404967325358458</v>
      </c>
      <c r="BZ29" t="str">
        <f t="shared" si="46"/>
        <v>72 Customer service occupations</v>
      </c>
      <c r="CA29" s="69">
        <v>0.62283476072912403</v>
      </c>
      <c r="CB29" s="69">
        <v>0.61838875488616396</v>
      </c>
      <c r="CC29" s="69">
        <v>0.55628916872074075</v>
      </c>
      <c r="CD29" s="69">
        <v>0.56812187813802106</v>
      </c>
      <c r="CE29" s="69">
        <v>0.53370448314907271</v>
      </c>
      <c r="CF29" s="69"/>
      <c r="CG29" s="69">
        <f t="shared" si="47"/>
        <v>-2.2584685571668039E-2</v>
      </c>
      <c r="CH29" s="69">
        <f>'RD T1'!E260</f>
        <v>0.18341550478318319</v>
      </c>
      <c r="CI29" s="69">
        <f t="shared" si="48"/>
        <v>0.16083081921151515</v>
      </c>
      <c r="CK29" t="str">
        <f t="shared" si="49"/>
        <v>72 Customer service occupations</v>
      </c>
      <c r="CL29" s="69">
        <v>0.24303597550820175</v>
      </c>
      <c r="CM29" s="69">
        <v>0.26137155402120704</v>
      </c>
      <c r="CN29" s="69">
        <v>0.20229249744086386</v>
      </c>
      <c r="CO29" s="69">
        <v>0.25544639853328804</v>
      </c>
      <c r="CP29" s="69">
        <v>0.26628119304948883</v>
      </c>
      <c r="CQ29" s="69"/>
      <c r="CR29" s="69">
        <f t="shared" si="50"/>
        <v>6.3988695608624968E-2</v>
      </c>
      <c r="CS29" s="69">
        <f>'RD T1'!E289</f>
        <v>9.9068983495748025E-2</v>
      </c>
      <c r="CT29" s="69">
        <f t="shared" si="51"/>
        <v>0.16305767910437299</v>
      </c>
    </row>
    <row r="30" spans="1:98" x14ac:dyDescent="0.2">
      <c r="A30" s="10" t="str">
        <f>name!D26</f>
        <v>81 Process, plant and machine operatives</v>
      </c>
      <c r="B30" s="69">
        <v>1.2371488020116171E-2</v>
      </c>
      <c r="C30" s="69">
        <v>1.9876172146515478E-2</v>
      </c>
      <c r="D30" s="69">
        <v>1.4072975476240675E-2</v>
      </c>
      <c r="E30" s="69">
        <v>2.0853892116468365E-2</v>
      </c>
      <c r="F30" s="69">
        <v>3.1179471308424193E-2</v>
      </c>
      <c r="G30" s="11"/>
      <c r="H30" s="69">
        <f t="shared" si="26"/>
        <v>1.7106495832183516E-2</v>
      </c>
      <c r="I30" s="69">
        <f>'RD T1'!E58</f>
        <v>1.0845459920558619E-2</v>
      </c>
      <c r="J30" s="69">
        <f t="shared" si="27"/>
        <v>2.7951955752742133E-2</v>
      </c>
      <c r="L30" t="str">
        <f t="shared" si="28"/>
        <v>81 Process, plant and machine operatives</v>
      </c>
      <c r="M30" s="69">
        <v>9.2448652531392131E-2</v>
      </c>
      <c r="N30" s="69">
        <v>0.13533763225219894</v>
      </c>
      <c r="O30" s="69">
        <v>9.6758819892633061E-2</v>
      </c>
      <c r="P30" s="69">
        <v>0.14043149780440534</v>
      </c>
      <c r="Q30" s="69">
        <v>0.20763869491945602</v>
      </c>
      <c r="R30" s="11"/>
      <c r="S30" s="69">
        <f t="shared" si="29"/>
        <v>0.11087987502682296</v>
      </c>
      <c r="T30" s="69">
        <f>'RD T1'!E87</f>
        <v>8.6388011995070041E-2</v>
      </c>
      <c r="U30" s="69">
        <f t="shared" si="30"/>
        <v>0.19726788702189302</v>
      </c>
      <c r="W30" t="str">
        <f t="shared" si="31"/>
        <v>81 Process, plant and machine operatives</v>
      </c>
      <c r="X30" s="69">
        <v>0.32514900150492621</v>
      </c>
      <c r="Y30" s="69">
        <v>0.26824463984657992</v>
      </c>
      <c r="Z30" s="69">
        <v>0.24303755315200581</v>
      </c>
      <c r="AA30" s="69">
        <v>0.34082567005672926</v>
      </c>
      <c r="AB30" s="69">
        <v>0.50874865015511805</v>
      </c>
      <c r="AC30" s="69"/>
      <c r="AD30" s="69">
        <f t="shared" si="32"/>
        <v>0.26571109700311224</v>
      </c>
      <c r="AE30" s="69">
        <f>'RD T1'!E116</f>
        <v>0.20288449915737239</v>
      </c>
      <c r="AF30" s="69">
        <f t="shared" si="33"/>
        <v>0.46859559616048463</v>
      </c>
      <c r="AH30" t="str">
        <f t="shared" si="34"/>
        <v>81 Process, plant and machine operatives</v>
      </c>
      <c r="AI30" s="69">
        <v>0.16191996325653657</v>
      </c>
      <c r="AJ30" s="69">
        <v>0.14882570390265717</v>
      </c>
      <c r="AK30" s="69">
        <v>0.14162683721068581</v>
      </c>
      <c r="AL30" s="69">
        <v>0.19174735458688233</v>
      </c>
      <c r="AM30" s="69">
        <v>0.2500477602742302</v>
      </c>
      <c r="AN30" s="69"/>
      <c r="AO30" s="69">
        <f t="shared" si="35"/>
        <v>0.10842092306354439</v>
      </c>
      <c r="AP30" s="69">
        <f>'RD T1'!E145</f>
        <v>9.8817874974341205E-2</v>
      </c>
      <c r="AQ30" s="69">
        <f t="shared" si="36"/>
        <v>0.20723879803788559</v>
      </c>
      <c r="AS30" t="str">
        <f t="shared" si="37"/>
        <v>81 Process, plant and machine operatives</v>
      </c>
      <c r="AT30" s="69">
        <v>0.30755647118415685</v>
      </c>
      <c r="AU30" s="69">
        <v>0.24052597259592801</v>
      </c>
      <c r="AV30" s="69">
        <v>0.22190735180087534</v>
      </c>
      <c r="AW30" s="69">
        <v>0.26292427229280291</v>
      </c>
      <c r="AX30" s="69">
        <v>0.28347303846325439</v>
      </c>
      <c r="AY30" s="69"/>
      <c r="AZ30" s="69">
        <f t="shared" si="38"/>
        <v>6.1565686662379049E-2</v>
      </c>
      <c r="BA30" s="69">
        <f>'RD T1'!E174</f>
        <v>0.11860030597104494</v>
      </c>
      <c r="BB30" s="69">
        <f t="shared" si="39"/>
        <v>0.18016599263342398</v>
      </c>
      <c r="BD30" t="str">
        <f t="shared" si="40"/>
        <v>81 Process, plant and machine operatives</v>
      </c>
      <c r="BE30" s="69">
        <v>2.8985970412524362</v>
      </c>
      <c r="BF30" s="69">
        <v>2.4860963738615096</v>
      </c>
      <c r="BG30" s="69">
        <v>2.711457686236435</v>
      </c>
      <c r="BH30" s="69">
        <v>2.6654301454230289</v>
      </c>
      <c r="BI30" s="69">
        <v>2.7119860663456667</v>
      </c>
      <c r="BJ30" s="69"/>
      <c r="BK30" s="69">
        <f t="shared" si="41"/>
        <v>5.2838010923172973E-4</v>
      </c>
      <c r="BL30" s="69">
        <f>'RD T1'!E203</f>
        <v>0.99726549890374883</v>
      </c>
      <c r="BM30" s="69">
        <f t="shared" si="42"/>
        <v>0.99779387901298056</v>
      </c>
      <c r="BO30" t="str">
        <f t="shared" si="43"/>
        <v>81 Process, plant and machine operatives</v>
      </c>
      <c r="BP30" s="69">
        <v>3.3661244846537914</v>
      </c>
      <c r="BQ30" s="69">
        <v>3.0727654222652667</v>
      </c>
      <c r="BR30" s="69">
        <v>2.7726487379371338</v>
      </c>
      <c r="BS30" s="69">
        <v>3.0253161867760272</v>
      </c>
      <c r="BT30" s="69">
        <v>2.8239250107043086</v>
      </c>
      <c r="BU30" s="69"/>
      <c r="BV30" s="69">
        <f t="shared" si="44"/>
        <v>5.1276272767174724E-2</v>
      </c>
      <c r="BW30" s="69">
        <f>'RD T1'!E232</f>
        <v>1.1046930518322189</v>
      </c>
      <c r="BX30" s="69">
        <f t="shared" si="45"/>
        <v>1.1559693245993936</v>
      </c>
      <c r="BZ30" t="str">
        <f t="shared" si="46"/>
        <v>81 Process, plant and machine operatives</v>
      </c>
      <c r="CA30" s="69">
        <v>2.0353693977640859</v>
      </c>
      <c r="CB30" s="69">
        <v>2.2926066602887301</v>
      </c>
      <c r="CC30" s="69">
        <v>1.5125162312790528</v>
      </c>
      <c r="CD30" s="69">
        <v>1.4197187864691905</v>
      </c>
      <c r="CE30" s="69">
        <v>0.56455041613397006</v>
      </c>
      <c r="CF30" s="69"/>
      <c r="CG30" s="69">
        <f t="shared" si="47"/>
        <v>-0.94796581514508271</v>
      </c>
      <c r="CH30" s="69">
        <f>'RD T1'!E261</f>
        <v>0.38355708720223597</v>
      </c>
      <c r="CI30" s="69">
        <f t="shared" si="48"/>
        <v>-0.56440872794284669</v>
      </c>
      <c r="CK30" t="str">
        <f t="shared" si="49"/>
        <v>81 Process, plant and machine operatives</v>
      </c>
      <c r="CL30" s="69">
        <v>1.3641061657023692</v>
      </c>
      <c r="CM30" s="69">
        <v>1.0529176107488176</v>
      </c>
      <c r="CN30" s="69">
        <v>0.7740739105991129</v>
      </c>
      <c r="CO30" s="69">
        <v>0.42542435861622602</v>
      </c>
      <c r="CP30" s="69">
        <v>0.15906301705820422</v>
      </c>
      <c r="CQ30" s="69"/>
      <c r="CR30" s="69">
        <f t="shared" si="50"/>
        <v>-0.61501089354090865</v>
      </c>
      <c r="CS30" s="69">
        <f>'RD T1'!E290</f>
        <v>0.10322022812344166</v>
      </c>
      <c r="CT30" s="69">
        <f t="shared" si="51"/>
        <v>-0.51179066541746698</v>
      </c>
    </row>
    <row r="31" spans="1:98" x14ac:dyDescent="0.2">
      <c r="A31" s="10" t="str">
        <f>name!D27</f>
        <v>82 Transport and mobile machine drivers and operatives</v>
      </c>
      <c r="B31" s="69">
        <v>1.3834501763804609E-2</v>
      </c>
      <c r="C31" s="69">
        <v>2.6076241891700908E-2</v>
      </c>
      <c r="D31" s="69">
        <v>2.0203917364836177E-2</v>
      </c>
      <c r="E31" s="69">
        <v>2.7957157419410208E-2</v>
      </c>
      <c r="F31" s="69">
        <v>4.3629456299624968E-2</v>
      </c>
      <c r="G31" s="11"/>
      <c r="H31" s="69">
        <f t="shared" si="26"/>
        <v>2.3425538934788791E-2</v>
      </c>
      <c r="I31" s="69">
        <f>'RD T1'!E59</f>
        <v>2.2180129006547877E-2</v>
      </c>
      <c r="J31" s="69">
        <f t="shared" si="27"/>
        <v>4.5605667941336664E-2</v>
      </c>
      <c r="L31" t="str">
        <f t="shared" si="28"/>
        <v>82 Transport and mobile machine drivers and operatives</v>
      </c>
      <c r="M31" s="69">
        <v>7.9814723968973433E-2</v>
      </c>
      <c r="N31" s="69">
        <v>0.13994192692895427</v>
      </c>
      <c r="O31" s="69">
        <v>0.10976479760674629</v>
      </c>
      <c r="P31" s="69">
        <v>0.14433162275840497</v>
      </c>
      <c r="Q31" s="69">
        <v>0.22740883761248049</v>
      </c>
      <c r="R31" s="11"/>
      <c r="S31" s="69">
        <f t="shared" si="29"/>
        <v>0.1176440400057342</v>
      </c>
      <c r="T31" s="69">
        <f>'RD T1'!E88</f>
        <v>0.11317838233178827</v>
      </c>
      <c r="U31" s="69">
        <f t="shared" si="30"/>
        <v>0.23082242233752248</v>
      </c>
      <c r="W31" t="str">
        <f t="shared" si="31"/>
        <v>82 Transport and mobile machine drivers and operatives</v>
      </c>
      <c r="X31" s="69">
        <v>0.37567084771175258</v>
      </c>
      <c r="Y31" s="69">
        <v>0.41987796343158146</v>
      </c>
      <c r="Z31" s="69">
        <v>0.41640702916410183</v>
      </c>
      <c r="AA31" s="69">
        <v>0.4958218177945623</v>
      </c>
      <c r="AB31" s="69">
        <v>0.64241284191536019</v>
      </c>
      <c r="AC31" s="69"/>
      <c r="AD31" s="69">
        <f t="shared" si="32"/>
        <v>0.22600581275125836</v>
      </c>
      <c r="AE31" s="69">
        <f>'RD T1'!E117</f>
        <v>0.35907231719225585</v>
      </c>
      <c r="AF31" s="69">
        <f t="shared" si="33"/>
        <v>0.58507812994351416</v>
      </c>
      <c r="AH31" t="str">
        <f t="shared" si="34"/>
        <v>82 Transport and mobile machine drivers and operatives</v>
      </c>
      <c r="AI31" s="69">
        <v>0.19016772056835948</v>
      </c>
      <c r="AJ31" s="69">
        <v>0.19151053977267429</v>
      </c>
      <c r="AK31" s="69">
        <v>0.19808841248995307</v>
      </c>
      <c r="AL31" s="69">
        <v>0.22104039286657137</v>
      </c>
      <c r="AM31" s="69">
        <v>0.23972374097094926</v>
      </c>
      <c r="AN31" s="69"/>
      <c r="AO31" s="69">
        <f t="shared" si="35"/>
        <v>4.1635328480996187E-2</v>
      </c>
      <c r="AP31" s="69">
        <f>'RD T1'!E146</f>
        <v>0.13888019763057025</v>
      </c>
      <c r="AQ31" s="69">
        <f t="shared" si="36"/>
        <v>0.18051552611156643</v>
      </c>
      <c r="AS31" t="str">
        <f t="shared" si="37"/>
        <v>82 Transport and mobile machine drivers and operatives</v>
      </c>
      <c r="AT31" s="69">
        <v>0.3107656787807066</v>
      </c>
      <c r="AU31" s="69">
        <v>0.31443498650197499</v>
      </c>
      <c r="AV31" s="69">
        <v>0.31804327966974444</v>
      </c>
      <c r="AW31" s="69">
        <v>0.35509378313391138</v>
      </c>
      <c r="AX31" s="69">
        <v>0.37795252814835401</v>
      </c>
      <c r="AY31" s="69"/>
      <c r="AZ31" s="69">
        <f t="shared" si="38"/>
        <v>5.9909248478609567E-2</v>
      </c>
      <c r="BA31" s="69">
        <f>'RD T1'!E175</f>
        <v>0.2416445161748712</v>
      </c>
      <c r="BB31" s="69">
        <f t="shared" si="39"/>
        <v>0.30155376465348077</v>
      </c>
      <c r="BD31" t="str">
        <f t="shared" si="40"/>
        <v>82 Transport and mobile machine drivers and operatives</v>
      </c>
      <c r="BE31" s="69">
        <v>2.485074516220513</v>
      </c>
      <c r="BF31" s="69">
        <v>2.5632337408201491</v>
      </c>
      <c r="BG31" s="69">
        <v>3.0314151831747682</v>
      </c>
      <c r="BH31" s="69">
        <v>2.663641040206576</v>
      </c>
      <c r="BI31" s="69">
        <v>2.6892622728637097</v>
      </c>
      <c r="BJ31" s="69"/>
      <c r="BK31" s="69">
        <f t="shared" si="41"/>
        <v>-0.34215291031105854</v>
      </c>
      <c r="BL31" s="69">
        <f>'RD T1'!E204</f>
        <v>1.3770991668034402</v>
      </c>
      <c r="BM31" s="69">
        <f t="shared" si="42"/>
        <v>1.0349462564923817</v>
      </c>
      <c r="BO31" t="str">
        <f t="shared" si="43"/>
        <v>82 Transport and mobile machine drivers and operatives</v>
      </c>
      <c r="BP31" s="69">
        <v>3.8040467391538693</v>
      </c>
      <c r="BQ31" s="69">
        <v>4.1837519470525013</v>
      </c>
      <c r="BR31" s="69">
        <v>3.9493076272334471</v>
      </c>
      <c r="BS31" s="69">
        <v>4.094835796958427</v>
      </c>
      <c r="BT31" s="69">
        <v>4.2482352920000048</v>
      </c>
      <c r="BU31" s="69"/>
      <c r="BV31" s="69">
        <f t="shared" si="44"/>
        <v>0.29892766476655774</v>
      </c>
      <c r="BW31" s="69">
        <f>'RD T1'!E233</f>
        <v>2.1367501514519458</v>
      </c>
      <c r="BX31" s="69">
        <f t="shared" si="45"/>
        <v>2.4356778162185035</v>
      </c>
      <c r="BZ31" t="str">
        <f t="shared" si="46"/>
        <v>82 Transport and mobile machine drivers and operatives</v>
      </c>
      <c r="CA31" s="69">
        <v>2.3387099909792011</v>
      </c>
      <c r="CB31" s="69">
        <v>3.6165458125035825</v>
      </c>
      <c r="CC31" s="69">
        <v>2.2803367052507251</v>
      </c>
      <c r="CD31" s="69">
        <v>2.2075180784482171</v>
      </c>
      <c r="CE31" s="69">
        <v>1.435964016687264</v>
      </c>
      <c r="CF31" s="69"/>
      <c r="CG31" s="69">
        <f t="shared" si="47"/>
        <v>-0.84437268856346104</v>
      </c>
      <c r="CH31" s="69">
        <f>'RD T1'!E262</f>
        <v>0.90341533318326817</v>
      </c>
      <c r="CI31" s="69">
        <f t="shared" si="48"/>
        <v>5.9042644619807128E-2</v>
      </c>
      <c r="CK31" t="str">
        <f t="shared" si="49"/>
        <v>82 Transport and mobile machine drivers and operatives</v>
      </c>
      <c r="CL31" s="69">
        <v>1.2571215083465068</v>
      </c>
      <c r="CM31" s="69">
        <v>1.2843976043724459</v>
      </c>
      <c r="CN31" s="69">
        <v>1.165482481278433</v>
      </c>
      <c r="CO31" s="69">
        <v>0.7944225129507223</v>
      </c>
      <c r="CP31" s="69">
        <v>0.2943961078464265</v>
      </c>
      <c r="CQ31" s="69"/>
      <c r="CR31" s="69">
        <f t="shared" si="50"/>
        <v>-0.87108637343200646</v>
      </c>
      <c r="CS31" s="69">
        <f>'RD T1'!E291</f>
        <v>0.26867201892736553</v>
      </c>
      <c r="CT31" s="69">
        <f t="shared" si="51"/>
        <v>-0.60241435450464098</v>
      </c>
    </row>
    <row r="32" spans="1:98" x14ac:dyDescent="0.2">
      <c r="A32" s="10" t="str">
        <f>name!D28</f>
        <v>91 Elementary trades and related occupations</v>
      </c>
      <c r="B32" s="69">
        <v>1.7124962515078436E-4</v>
      </c>
      <c r="C32" s="69">
        <v>1.8638134405849285E-4</v>
      </c>
      <c r="D32" s="69">
        <v>1.5143347221140987E-4</v>
      </c>
      <c r="E32" s="69">
        <v>6.9703847408259163E-4</v>
      </c>
      <c r="F32" s="69">
        <v>1.0387664180829318E-3</v>
      </c>
      <c r="G32" s="11"/>
      <c r="H32" s="69">
        <f t="shared" si="26"/>
        <v>8.8733294587152196E-4</v>
      </c>
      <c r="I32" s="69">
        <f>'RD T1'!E60</f>
        <v>5.9941180184894911E-4</v>
      </c>
      <c r="J32" s="69">
        <f t="shared" si="27"/>
        <v>1.486744747720471E-3</v>
      </c>
      <c r="L32" t="str">
        <f t="shared" si="28"/>
        <v>91 Elementary trades and related occupations</v>
      </c>
      <c r="M32" s="69">
        <v>2.9606518236882123E-2</v>
      </c>
      <c r="N32" s="69">
        <v>4.7300017402042892E-2</v>
      </c>
      <c r="O32" s="69">
        <v>2.431089145796286E-2</v>
      </c>
      <c r="P32" s="69">
        <v>5.9322624883030112E-2</v>
      </c>
      <c r="Q32" s="69">
        <v>0.10553766684456448</v>
      </c>
      <c r="R32" s="11"/>
      <c r="S32" s="69">
        <f t="shared" si="29"/>
        <v>8.1226775386601613E-2</v>
      </c>
      <c r="T32" s="69">
        <f>'RD T1'!E89</f>
        <v>4.2672656289306818E-2</v>
      </c>
      <c r="U32" s="69">
        <f t="shared" si="30"/>
        <v>0.12389943167590843</v>
      </c>
      <c r="W32" t="str">
        <f t="shared" si="31"/>
        <v>91 Elementary trades and related occupations</v>
      </c>
      <c r="X32" s="69">
        <v>0.16874871032288355</v>
      </c>
      <c r="Y32" s="69">
        <v>0.1352082414341953</v>
      </c>
      <c r="Z32" s="69">
        <v>0.1220493651964823</v>
      </c>
      <c r="AA32" s="69">
        <v>0.31373398438335531</v>
      </c>
      <c r="AB32" s="69">
        <v>0.47436863284668807</v>
      </c>
      <c r="AC32" s="69"/>
      <c r="AD32" s="69">
        <f t="shared" si="32"/>
        <v>0.35231926765020577</v>
      </c>
      <c r="AE32" s="69">
        <f>'RD T1'!E118</f>
        <v>0.23697336444823103</v>
      </c>
      <c r="AF32" s="69">
        <f t="shared" si="33"/>
        <v>0.58929263209843685</v>
      </c>
      <c r="AH32" t="str">
        <f t="shared" si="34"/>
        <v>91 Elementary trades and related occupations</v>
      </c>
      <c r="AI32" s="69">
        <v>0.12022266256073715</v>
      </c>
      <c r="AJ32" s="69">
        <v>0.10850106824182637</v>
      </c>
      <c r="AK32" s="69">
        <v>9.1731775800150683E-2</v>
      </c>
      <c r="AL32" s="69">
        <v>0.29468583459348963</v>
      </c>
      <c r="AM32" s="69">
        <v>0.55223695161851738</v>
      </c>
      <c r="AN32" s="69"/>
      <c r="AO32" s="69">
        <f t="shared" si="35"/>
        <v>0.4605051758183667</v>
      </c>
      <c r="AP32" s="69">
        <f>'RD T1'!E147</f>
        <v>0.26557043405173886</v>
      </c>
      <c r="AQ32" s="69">
        <f t="shared" si="36"/>
        <v>0.72607560987010555</v>
      </c>
      <c r="AS32" t="str">
        <f t="shared" si="37"/>
        <v>91 Elementary trades and related occupations</v>
      </c>
      <c r="AT32" s="69">
        <v>0.13308718940259998</v>
      </c>
      <c r="AU32" s="69">
        <v>9.800522386258749E-2</v>
      </c>
      <c r="AV32" s="69">
        <v>9.4553132502662854E-2</v>
      </c>
      <c r="AW32" s="69">
        <v>0.22418544821475203</v>
      </c>
      <c r="AX32" s="69">
        <v>0.33065095057581023</v>
      </c>
      <c r="AY32" s="69"/>
      <c r="AZ32" s="69">
        <f t="shared" si="38"/>
        <v>0.23609781807314739</v>
      </c>
      <c r="BA32" s="69">
        <f>'RD T1'!E176</f>
        <v>0.15206759162144506</v>
      </c>
      <c r="BB32" s="69">
        <f t="shared" si="39"/>
        <v>0.38816540969459246</v>
      </c>
      <c r="BD32" t="str">
        <f t="shared" si="40"/>
        <v>91 Elementary trades and related occupations</v>
      </c>
      <c r="BE32" s="69">
        <v>0.82433729931888544</v>
      </c>
      <c r="BF32" s="69">
        <v>0.64472142912754316</v>
      </c>
      <c r="BG32" s="69">
        <v>0.71285888710953726</v>
      </c>
      <c r="BH32" s="69">
        <v>1.1114215237576288</v>
      </c>
      <c r="BI32" s="69">
        <v>1.4462706142392459</v>
      </c>
      <c r="BJ32" s="69"/>
      <c r="BK32" s="69">
        <f t="shared" si="41"/>
        <v>0.73341172712970859</v>
      </c>
      <c r="BL32" s="69">
        <f>'RD T1'!E205</f>
        <v>0.57522112018874572</v>
      </c>
      <c r="BM32" s="69">
        <f t="shared" si="42"/>
        <v>1.3086328473184543</v>
      </c>
      <c r="BO32" t="str">
        <f t="shared" si="43"/>
        <v>91 Elementary trades and related occupations</v>
      </c>
      <c r="BP32" s="69">
        <v>1.5723529410948549</v>
      </c>
      <c r="BQ32" s="69">
        <v>1.2896378622209126</v>
      </c>
      <c r="BR32" s="69">
        <v>1.2626404057397482</v>
      </c>
      <c r="BS32" s="69">
        <v>2.0965083383973897</v>
      </c>
      <c r="BT32" s="69">
        <v>2.4685588062527644</v>
      </c>
      <c r="BU32" s="69"/>
      <c r="BV32" s="69">
        <f t="shared" si="44"/>
        <v>1.2059184005130161</v>
      </c>
      <c r="BW32" s="69">
        <f>'RD T1'!E234</f>
        <v>0.84890254620739403</v>
      </c>
      <c r="BX32" s="69">
        <f t="shared" si="45"/>
        <v>2.0548209467204099</v>
      </c>
      <c r="BZ32" t="str">
        <f t="shared" si="46"/>
        <v>91 Elementary trades and related occupations</v>
      </c>
      <c r="CA32" s="69">
        <v>1.3684208062597021</v>
      </c>
      <c r="CB32" s="69">
        <v>1.4300264545235972</v>
      </c>
      <c r="CC32" s="69">
        <v>1.0342110251619967</v>
      </c>
      <c r="CD32" s="69">
        <v>1.7898377792439195</v>
      </c>
      <c r="CE32" s="69">
        <v>1.4854554420183885</v>
      </c>
      <c r="CF32" s="69"/>
      <c r="CG32" s="69">
        <f t="shared" si="47"/>
        <v>0.45124441685639183</v>
      </c>
      <c r="CH32" s="69">
        <f>'RD T1'!E263</f>
        <v>0.65132182976255049</v>
      </c>
      <c r="CI32" s="69">
        <f t="shared" si="48"/>
        <v>1.1025662466189423</v>
      </c>
      <c r="CK32" t="str">
        <f t="shared" si="49"/>
        <v>91 Elementary trades and related occupations</v>
      </c>
      <c r="CL32" s="69">
        <v>0.82309700757929949</v>
      </c>
      <c r="CM32" s="69">
        <v>0.66367571621144705</v>
      </c>
      <c r="CN32" s="69">
        <v>0.52621084219896175</v>
      </c>
      <c r="CO32" s="69">
        <v>0.79051729590407627</v>
      </c>
      <c r="CP32" s="69">
        <v>0.64317628778126734</v>
      </c>
      <c r="CQ32" s="69"/>
      <c r="CR32" s="69">
        <f t="shared" si="50"/>
        <v>0.11696544558230559</v>
      </c>
      <c r="CS32" s="69">
        <f>'RD T1'!E292</f>
        <v>0.25539004169488133</v>
      </c>
      <c r="CT32" s="69">
        <f t="shared" si="51"/>
        <v>0.37235548727718693</v>
      </c>
    </row>
    <row r="33" spans="1:98" x14ac:dyDescent="0.2">
      <c r="A33" s="10" t="str">
        <f>name!D29</f>
        <v>92 Elementary administration and service occupations</v>
      </c>
      <c r="B33" s="69">
        <v>1.5155160407558923E-2</v>
      </c>
      <c r="C33" s="69">
        <v>2.3290016043710168E-2</v>
      </c>
      <c r="D33" s="69">
        <v>1.9260955476127474E-2</v>
      </c>
      <c r="E33" s="69">
        <v>2.152040787408234E-2</v>
      </c>
      <c r="F33" s="69">
        <v>2.8175295855612403E-2</v>
      </c>
      <c r="G33" s="11"/>
      <c r="H33" s="69">
        <f t="shared" ref="H33" si="52">F33-D33</f>
        <v>8.9143403794849294E-3</v>
      </c>
      <c r="I33" s="69">
        <f>'RD T1'!E61</f>
        <v>1.3641313058391403E-2</v>
      </c>
      <c r="J33" s="69">
        <f t="shared" ref="J33" si="53">SUM(H33:I33)</f>
        <v>2.2555653437876334E-2</v>
      </c>
      <c r="L33" t="str">
        <f t="shared" ref="L33" si="54">A33</f>
        <v>92 Elementary administration and service occupations</v>
      </c>
      <c r="M33" s="69">
        <v>0.3852700355036302</v>
      </c>
      <c r="N33" s="69">
        <v>0.56672536575997867</v>
      </c>
      <c r="O33" s="69">
        <v>0.49047474693450088</v>
      </c>
      <c r="P33" s="69">
        <v>0.60443139927396905</v>
      </c>
      <c r="Q33" s="69">
        <v>0.86501054871063987</v>
      </c>
      <c r="R33" s="11"/>
      <c r="S33" s="69">
        <f t="shared" ref="S33" si="55">Q33-O33</f>
        <v>0.37453580177613899</v>
      </c>
      <c r="T33" s="69">
        <f>'RD T1'!E90</f>
        <v>0.4093243806602872</v>
      </c>
      <c r="U33" s="69">
        <f t="shared" ref="U33" si="56">SUM(S33:T33)</f>
        <v>0.78386018243642619</v>
      </c>
      <c r="W33" t="str">
        <f t="shared" ref="W33" si="57">A33</f>
        <v>92 Elementary administration and service occupations</v>
      </c>
      <c r="X33" s="69">
        <v>1.6614344837250348</v>
      </c>
      <c r="Y33" s="69">
        <v>1.6532370661636084</v>
      </c>
      <c r="Z33" s="69">
        <v>1.7780171501923352</v>
      </c>
      <c r="AA33" s="69">
        <v>1.923656394226003</v>
      </c>
      <c r="AB33" s="69">
        <v>2.4839597083323377</v>
      </c>
      <c r="AC33" s="69"/>
      <c r="AD33" s="69">
        <f t="shared" ref="AD33" si="58">AB33-Z33</f>
        <v>0.70594255814000251</v>
      </c>
      <c r="AE33" s="69">
        <f>'RD T1'!E119</f>
        <v>1.3770855253991885</v>
      </c>
      <c r="AF33" s="69">
        <f t="shared" ref="AF33" si="59">SUM(AD33:AE33)</f>
        <v>2.0830280835391912</v>
      </c>
      <c r="AH33" t="str">
        <f t="shared" ref="AH33" si="60">L33</f>
        <v>92 Elementary administration and service occupations</v>
      </c>
      <c r="AI33" s="69">
        <v>0.78937036224570534</v>
      </c>
      <c r="AJ33" s="69">
        <v>0.82573079743106936</v>
      </c>
      <c r="AK33" s="69">
        <v>0.91872200294161155</v>
      </c>
      <c r="AL33" s="69">
        <v>0.96228762725225425</v>
      </c>
      <c r="AM33" s="69">
        <v>1.2759588068110297</v>
      </c>
      <c r="AN33" s="69"/>
      <c r="AO33" s="69">
        <f t="shared" ref="AO33" si="61">AM33-AK33</f>
        <v>0.35723680386941814</v>
      </c>
      <c r="AP33" s="69">
        <f>'RD T1'!E148</f>
        <v>0.64521589717315464</v>
      </c>
      <c r="AQ33" s="69">
        <f t="shared" ref="AQ33" si="62">SUM(AO33:AP33)</f>
        <v>1.0024527010425728</v>
      </c>
      <c r="AS33" t="str">
        <f t="shared" ref="AS33" si="63">W33</f>
        <v>92 Elementary administration and service occupations</v>
      </c>
      <c r="AT33" s="69">
        <v>0.75104305038498664</v>
      </c>
      <c r="AU33" s="69">
        <v>0.72092999428516891</v>
      </c>
      <c r="AV33" s="69">
        <v>0.76067897030212062</v>
      </c>
      <c r="AW33" s="69">
        <v>0.76289713214356969</v>
      </c>
      <c r="AX33" s="69">
        <v>0.96230523108294796</v>
      </c>
      <c r="AY33" s="69"/>
      <c r="AZ33" s="69">
        <f t="shared" ref="AZ33" si="64">AX33-AV33</f>
        <v>0.20162626078082735</v>
      </c>
      <c r="BA33" s="69">
        <f>'RD T1'!E177</f>
        <v>0.51410503131984886</v>
      </c>
      <c r="BB33" s="69">
        <f t="shared" ref="BB33" si="65">SUM(AZ33:BA33)</f>
        <v>0.71573129210067621</v>
      </c>
      <c r="BD33" t="str">
        <f t="shared" ref="BD33" si="66">AH33</f>
        <v>92 Elementary administration and service occupations</v>
      </c>
      <c r="BE33" s="69">
        <v>5.7226377815355516</v>
      </c>
      <c r="BF33" s="69">
        <v>4.9362915096773925</v>
      </c>
      <c r="BG33" s="69">
        <v>5.639166558772132</v>
      </c>
      <c r="BH33" s="69">
        <v>4.5453761129185253</v>
      </c>
      <c r="BI33" s="69">
        <v>4.4240075587467018</v>
      </c>
      <c r="BJ33" s="69"/>
      <c r="BK33" s="69">
        <f t="shared" ref="BK33" si="67">BI33-BG33</f>
        <v>-1.2151590000254302</v>
      </c>
      <c r="BL33" s="69">
        <f>'RD T1'!E206</f>
        <v>2.2843524402411988</v>
      </c>
      <c r="BM33" s="69">
        <f t="shared" ref="BM33" si="68">SUM(BK33:BL33)</f>
        <v>1.0691934402157686</v>
      </c>
      <c r="BO33" t="str">
        <f t="shared" ref="BO33" si="69">AS33</f>
        <v>92 Elementary administration and service occupations</v>
      </c>
      <c r="BP33" s="69">
        <v>9.8142760029390246</v>
      </c>
      <c r="BQ33" s="69">
        <v>9.4410961260857036</v>
      </c>
      <c r="BR33" s="69">
        <v>9.5559709784656999</v>
      </c>
      <c r="BS33" s="69">
        <v>8.7066578232058518</v>
      </c>
      <c r="BT33" s="69">
        <v>8.4462493026678409</v>
      </c>
      <c r="BU33" s="69"/>
      <c r="BV33" s="69">
        <f t="shared" ref="BV33" si="70">BT33-BR33</f>
        <v>-1.109721675797859</v>
      </c>
      <c r="BW33" s="69">
        <f>'RD T1'!E235</f>
        <v>3.9690195201572673</v>
      </c>
      <c r="BX33" s="69">
        <f t="shared" ref="BX33" si="71">SUM(BV33:BW33)</f>
        <v>2.8592978443594084</v>
      </c>
      <c r="BZ33" t="str">
        <f t="shared" ref="BZ33" si="72">BD33</f>
        <v>92 Elementary administration and service occupations</v>
      </c>
      <c r="CA33" s="69">
        <v>7.2913991430496647</v>
      </c>
      <c r="CB33" s="69">
        <v>7.9645701970151261</v>
      </c>
      <c r="CC33" s="69">
        <v>6.4157226864620149</v>
      </c>
      <c r="CD33" s="69">
        <v>5.8055309031288616</v>
      </c>
      <c r="CE33" s="69">
        <v>4.05626830139735</v>
      </c>
      <c r="CF33" s="69"/>
      <c r="CG33" s="69">
        <f t="shared" ref="CG33" si="73">CE33-CC33</f>
        <v>-2.359454385064665</v>
      </c>
      <c r="CH33" s="69">
        <f>'RD T1'!E264</f>
        <v>2.099729614793362</v>
      </c>
      <c r="CI33" s="69">
        <f t="shared" ref="CI33" si="74">SUM(CG33:CH33)</f>
        <v>-0.25972477027130303</v>
      </c>
      <c r="CK33" t="str">
        <f t="shared" ref="CK33" si="75">BO33</f>
        <v>92 Elementary administration and service occupations</v>
      </c>
      <c r="CL33" s="69">
        <v>4.6734696192017076</v>
      </c>
      <c r="CM33" s="69">
        <v>3.2170972662244068</v>
      </c>
      <c r="CN33" s="69">
        <v>2.2567536350758495</v>
      </c>
      <c r="CO33" s="69">
        <v>1.4635469491920463</v>
      </c>
      <c r="CP33" s="69">
        <v>0.86885738499807641</v>
      </c>
      <c r="CQ33" s="69"/>
      <c r="CR33" s="69">
        <f t="shared" ref="CR33" si="76">CP33-CN33</f>
        <v>-1.3878962500777732</v>
      </c>
      <c r="CS33" s="69">
        <f>'RD T1'!E293</f>
        <v>0.38940726769020095</v>
      </c>
      <c r="CT33" s="69">
        <f t="shared" ref="CT33" si="77">SUM(CR33:CS33)</f>
        <v>-0.99848898238757222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3.6390800645479962</v>
      </c>
      <c r="C35" s="67">
        <f t="shared" ref="C35:F35" si="78">SUM(C8:C33)</f>
        <v>4.41551095781527</v>
      </c>
      <c r="D35" s="67">
        <f t="shared" si="78"/>
        <v>3.9849015362096081</v>
      </c>
      <c r="E35" s="67">
        <f t="shared" si="78"/>
        <v>4.9436142677593917</v>
      </c>
      <c r="F35" s="67">
        <f t="shared" si="78"/>
        <v>6.2121471152816081</v>
      </c>
      <c r="G35" s="11"/>
      <c r="H35" s="67">
        <f>F35-D35</f>
        <v>2.227245579072</v>
      </c>
      <c r="I35" s="67">
        <f>SUM(I8:I33)</f>
        <v>2.7061145881803386</v>
      </c>
      <c r="J35" s="67">
        <f>SUM(H35:I35)</f>
        <v>4.9333601672523386</v>
      </c>
      <c r="L35" s="24" t="str">
        <f>A35</f>
        <v>All occupations</v>
      </c>
      <c r="M35" s="67">
        <f>SUM(M8:M33)</f>
        <v>22.507956962823389</v>
      </c>
      <c r="N35" s="67">
        <f t="shared" ref="N35:Q35" si="79">SUM(N8:N33)</f>
        <v>28.182183690702281</v>
      </c>
      <c r="O35" s="67">
        <f t="shared" si="79"/>
        <v>25.034471137456038</v>
      </c>
      <c r="P35" s="67">
        <f t="shared" si="79"/>
        <v>30.013428236828634</v>
      </c>
      <c r="Q35" s="67">
        <f t="shared" si="79"/>
        <v>36.498861853004762</v>
      </c>
      <c r="R35" s="11"/>
      <c r="S35" s="67">
        <f t="shared" si="29"/>
        <v>11.464390715548724</v>
      </c>
      <c r="T35" s="67">
        <f>SUM(T8:T33)</f>
        <v>17.347275520081922</v>
      </c>
      <c r="U35" s="67">
        <f>SUM(S35:T35)</f>
        <v>28.811666235630646</v>
      </c>
      <c r="W35" s="24" t="str">
        <f>A35</f>
        <v>All occupations</v>
      </c>
      <c r="X35" s="67">
        <f>SUM(X8:X33)</f>
        <v>50.95118627117148</v>
      </c>
      <c r="Y35" s="67">
        <f t="shared" ref="Y35:AB35" si="80">SUM(Y8:Y33)</f>
        <v>47.324990697100404</v>
      </c>
      <c r="Z35" s="67">
        <f t="shared" si="80"/>
        <v>52.99660080382435</v>
      </c>
      <c r="AA35" s="67">
        <f t="shared" si="80"/>
        <v>59.757612370388863</v>
      </c>
      <c r="AB35" s="67">
        <f t="shared" si="80"/>
        <v>74.182509489559408</v>
      </c>
      <c r="AC35" s="69"/>
      <c r="AD35" s="67">
        <f t="shared" ref="AD35" si="81">AB35-Z35</f>
        <v>21.185908685735058</v>
      </c>
      <c r="AE35" s="67">
        <f>SUM(AE8:AE33)</f>
        <v>36.216104392802514</v>
      </c>
      <c r="AF35" s="67">
        <f>SUM(AD35:AE35)</f>
        <v>57.402013078537571</v>
      </c>
      <c r="AH35" s="24" t="str">
        <f>L35</f>
        <v>All occupations</v>
      </c>
      <c r="AI35" s="67">
        <f>SUM(AI8:AI33)</f>
        <v>17.81373109471205</v>
      </c>
      <c r="AJ35" s="67">
        <f t="shared" ref="AJ35:AM35" si="82">SUM(AJ8:AJ33)</f>
        <v>14.827295799286405</v>
      </c>
      <c r="AK35" s="67">
        <f t="shared" si="82"/>
        <v>16.490274551976441</v>
      </c>
      <c r="AL35" s="67">
        <f t="shared" si="82"/>
        <v>15.900078252461611</v>
      </c>
      <c r="AM35" s="67">
        <f t="shared" si="82"/>
        <v>17.06018430844378</v>
      </c>
      <c r="AN35" s="69"/>
      <c r="AO35" s="67">
        <f t="shared" ref="AO35" si="83">AM35-AK35</f>
        <v>0.56990975646733943</v>
      </c>
      <c r="AP35" s="67">
        <f>SUM(AP8:AP33)</f>
        <v>8.9432760049007118</v>
      </c>
      <c r="AQ35" s="67">
        <f>SUM(AO35:AP35)</f>
        <v>9.5131857613680513</v>
      </c>
      <c r="AS35" s="24" t="str">
        <f>W35</f>
        <v>All occupations</v>
      </c>
      <c r="AT35" s="67">
        <f>SUM(AT8:AT33)</f>
        <v>13.808684600097846</v>
      </c>
      <c r="AU35" s="67">
        <f t="shared" ref="AU35:AX35" si="84">SUM(AU8:AU33)</f>
        <v>12.389289711588635</v>
      </c>
      <c r="AV35" s="67">
        <f t="shared" si="84"/>
        <v>13.372245003655197</v>
      </c>
      <c r="AW35" s="67">
        <f t="shared" si="84"/>
        <v>14.194480841460233</v>
      </c>
      <c r="AX35" s="67">
        <f t="shared" si="84"/>
        <v>16.417875562816583</v>
      </c>
      <c r="AY35" s="69"/>
      <c r="AZ35" s="67">
        <f t="shared" ref="AZ35" si="85">AX35-AV35</f>
        <v>3.0456305591613866</v>
      </c>
      <c r="BA35" s="67">
        <f>SUM(BA8:BA33)</f>
        <v>7.8793636844704142</v>
      </c>
      <c r="BB35" s="67">
        <f>SUM(AZ35:BA35)</f>
        <v>10.924994243631801</v>
      </c>
      <c r="BD35" s="24" t="str">
        <f>AH35</f>
        <v>All occupations</v>
      </c>
      <c r="BE35" s="67">
        <f>SUM(BE8:BE33)</f>
        <v>68.152260726333623</v>
      </c>
      <c r="BF35" s="67">
        <f t="shared" ref="BF35:BI35" si="86">SUM(BF8:BF33)</f>
        <v>64.32146681117645</v>
      </c>
      <c r="BG35" s="67">
        <f t="shared" si="86"/>
        <v>72.211135823677296</v>
      </c>
      <c r="BH35" s="67">
        <f t="shared" si="86"/>
        <v>70.092460563264268</v>
      </c>
      <c r="BI35" s="67">
        <f t="shared" si="86"/>
        <v>73.552270029836421</v>
      </c>
      <c r="BJ35" s="69"/>
      <c r="BK35" s="67">
        <f t="shared" ref="BK35" si="87">BI35-BG35</f>
        <v>1.3411342061591256</v>
      </c>
      <c r="BL35" s="67">
        <f>SUM(BL8:BL33)</f>
        <v>33.919225034885095</v>
      </c>
      <c r="BM35" s="67">
        <f>SUM(BK35:BL35)</f>
        <v>35.26035924104422</v>
      </c>
      <c r="BO35" s="24" t="str">
        <f>AS35</f>
        <v>All occupations</v>
      </c>
      <c r="BP35" s="67">
        <f>SUM(BP8:BP33)</f>
        <v>70.498402352311885</v>
      </c>
      <c r="BQ35" s="67">
        <f t="shared" ref="BQ35:BT35" si="88">SUM(BQ8:BQ33)</f>
        <v>65.53659179902354</v>
      </c>
      <c r="BR35" s="67">
        <f t="shared" si="88"/>
        <v>65.577066958712706</v>
      </c>
      <c r="BS35" s="67">
        <f t="shared" si="88"/>
        <v>62.966810762620156</v>
      </c>
      <c r="BT35" s="67">
        <f t="shared" si="88"/>
        <v>56.336401318850932</v>
      </c>
      <c r="BU35" s="69"/>
      <c r="BV35" s="67">
        <f t="shared" ref="BV35" si="89">BT35-BR35</f>
        <v>-9.2406656398617741</v>
      </c>
      <c r="BW35" s="67">
        <f>SUM(BW8:BW33)</f>
        <v>26.689269676847804</v>
      </c>
      <c r="BX35" s="67">
        <f>SUM(BV35:BW35)</f>
        <v>17.44860403698603</v>
      </c>
      <c r="BZ35" s="24" t="str">
        <f>BD35</f>
        <v>All occupations</v>
      </c>
      <c r="CA35" s="67">
        <f>SUM(CA8:CA33)</f>
        <v>37.951790799956562</v>
      </c>
      <c r="CB35" s="67">
        <f t="shared" ref="CB35:CE35" si="90">SUM(CB8:CB33)</f>
        <v>39.426612467989891</v>
      </c>
      <c r="CC35" s="67">
        <f t="shared" si="90"/>
        <v>31.074815226012017</v>
      </c>
      <c r="CD35" s="67">
        <f t="shared" si="90"/>
        <v>29.032963450273137</v>
      </c>
      <c r="CE35" s="67">
        <f t="shared" si="90"/>
        <v>18.002449991190097</v>
      </c>
      <c r="CF35" s="69"/>
      <c r="CG35" s="67">
        <f t="shared" ref="CG35" si="91">CE35-CC35</f>
        <v>-13.07236523482192</v>
      </c>
      <c r="CH35" s="67">
        <f>SUM(CH8:CH33)</f>
        <v>9.9649567321867956</v>
      </c>
      <c r="CI35" s="67">
        <f>SUM(CG35:CH35)</f>
        <v>-3.1074085026351241</v>
      </c>
      <c r="CK35" s="24" t="str">
        <f>BO35</f>
        <v>All occupations</v>
      </c>
      <c r="CL35" s="67">
        <f>SUM(CL8:CL33)</f>
        <v>18.432907128045208</v>
      </c>
      <c r="CM35" s="67">
        <f t="shared" ref="CM35:CP35" si="92">SUM(CM8:CM33)</f>
        <v>14.885058065316993</v>
      </c>
      <c r="CN35" s="67">
        <f t="shared" si="92"/>
        <v>11.375488958476383</v>
      </c>
      <c r="CO35" s="67">
        <f t="shared" si="92"/>
        <v>9.565551254943621</v>
      </c>
      <c r="CP35" s="67">
        <f t="shared" si="92"/>
        <v>6.7573003310164799</v>
      </c>
      <c r="CQ35" s="69"/>
      <c r="CR35" s="67">
        <f t="shared" ref="CR35" si="93">CP35-CN35</f>
        <v>-4.6181886274599036</v>
      </c>
      <c r="CS35" s="67">
        <f>SUM(CS8:CS33)</f>
        <v>3.0607694359540725</v>
      </c>
      <c r="CT35" s="67">
        <f>SUM(CR35:CS35)</f>
        <v>-1.5574191915058311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Tees Valley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Tees Valley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Tees Valley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Tees Valley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Tees Valley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Tees Valley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Tees Valley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Tees Valley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Tees Valley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3.8278777198037726</v>
      </c>
      <c r="C45" s="18">
        <f t="shared" si="104"/>
        <v>4.4390876534556298</v>
      </c>
      <c r="D45" s="18">
        <f t="shared" si="104"/>
        <v>4.2450095765757281</v>
      </c>
      <c r="E45" s="18">
        <f t="shared" si="104"/>
        <v>3.8056424399440716</v>
      </c>
      <c r="F45" s="18">
        <f t="shared" si="104"/>
        <v>4.021570398413826</v>
      </c>
      <c r="H45" s="68">
        <f t="shared" ref="H45:H70" si="105">IF(D8&gt;0,(H8/D8)*100,0)</f>
        <v>47.686615670944505</v>
      </c>
      <c r="I45" s="69">
        <f t="shared" ref="I45:I70" si="106">IF(D8&gt;0,I8/D8*100,0)</f>
        <v>69.400194811144587</v>
      </c>
      <c r="J45" s="69">
        <f t="shared" ref="J45:J70" si="107">IF(D8&gt;0,(J8/D8)*100,0)</f>
        <v>117.08681048208909</v>
      </c>
      <c r="L45" t="str">
        <f>A45</f>
        <v>11 Corporate managers and directors</v>
      </c>
      <c r="M45" s="18">
        <f t="shared" ref="M45:Q54" si="108">M8/M$35*100</f>
        <v>5.6484110994707155</v>
      </c>
      <c r="N45" s="18">
        <f t="shared" si="108"/>
        <v>6.6358243546225397</v>
      </c>
      <c r="O45" s="18">
        <f t="shared" si="108"/>
        <v>6.3152460837866267</v>
      </c>
      <c r="P45" s="18">
        <f t="shared" si="108"/>
        <v>5.4355678687663715</v>
      </c>
      <c r="Q45" s="18">
        <f t="shared" si="108"/>
        <v>5.3493134130255635</v>
      </c>
      <c r="S45" s="68">
        <f t="shared" ref="S45:S70" si="109">IF(O8&gt;0,(S8/O8)*100,0)</f>
        <v>23.49479863027096</v>
      </c>
      <c r="T45" s="69">
        <f t="shared" ref="T45:T70" si="110">IF(O8&gt;0,T8/O8*100,0)</f>
        <v>64.448015937112189</v>
      </c>
      <c r="U45" s="69">
        <f t="shared" ref="U45:U70" si="111">IF(O8&gt;0,(U8/O8)*100,0)</f>
        <v>87.942814567383152</v>
      </c>
      <c r="W45" t="str">
        <f>A45</f>
        <v>11 Corporate managers and directors</v>
      </c>
      <c r="X45" s="18">
        <f t="shared" ref="X45:AB54" si="112">X8/X$35*100</f>
        <v>7.0759213783844821</v>
      </c>
      <c r="Y45" s="18">
        <f t="shared" si="112"/>
        <v>7.7817092217473434</v>
      </c>
      <c r="Z45" s="18">
        <f t="shared" si="112"/>
        <v>7.4930304179984084</v>
      </c>
      <c r="AA45" s="18">
        <f t="shared" si="112"/>
        <v>6.4949181350918845</v>
      </c>
      <c r="AB45" s="18">
        <f t="shared" si="112"/>
        <v>6.3262884084046203</v>
      </c>
      <c r="AD45" s="68">
        <f t="shared" ref="AD45:AD70" si="113">IF(Z8&gt;0,(AD8/Z8)*100,0)</f>
        <v>18.180275298367999</v>
      </c>
      <c r="AE45" s="69">
        <f t="shared" ref="AE45:AE70" si="114">IF(Z8&gt;0,AE8/Z8*100,0)</f>
        <v>62.229254457359339</v>
      </c>
      <c r="AF45" s="69">
        <f t="shared" ref="AF45:AF70" si="115">IF(Z8&gt;0,(AF8/Z8)*100,0)</f>
        <v>80.409529755727334</v>
      </c>
      <c r="AH45" t="str">
        <f>L45</f>
        <v>11 Corporate managers and directors</v>
      </c>
      <c r="AI45" s="18">
        <f t="shared" ref="AI45:AM54" si="116">AI8/AI$35*100</f>
        <v>4.8968311725901614</v>
      </c>
      <c r="AJ45" s="18">
        <f t="shared" si="116"/>
        <v>5.5547553577774513</v>
      </c>
      <c r="AK45" s="18">
        <f t="shared" si="116"/>
        <v>5.9337644040221331</v>
      </c>
      <c r="AL45" s="18">
        <f t="shared" si="116"/>
        <v>5.6486286410368232</v>
      </c>
      <c r="AM45" s="18">
        <f t="shared" si="116"/>
        <v>5.9087657040709969</v>
      </c>
      <c r="AO45" s="68">
        <f t="shared" ref="AO45:AO70" si="117">IF(AK8&gt;0,(AO8/AK8)*100,0)</f>
        <v>3.0201796561691587</v>
      </c>
      <c r="AP45" s="69">
        <f t="shared" ref="AP45:AP70" si="118">IF(AK8&gt;0,AP8/AK8*100,0)</f>
        <v>52.445713846546539</v>
      </c>
      <c r="AQ45" s="69">
        <f t="shared" ref="AQ45:AQ70" si="119">IF(AK8&gt;0,(AQ8/AK8)*100,0)</f>
        <v>55.465893502715701</v>
      </c>
      <c r="AS45" t="str">
        <f>W45</f>
        <v>11 Corporate managers and directors</v>
      </c>
      <c r="AT45" s="18">
        <f t="shared" ref="AT45:AX54" si="120">AT8/AT$35*100</f>
        <v>6.931116403316687</v>
      </c>
      <c r="AU45" s="18">
        <f t="shared" si="120"/>
        <v>7.1766046951073941</v>
      </c>
      <c r="AV45" s="18">
        <f t="shared" si="120"/>
        <v>7.2058541587086662</v>
      </c>
      <c r="AW45" s="18">
        <f t="shared" si="120"/>
        <v>5.9891008222336222</v>
      </c>
      <c r="AX45" s="18">
        <f t="shared" si="120"/>
        <v>5.6466281090817869</v>
      </c>
      <c r="AZ45" s="68">
        <f t="shared" ref="AZ45:AZ70" si="121">IF(AV8&gt;0,(AZ8/AV8)*100,0)</f>
        <v>-3.7908556332222543</v>
      </c>
      <c r="BA45" s="69">
        <f t="shared" ref="BA45:BA70" si="122">IF(AV8&gt;0,BA8/AV8*100,0)</f>
        <v>50.041594057771832</v>
      </c>
      <c r="BB45" s="69">
        <f t="shared" ref="BB45:BB70" si="123">IF(AV8&gt;0,(BB8/AV8)*100,0)</f>
        <v>46.250738424549574</v>
      </c>
      <c r="BD45" t="str">
        <f>AH45</f>
        <v>11 Corporate managers and directors</v>
      </c>
      <c r="BE45" s="18">
        <f t="shared" ref="BE45:BI54" si="124">BE8/BE$35*100</f>
        <v>4.0374248368561441</v>
      </c>
      <c r="BF45" s="18">
        <f t="shared" si="124"/>
        <v>4.5999476688813168</v>
      </c>
      <c r="BG45" s="18">
        <f t="shared" si="124"/>
        <v>5.0159732700422568</v>
      </c>
      <c r="BH45" s="18">
        <f t="shared" si="124"/>
        <v>4.0166307587301961</v>
      </c>
      <c r="BI45" s="18">
        <f t="shared" si="124"/>
        <v>4.1507594393529388</v>
      </c>
      <c r="BK45" s="68">
        <f t="shared" ref="BK45:BK70" si="125">IF(BG8&gt;0,(BK8/BG8)*100,0)</f>
        <v>-15.712289868522584</v>
      </c>
      <c r="BL45" s="69">
        <f t="shared" ref="BL45:BL70" si="126">IF(BG8&gt;0,BL8/BG8*100,0)</f>
        <v>36.599485514612326</v>
      </c>
      <c r="BM45" s="69">
        <f t="shared" ref="BM45:BM70" si="127">IF(BG8&gt;0,(BM8/BG8)*100,0)</f>
        <v>20.887195646089737</v>
      </c>
      <c r="BO45" t="str">
        <f>AS45</f>
        <v>11 Corporate managers and directors</v>
      </c>
      <c r="BP45" s="18">
        <f t="shared" ref="BP45:BT54" si="128">BP8/BP$35*100</f>
        <v>3.1952127188459141</v>
      </c>
      <c r="BQ45" s="18">
        <f t="shared" si="128"/>
        <v>3.6147077271550185</v>
      </c>
      <c r="BR45" s="18">
        <f t="shared" si="128"/>
        <v>3.6938791511029896</v>
      </c>
      <c r="BS45" s="18">
        <f t="shared" si="128"/>
        <v>3.1335498972572693</v>
      </c>
      <c r="BT45" s="18">
        <f t="shared" si="128"/>
        <v>3.1954791162334955</v>
      </c>
      <c r="BV45" s="68">
        <f t="shared" ref="BV45:BV70" si="129">IF(BR8&gt;0,(BV8/BR8)*100,0)</f>
        <v>-25.682616007317726</v>
      </c>
      <c r="BW45" s="69">
        <f t="shared" ref="BW45:BW70" si="130">IF(BR8&gt;0,BW8/BR8*100,0)</f>
        <v>35.517562047335396</v>
      </c>
      <c r="BX45" s="69">
        <f t="shared" ref="BX45:BX70" si="131">IF(BR8&gt;0,(BX8/BR8)*100,0)</f>
        <v>9.8349460400176678</v>
      </c>
      <c r="BZ45" t="str">
        <f>BD45</f>
        <v>11 Corporate managers and directors</v>
      </c>
      <c r="CA45" s="18">
        <f t="shared" ref="CA45:CE54" si="132">CA8/CA$35*100</f>
        <v>2.7698786104806863</v>
      </c>
      <c r="CB45" s="18">
        <f t="shared" si="132"/>
        <v>3.7060919123451455</v>
      </c>
      <c r="CC45" s="18">
        <f t="shared" si="132"/>
        <v>3.775570614178172</v>
      </c>
      <c r="CD45" s="18">
        <f t="shared" si="132"/>
        <v>3.4972576031286646</v>
      </c>
      <c r="CE45" s="18">
        <f t="shared" si="132"/>
        <v>3.8479594510751967</v>
      </c>
      <c r="CG45" s="68">
        <f t="shared" ref="CG45:CG70" si="133">IF(CC8&gt;0,(CG8/CC8)*100,0)</f>
        <v>-40.956655798699373</v>
      </c>
      <c r="CH45" s="69">
        <f t="shared" ref="CH45:CH70" si="134">IF(CC8&gt;0,CH8/CC8*100,0)</f>
        <v>33.642948497360671</v>
      </c>
      <c r="CI45" s="69">
        <f t="shared" ref="CI45:CI70" si="135">IF(CC8&gt;0,(CI8/CC8)*100,0)</f>
        <v>-7.3137073013386971</v>
      </c>
      <c r="CK45" t="str">
        <f>BO45</f>
        <v>11 Corporate managers and directors</v>
      </c>
      <c r="CL45" s="18">
        <f t="shared" ref="CL45:CP54" si="136">CL8/CL$35*100</f>
        <v>1.9265635771822938</v>
      </c>
      <c r="CM45" s="18">
        <f t="shared" si="136"/>
        <v>2.7834800187615949</v>
      </c>
      <c r="CN45" s="18">
        <f t="shared" si="136"/>
        <v>2.9306515543475053</v>
      </c>
      <c r="CO45" s="18">
        <f t="shared" si="136"/>
        <v>3.2130887977831519</v>
      </c>
      <c r="CP45" s="18">
        <f t="shared" si="136"/>
        <v>5.2306027065112843</v>
      </c>
      <c r="CR45" s="68">
        <f t="shared" ref="CR45:CR70" si="137">IF(CN8&gt;0,(CR8/CN8)*100,0)</f>
        <v>6.020707368873297</v>
      </c>
      <c r="CS45" s="69">
        <f t="shared" ref="CS45:CS70" si="138">IF(CN8&gt;0,CS8/CN8*100,0)</f>
        <v>38.044018552678502</v>
      </c>
      <c r="CT45" s="69">
        <f t="shared" ref="CT45:CT70" si="139">IF(CN8&gt;0,(CT8/CN8)*100,0)</f>
        <v>44.064725921551798</v>
      </c>
    </row>
    <row r="46" spans="1:98" x14ac:dyDescent="0.2">
      <c r="A46" t="str">
        <f t="shared" si="103"/>
        <v>12 Other managers and proprietors</v>
      </c>
      <c r="B46" s="18">
        <f t="shared" si="104"/>
        <v>1.853244694355989</v>
      </c>
      <c r="C46" s="18">
        <f t="shared" si="104"/>
        <v>2.3588167729470664</v>
      </c>
      <c r="D46" s="18">
        <f t="shared" si="104"/>
        <v>1.9752896152192314</v>
      </c>
      <c r="E46" s="18">
        <f t="shared" si="104"/>
        <v>2.0394858643368674</v>
      </c>
      <c r="F46" s="18">
        <f t="shared" si="104"/>
        <v>2.4384162908324822</v>
      </c>
      <c r="H46" s="68">
        <f t="shared" si="105"/>
        <v>92.442596511299939</v>
      </c>
      <c r="I46" s="69">
        <f t="shared" si="106"/>
        <v>94.608793538659754</v>
      </c>
      <c r="J46" s="69">
        <f t="shared" si="107"/>
        <v>187.05139004995965</v>
      </c>
      <c r="L46" t="str">
        <f t="shared" ref="L46:L69" si="140">A46</f>
        <v>12 Other managers and proprietors</v>
      </c>
      <c r="M46" s="18">
        <f t="shared" si="108"/>
        <v>2.5857403063528666</v>
      </c>
      <c r="N46" s="18">
        <f t="shared" si="108"/>
        <v>2.9295424816131037</v>
      </c>
      <c r="O46" s="18">
        <f t="shared" si="108"/>
        <v>2.8420237935287753</v>
      </c>
      <c r="P46" s="18">
        <f t="shared" si="108"/>
        <v>2.8715938386102677</v>
      </c>
      <c r="Q46" s="18">
        <f t="shared" si="108"/>
        <v>3.4306890826689314</v>
      </c>
      <c r="S46" s="68">
        <f t="shared" si="109"/>
        <v>75.992658542173615</v>
      </c>
      <c r="T46" s="69">
        <f t="shared" si="110"/>
        <v>89.201911240458173</v>
      </c>
      <c r="U46" s="69">
        <f t="shared" si="111"/>
        <v>165.19456978263179</v>
      </c>
      <c r="W46" t="str">
        <f t="shared" ref="W46:W69" si="141">A46</f>
        <v>12 Other managers and proprietors</v>
      </c>
      <c r="X46" s="18">
        <f t="shared" si="112"/>
        <v>3.3564628638855636</v>
      </c>
      <c r="Y46" s="18">
        <f t="shared" si="112"/>
        <v>3.6601828992994969</v>
      </c>
      <c r="Z46" s="18">
        <f t="shared" si="112"/>
        <v>3.3990201845466208</v>
      </c>
      <c r="AA46" s="18">
        <f t="shared" si="112"/>
        <v>3.3883754942796087</v>
      </c>
      <c r="AB46" s="18">
        <f t="shared" si="112"/>
        <v>3.3483559315311338</v>
      </c>
      <c r="AD46" s="68">
        <f t="shared" si="113"/>
        <v>37.889558094688745</v>
      </c>
      <c r="AE46" s="69">
        <f t="shared" si="114"/>
        <v>80.374796853059806</v>
      </c>
      <c r="AF46" s="69">
        <f t="shared" si="115"/>
        <v>118.26435494774856</v>
      </c>
      <c r="AH46" t="str">
        <f t="shared" ref="AH46:AH69" si="142">L46</f>
        <v>12 Other managers and proprietors</v>
      </c>
      <c r="AI46" s="18">
        <f t="shared" si="116"/>
        <v>3.0841493641335109</v>
      </c>
      <c r="AJ46" s="18">
        <f t="shared" si="116"/>
        <v>3.7217196096055472</v>
      </c>
      <c r="AK46" s="18">
        <f t="shared" si="116"/>
        <v>3.9433728727607456</v>
      </c>
      <c r="AL46" s="18">
        <f t="shared" si="116"/>
        <v>4.0671517464244111</v>
      </c>
      <c r="AM46" s="18">
        <f t="shared" si="116"/>
        <v>4.7819218090143227</v>
      </c>
      <c r="AO46" s="68">
        <f t="shared" si="117"/>
        <v>25.455717427107132</v>
      </c>
      <c r="AP46" s="69">
        <f t="shared" si="118"/>
        <v>70.694227752959705</v>
      </c>
      <c r="AQ46" s="69">
        <f t="shared" si="119"/>
        <v>96.149945180066837</v>
      </c>
      <c r="AS46" t="str">
        <f t="shared" ref="AS46:AS69" si="143">W46</f>
        <v>12 Other managers and proprietors</v>
      </c>
      <c r="AT46" s="18">
        <f t="shared" si="120"/>
        <v>3.9387309077320318</v>
      </c>
      <c r="AU46" s="18">
        <f t="shared" si="120"/>
        <v>4.2799173435055478</v>
      </c>
      <c r="AV46" s="18">
        <f t="shared" si="120"/>
        <v>3.9237475168703835</v>
      </c>
      <c r="AW46" s="18">
        <f t="shared" si="120"/>
        <v>3.9722012854761339</v>
      </c>
      <c r="AX46" s="18">
        <f t="shared" si="120"/>
        <v>3.8413424140754571</v>
      </c>
      <c r="AZ46" s="68">
        <f t="shared" si="121"/>
        <v>20.197269582161852</v>
      </c>
      <c r="BA46" s="69">
        <f t="shared" si="122"/>
        <v>67.495901841697432</v>
      </c>
      <c r="BB46" s="69">
        <f t="shared" si="123"/>
        <v>87.693171423859283</v>
      </c>
      <c r="BD46" t="str">
        <f t="shared" ref="BD46:BD69" si="144">AH46</f>
        <v>12 Other managers and proprietors</v>
      </c>
      <c r="BE46" s="18">
        <f t="shared" si="124"/>
        <v>2.7272846466677625</v>
      </c>
      <c r="BF46" s="18">
        <f t="shared" si="124"/>
        <v>2.609036363977431</v>
      </c>
      <c r="BG46" s="18">
        <f t="shared" si="124"/>
        <v>2.6349651906288285</v>
      </c>
      <c r="BH46" s="18">
        <f t="shared" si="124"/>
        <v>2.3651487856434423</v>
      </c>
      <c r="BI46" s="18">
        <f t="shared" si="124"/>
        <v>2.467057083596452</v>
      </c>
      <c r="BK46" s="68">
        <f t="shared" si="125"/>
        <v>-4.633417277206914</v>
      </c>
      <c r="BL46" s="69">
        <f t="shared" si="126"/>
        <v>43.223247574386207</v>
      </c>
      <c r="BM46" s="69">
        <f t="shared" si="127"/>
        <v>38.58983029717929</v>
      </c>
      <c r="BO46" t="str">
        <f t="shared" ref="BO46:BO69" si="145">AS46</f>
        <v>12 Other managers and proprietors</v>
      </c>
      <c r="BP46" s="18">
        <f t="shared" si="128"/>
        <v>2.62961701681746</v>
      </c>
      <c r="BQ46" s="18">
        <f t="shared" si="128"/>
        <v>2.9022528745988434</v>
      </c>
      <c r="BR46" s="18">
        <f t="shared" si="128"/>
        <v>2.8450411401201667</v>
      </c>
      <c r="BS46" s="18">
        <f t="shared" si="128"/>
        <v>2.923447301009269</v>
      </c>
      <c r="BT46" s="18">
        <f t="shared" si="128"/>
        <v>3.3819624017762928</v>
      </c>
      <c r="BV46" s="68">
        <f t="shared" si="129"/>
        <v>2.1215358113539526</v>
      </c>
      <c r="BW46" s="69">
        <f t="shared" si="130"/>
        <v>51.049410092719647</v>
      </c>
      <c r="BX46" s="69">
        <f t="shared" si="131"/>
        <v>53.170945904073598</v>
      </c>
      <c r="BZ46" t="str">
        <f t="shared" ref="BZ46:BZ69" si="146">BD46</f>
        <v>12 Other managers and proprietors</v>
      </c>
      <c r="CA46" s="18">
        <f t="shared" si="132"/>
        <v>2.687288186241517</v>
      </c>
      <c r="CB46" s="18">
        <f t="shared" si="132"/>
        <v>3.251929553214373</v>
      </c>
      <c r="CC46" s="18">
        <f t="shared" si="132"/>
        <v>3.1234639050041508</v>
      </c>
      <c r="CD46" s="18">
        <f t="shared" si="132"/>
        <v>3.2929223974162181</v>
      </c>
      <c r="CE46" s="18">
        <f t="shared" si="132"/>
        <v>3.9763603960701706</v>
      </c>
      <c r="CG46" s="68">
        <f t="shared" si="133"/>
        <v>-26.248253997318965</v>
      </c>
      <c r="CH46" s="69">
        <f t="shared" si="134"/>
        <v>42.245977885099521</v>
      </c>
      <c r="CI46" s="69">
        <f t="shared" si="135"/>
        <v>15.997723887780561</v>
      </c>
      <c r="CK46" t="str">
        <f t="shared" ref="CK46:CK69" si="147">BO46</f>
        <v>12 Other managers and proprietors</v>
      </c>
      <c r="CL46" s="18">
        <f t="shared" si="136"/>
        <v>2.5428940221298744</v>
      </c>
      <c r="CM46" s="18">
        <f t="shared" si="136"/>
        <v>2.8148591926001632</v>
      </c>
      <c r="CN46" s="18">
        <f t="shared" si="136"/>
        <v>2.9550889588046938</v>
      </c>
      <c r="CO46" s="18">
        <f t="shared" si="136"/>
        <v>3.3768564834127415</v>
      </c>
      <c r="CP46" s="18">
        <f t="shared" si="136"/>
        <v>4.3666333895683431</v>
      </c>
      <c r="CR46" s="68">
        <f t="shared" si="137"/>
        <v>-12.223285603604003</v>
      </c>
      <c r="CS46" s="69">
        <f t="shared" si="138"/>
        <v>33.709324272710631</v>
      </c>
      <c r="CT46" s="69">
        <f t="shared" si="139"/>
        <v>21.48603866910663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14.931220811264692</v>
      </c>
      <c r="C47" s="18">
        <f t="shared" si="104"/>
        <v>15.208370645137997</v>
      </c>
      <c r="D47" s="18">
        <f t="shared" si="104"/>
        <v>14.847010418618146</v>
      </c>
      <c r="E47" s="18">
        <f t="shared" si="104"/>
        <v>16.326916470288204</v>
      </c>
      <c r="F47" s="18">
        <f t="shared" si="104"/>
        <v>16.941897000801795</v>
      </c>
      <c r="H47" s="68">
        <f t="shared" si="105"/>
        <v>77.888208383116904</v>
      </c>
      <c r="I47" s="69">
        <f t="shared" si="106"/>
        <v>59.166603413644481</v>
      </c>
      <c r="J47" s="69">
        <f t="shared" si="107"/>
        <v>137.05481179676141</v>
      </c>
      <c r="L47" t="str">
        <f t="shared" si="140"/>
        <v>21 Science, research, engineering and technology professionals</v>
      </c>
      <c r="M47" s="18">
        <f t="shared" si="108"/>
        <v>8.4370988673805698</v>
      </c>
      <c r="N47" s="18">
        <f t="shared" si="108"/>
        <v>8.9505844894454647</v>
      </c>
      <c r="O47" s="18">
        <f t="shared" si="108"/>
        <v>9.0192599615865934</v>
      </c>
      <c r="P47" s="18">
        <f t="shared" si="108"/>
        <v>11.020425475192125</v>
      </c>
      <c r="Q47" s="18">
        <f t="shared" si="108"/>
        <v>12.518521088025672</v>
      </c>
      <c r="S47" s="68">
        <f t="shared" si="109"/>
        <v>102.35923146280481</v>
      </c>
      <c r="T47" s="69">
        <f t="shared" si="110"/>
        <v>68.475623549127235</v>
      </c>
      <c r="U47" s="69">
        <f t="shared" si="111"/>
        <v>170.83485501193206</v>
      </c>
      <c r="W47" t="str">
        <f t="shared" si="141"/>
        <v>21 Science, research, engineering and technology professionals</v>
      </c>
      <c r="X47" s="18">
        <f t="shared" si="112"/>
        <v>8.8819076326640634</v>
      </c>
      <c r="Y47" s="18">
        <f t="shared" si="112"/>
        <v>7.7387345092382809</v>
      </c>
      <c r="Z47" s="18">
        <f t="shared" si="112"/>
        <v>7.607306504286945</v>
      </c>
      <c r="AA47" s="18">
        <f t="shared" si="112"/>
        <v>8.2735485744540469</v>
      </c>
      <c r="AB47" s="18">
        <f t="shared" si="112"/>
        <v>7.3924978826525143</v>
      </c>
      <c r="AD47" s="68">
        <f t="shared" si="113"/>
        <v>36.023454471251078</v>
      </c>
      <c r="AE47" s="69">
        <f t="shared" si="114"/>
        <v>49.538272532512032</v>
      </c>
      <c r="AF47" s="69">
        <f t="shared" si="115"/>
        <v>85.56172700376311</v>
      </c>
      <c r="AH47" t="str">
        <f t="shared" si="142"/>
        <v>21 Science, research, engineering and technology professionals</v>
      </c>
      <c r="AI47" s="18">
        <f t="shared" si="116"/>
        <v>2.4674862798330222</v>
      </c>
      <c r="AJ47" s="18">
        <f t="shared" si="116"/>
        <v>2.5040184571260315</v>
      </c>
      <c r="AK47" s="18">
        <f t="shared" si="116"/>
        <v>2.6440182707114159</v>
      </c>
      <c r="AL47" s="18">
        <f t="shared" si="116"/>
        <v>3.3725833811985892</v>
      </c>
      <c r="AM47" s="18">
        <f t="shared" si="116"/>
        <v>3.6572022198942324</v>
      </c>
      <c r="AO47" s="68">
        <f t="shared" si="117"/>
        <v>43.10023769185419</v>
      </c>
      <c r="AP47" s="69">
        <f t="shared" si="118"/>
        <v>49.648200343537326</v>
      </c>
      <c r="AQ47" s="69">
        <f t="shared" si="119"/>
        <v>92.748438035391516</v>
      </c>
      <c r="AS47" t="str">
        <f t="shared" si="143"/>
        <v>21 Science, research, engineering and technology professionals</v>
      </c>
      <c r="AT47" s="18">
        <f t="shared" si="120"/>
        <v>9.5993824887660626</v>
      </c>
      <c r="AU47" s="18">
        <f t="shared" si="120"/>
        <v>8.7491086321448801</v>
      </c>
      <c r="AV47" s="18">
        <f t="shared" si="120"/>
        <v>8.683932760289121</v>
      </c>
      <c r="AW47" s="18">
        <f t="shared" si="120"/>
        <v>9.0818251405528549</v>
      </c>
      <c r="AX47" s="18">
        <f t="shared" si="120"/>
        <v>8.0077281150272146</v>
      </c>
      <c r="AZ47" s="68">
        <f t="shared" si="121"/>
        <v>13.215399076727694</v>
      </c>
      <c r="BA47" s="69">
        <f t="shared" si="122"/>
        <v>38.689300369150956</v>
      </c>
      <c r="BB47" s="69">
        <f t="shared" si="123"/>
        <v>51.904699445878641</v>
      </c>
      <c r="BD47" t="str">
        <f t="shared" si="144"/>
        <v>21 Science, research, engineering and technology professionals</v>
      </c>
      <c r="BE47" s="18">
        <f t="shared" si="124"/>
        <v>3.0916671183628499</v>
      </c>
      <c r="BF47" s="18">
        <f t="shared" si="124"/>
        <v>2.9908058432186637</v>
      </c>
      <c r="BG47" s="18">
        <f t="shared" si="124"/>
        <v>3.4785311022433922</v>
      </c>
      <c r="BH47" s="18">
        <f t="shared" si="124"/>
        <v>3.3690933435106993</v>
      </c>
      <c r="BI47" s="18">
        <f t="shared" si="124"/>
        <v>3.172423403784085</v>
      </c>
      <c r="BK47" s="68">
        <f t="shared" si="125"/>
        <v>-7.1061080111206927</v>
      </c>
      <c r="BL47" s="69">
        <f t="shared" si="126"/>
        <v>27.706412139078619</v>
      </c>
      <c r="BM47" s="69">
        <f t="shared" si="127"/>
        <v>20.600304127957926</v>
      </c>
      <c r="BO47" t="str">
        <f t="shared" si="145"/>
        <v>21 Science, research, engineering and technology professionals</v>
      </c>
      <c r="BP47" s="18">
        <f t="shared" si="128"/>
        <v>2.1633640851169895</v>
      </c>
      <c r="BQ47" s="18">
        <f t="shared" si="128"/>
        <v>2.1976482600686138</v>
      </c>
      <c r="BR47" s="18">
        <f t="shared" si="128"/>
        <v>2.4225206200412748</v>
      </c>
      <c r="BS47" s="18">
        <f t="shared" si="128"/>
        <v>2.8436477177453905</v>
      </c>
      <c r="BT47" s="18">
        <f t="shared" si="128"/>
        <v>3.2988727162188813</v>
      </c>
      <c r="BV47" s="68">
        <f t="shared" si="129"/>
        <v>16.986349680289052</v>
      </c>
      <c r="BW47" s="69">
        <f t="shared" si="130"/>
        <v>35.462739695847127</v>
      </c>
      <c r="BX47" s="69">
        <f t="shared" si="131"/>
        <v>52.449089376136179</v>
      </c>
      <c r="BZ47" t="str">
        <f t="shared" si="146"/>
        <v>21 Science, research, engineering and technology professionals</v>
      </c>
      <c r="CA47" s="18">
        <f t="shared" si="132"/>
        <v>1.6656107835021223</v>
      </c>
      <c r="CB47" s="18">
        <f t="shared" si="132"/>
        <v>2.2643681356513126</v>
      </c>
      <c r="CC47" s="18">
        <f t="shared" si="132"/>
        <v>2.2029192232731973</v>
      </c>
      <c r="CD47" s="18">
        <f t="shared" si="132"/>
        <v>2.9065210395746441</v>
      </c>
      <c r="CE47" s="18">
        <f t="shared" si="132"/>
        <v>3.6981547275814952</v>
      </c>
      <c r="CG47" s="68">
        <f t="shared" si="133"/>
        <v>-2.7455318482953817</v>
      </c>
      <c r="CH47" s="69">
        <f t="shared" si="134"/>
        <v>33.458029286191362</v>
      </c>
      <c r="CI47" s="69">
        <f t="shared" si="135"/>
        <v>30.71249743789598</v>
      </c>
      <c r="CK47" t="str">
        <f t="shared" si="147"/>
        <v>21 Science, research, engineering and technology professionals</v>
      </c>
      <c r="CL47" s="18">
        <f t="shared" si="136"/>
        <v>0.85663706828143438</v>
      </c>
      <c r="CM47" s="18">
        <f t="shared" si="136"/>
        <v>1.1028843543657258</v>
      </c>
      <c r="CN47" s="18">
        <f t="shared" si="136"/>
        <v>1.3682196586972057</v>
      </c>
      <c r="CO47" s="18">
        <f t="shared" si="136"/>
        <v>2.1046494392764261</v>
      </c>
      <c r="CP47" s="18">
        <f t="shared" si="136"/>
        <v>2.9082143021208315</v>
      </c>
      <c r="CR47" s="68">
        <f t="shared" si="137"/>
        <v>26.262309336616685</v>
      </c>
      <c r="CS47" s="69">
        <f t="shared" si="138"/>
        <v>41.90366317696823</v>
      </c>
      <c r="CT47" s="69">
        <f t="shared" si="139"/>
        <v>68.165972513584919</v>
      </c>
    </row>
    <row r="48" spans="1:98" x14ac:dyDescent="0.2">
      <c r="A48" t="str">
        <f t="shared" si="103"/>
        <v>22 Health professionals</v>
      </c>
      <c r="B48" s="18">
        <f t="shared" si="104"/>
        <v>27.912417096420128</v>
      </c>
      <c r="C48" s="18">
        <f t="shared" si="104"/>
        <v>30.08950862938114</v>
      </c>
      <c r="D48" s="18">
        <f t="shared" si="104"/>
        <v>30.943783628004706</v>
      </c>
      <c r="E48" s="18">
        <f t="shared" si="104"/>
        <v>31.649817942710563</v>
      </c>
      <c r="F48" s="18">
        <f t="shared" si="104"/>
        <v>31.901026175073433</v>
      </c>
      <c r="H48" s="68">
        <f t="shared" si="105"/>
        <v>60.714616048510607</v>
      </c>
      <c r="I48" s="69">
        <f t="shared" si="106"/>
        <v>72.518596766155071</v>
      </c>
      <c r="J48" s="69">
        <f t="shared" si="107"/>
        <v>133.23321281466568</v>
      </c>
      <c r="L48" t="str">
        <f t="shared" si="140"/>
        <v>22 Health professionals</v>
      </c>
      <c r="M48" s="18">
        <f t="shared" si="108"/>
        <v>13.363085265674885</v>
      </c>
      <c r="N48" s="18">
        <f t="shared" si="108"/>
        <v>13.441906289813263</v>
      </c>
      <c r="O48" s="18">
        <f t="shared" si="108"/>
        <v>13.741218066333206</v>
      </c>
      <c r="P48" s="18">
        <f t="shared" si="108"/>
        <v>12.758311065927849</v>
      </c>
      <c r="Q48" s="18">
        <f t="shared" si="108"/>
        <v>11.65491581545538</v>
      </c>
      <c r="S48" s="68">
        <f t="shared" si="109"/>
        <v>23.658738013869396</v>
      </c>
      <c r="T48" s="69">
        <f t="shared" si="110"/>
        <v>64.236927304893925</v>
      </c>
      <c r="U48" s="69">
        <f t="shared" si="111"/>
        <v>87.895665318763321</v>
      </c>
      <c r="W48" t="str">
        <f t="shared" si="141"/>
        <v>22 Health professionals</v>
      </c>
      <c r="X48" s="18">
        <f t="shared" si="112"/>
        <v>14.370504464918371</v>
      </c>
      <c r="Y48" s="18">
        <f t="shared" si="112"/>
        <v>15.325812945793793</v>
      </c>
      <c r="Z48" s="18">
        <f t="shared" si="112"/>
        <v>15.9599652764644</v>
      </c>
      <c r="AA48" s="18">
        <f t="shared" si="112"/>
        <v>15.549339613720303</v>
      </c>
      <c r="AB48" s="18">
        <f t="shared" si="112"/>
        <v>15.776487821625548</v>
      </c>
      <c r="AD48" s="68">
        <f t="shared" si="113"/>
        <v>38.366797821692096</v>
      </c>
      <c r="AE48" s="69">
        <f t="shared" si="114"/>
        <v>69.65508440843908</v>
      </c>
      <c r="AF48" s="69">
        <f t="shared" si="115"/>
        <v>108.02188223013118</v>
      </c>
      <c r="AH48" t="str">
        <f t="shared" si="142"/>
        <v>22 Health professionals</v>
      </c>
      <c r="AI48" s="18">
        <f t="shared" si="116"/>
        <v>22.869828664123723</v>
      </c>
      <c r="AJ48" s="18">
        <f t="shared" si="116"/>
        <v>17.841595229798195</v>
      </c>
      <c r="AK48" s="18">
        <f t="shared" si="116"/>
        <v>17.098860699313736</v>
      </c>
      <c r="AL48" s="18">
        <f t="shared" si="116"/>
        <v>9.2657863836818191</v>
      </c>
      <c r="AM48" s="18">
        <f t="shared" si="116"/>
        <v>2.3230419402095102</v>
      </c>
      <c r="AO48" s="68">
        <f t="shared" si="117"/>
        <v>-85.944519119930945</v>
      </c>
      <c r="AP48" s="69">
        <f t="shared" si="118"/>
        <v>17.229531463751478</v>
      </c>
      <c r="AQ48" s="69">
        <f t="shared" si="119"/>
        <v>-68.714987656179474</v>
      </c>
      <c r="AS48" t="str">
        <f t="shared" si="143"/>
        <v>22 Health professionals</v>
      </c>
      <c r="AT48" s="18">
        <f t="shared" si="120"/>
        <v>3.1601934541635326</v>
      </c>
      <c r="AU48" s="18">
        <f t="shared" si="120"/>
        <v>3.4574813875018187</v>
      </c>
      <c r="AV48" s="18">
        <f t="shared" si="120"/>
        <v>4.1034798084653925</v>
      </c>
      <c r="AW48" s="18">
        <f t="shared" si="120"/>
        <v>4.2008243909147289</v>
      </c>
      <c r="AX48" s="18">
        <f t="shared" si="120"/>
        <v>4.3598086721178282</v>
      </c>
      <c r="AZ48" s="68">
        <f t="shared" si="121"/>
        <v>30.44509840766964</v>
      </c>
      <c r="BA48" s="69">
        <f t="shared" si="122"/>
        <v>58.421607372184056</v>
      </c>
      <c r="BB48" s="69">
        <f t="shared" si="123"/>
        <v>88.866705779853689</v>
      </c>
      <c r="BD48" t="str">
        <f t="shared" si="144"/>
        <v>22 Health professionals</v>
      </c>
      <c r="BE48" s="18">
        <f t="shared" si="124"/>
        <v>2.7977380527971665</v>
      </c>
      <c r="BF48" s="18">
        <f t="shared" si="124"/>
        <v>3.379113865750428</v>
      </c>
      <c r="BG48" s="18">
        <f t="shared" si="124"/>
        <v>3.5306202475739843</v>
      </c>
      <c r="BH48" s="18">
        <f t="shared" si="124"/>
        <v>4.0463674111632502</v>
      </c>
      <c r="BI48" s="18">
        <f t="shared" si="124"/>
        <v>4.5116540299264454</v>
      </c>
      <c r="BK48" s="68">
        <f t="shared" si="125"/>
        <v>30.159744115399416</v>
      </c>
      <c r="BL48" s="69">
        <f t="shared" si="126"/>
        <v>65.305416972486498</v>
      </c>
      <c r="BM48" s="69">
        <f t="shared" si="127"/>
        <v>95.465161087885903</v>
      </c>
      <c r="BO48" t="str">
        <f t="shared" si="145"/>
        <v>22 Health professionals</v>
      </c>
      <c r="BP48" s="18">
        <f t="shared" si="128"/>
        <v>2.1471090603977316</v>
      </c>
      <c r="BQ48" s="18">
        <f t="shared" si="128"/>
        <v>2.427630034689352</v>
      </c>
      <c r="BR48" s="18">
        <f t="shared" si="128"/>
        <v>2.6991168381482793</v>
      </c>
      <c r="BS48" s="18">
        <f t="shared" si="128"/>
        <v>2.6872051725263288</v>
      </c>
      <c r="BT48" s="18">
        <f t="shared" si="128"/>
        <v>2.6479895743011794</v>
      </c>
      <c r="BV48" s="68">
        <f t="shared" si="129"/>
        <v>-15.718608047901906</v>
      </c>
      <c r="BW48" s="69">
        <f t="shared" si="130"/>
        <v>40.292135474761047</v>
      </c>
      <c r="BX48" s="69">
        <f t="shared" si="131"/>
        <v>24.57352742685914</v>
      </c>
      <c r="BZ48" t="str">
        <f t="shared" si="146"/>
        <v>22 Health professionals</v>
      </c>
      <c r="CA48" s="18">
        <f t="shared" si="132"/>
        <v>2.1640177839373411</v>
      </c>
      <c r="CB48" s="18">
        <f t="shared" si="132"/>
        <v>1.8257363734765435</v>
      </c>
      <c r="CC48" s="18">
        <f t="shared" si="132"/>
        <v>2.2632480534680712</v>
      </c>
      <c r="CD48" s="18">
        <f t="shared" si="132"/>
        <v>2.0660152186577498</v>
      </c>
      <c r="CE48" s="18">
        <f t="shared" si="132"/>
        <v>1.6131982535662428</v>
      </c>
      <c r="CG48" s="68">
        <f t="shared" si="133"/>
        <v>-58.706789901995982</v>
      </c>
      <c r="CH48" s="69">
        <f t="shared" si="134"/>
        <v>28.229066419338338</v>
      </c>
      <c r="CI48" s="69">
        <f t="shared" si="135"/>
        <v>-30.477723482657641</v>
      </c>
      <c r="CK48" t="str">
        <f t="shared" si="147"/>
        <v>22 Health professionals</v>
      </c>
      <c r="CL48" s="18">
        <f t="shared" si="136"/>
        <v>0.53385785532834495</v>
      </c>
      <c r="CM48" s="18">
        <f t="shared" si="136"/>
        <v>0.68417817784407442</v>
      </c>
      <c r="CN48" s="18">
        <f t="shared" si="136"/>
        <v>0.78565177444237799</v>
      </c>
      <c r="CO48" s="18">
        <f t="shared" si="136"/>
        <v>0.97707251099872394</v>
      </c>
      <c r="CP48" s="18">
        <f t="shared" si="136"/>
        <v>1.3523976435998395</v>
      </c>
      <c r="CR48" s="68">
        <f t="shared" si="137"/>
        <v>2.2533295200018593</v>
      </c>
      <c r="CS48" s="69">
        <f t="shared" si="138"/>
        <v>39.470969488665837</v>
      </c>
      <c r="CT48" s="69">
        <f t="shared" si="139"/>
        <v>41.7242990086677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31.205227626179195</v>
      </c>
      <c r="C49" s="18">
        <f t="shared" si="104"/>
        <v>26.310444740368027</v>
      </c>
      <c r="D49" s="18">
        <f t="shared" si="104"/>
        <v>27.274018417967277</v>
      </c>
      <c r="E49" s="18">
        <f t="shared" si="104"/>
        <v>25.705196023445136</v>
      </c>
      <c r="F49" s="18">
        <f t="shared" si="104"/>
        <v>23.06712840658053</v>
      </c>
      <c r="H49" s="68">
        <f t="shared" si="105"/>
        <v>31.846480436370094</v>
      </c>
      <c r="I49" s="69">
        <f t="shared" si="106"/>
        <v>61.138759937020424</v>
      </c>
      <c r="J49" s="69">
        <f t="shared" si="107"/>
        <v>92.985240373390525</v>
      </c>
      <c r="L49" t="str">
        <f t="shared" si="140"/>
        <v>23 Teaching and other educational professionals</v>
      </c>
      <c r="M49" s="18">
        <f t="shared" si="108"/>
        <v>26.811915253679174</v>
      </c>
      <c r="N49" s="18">
        <f t="shared" si="108"/>
        <v>23.195524581942266</v>
      </c>
      <c r="O49" s="18">
        <f t="shared" si="108"/>
        <v>24.643575256655886</v>
      </c>
      <c r="P49" s="18">
        <f t="shared" si="108"/>
        <v>23.691529811016785</v>
      </c>
      <c r="Q49" s="18">
        <f t="shared" si="108"/>
        <v>21.562803187156209</v>
      </c>
      <c r="S49" s="68">
        <f t="shared" si="109"/>
        <v>27.568193303156413</v>
      </c>
      <c r="T49" s="69">
        <f t="shared" si="110"/>
        <v>61.981871251964158</v>
      </c>
      <c r="U49" s="69">
        <f t="shared" si="111"/>
        <v>89.550064555120585</v>
      </c>
      <c r="W49" t="str">
        <f t="shared" si="141"/>
        <v>23 Teaching and other educational professionals</v>
      </c>
      <c r="X49" s="18">
        <f t="shared" si="112"/>
        <v>7.9134450094876225</v>
      </c>
      <c r="Y49" s="18">
        <f t="shared" si="112"/>
        <v>6.0442264119260569</v>
      </c>
      <c r="Z49" s="18">
        <f t="shared" si="112"/>
        <v>6.7411362277532447</v>
      </c>
      <c r="AA49" s="18">
        <f t="shared" si="112"/>
        <v>5.4277169661424178</v>
      </c>
      <c r="AB49" s="18">
        <f t="shared" si="112"/>
        <v>4.4389316169813453</v>
      </c>
      <c r="AD49" s="68">
        <f t="shared" si="113"/>
        <v>-7.8280327332076336</v>
      </c>
      <c r="AE49" s="69">
        <f t="shared" si="114"/>
        <v>44.655694097929199</v>
      </c>
      <c r="AF49" s="69">
        <f t="shared" si="115"/>
        <v>36.827661364721564</v>
      </c>
      <c r="AH49" t="str">
        <f t="shared" si="142"/>
        <v>23 Teaching and other educational professionals</v>
      </c>
      <c r="AI49" s="18">
        <f t="shared" si="116"/>
        <v>3.0632420804161229</v>
      </c>
      <c r="AJ49" s="18">
        <f t="shared" si="116"/>
        <v>1.3684451433572296</v>
      </c>
      <c r="AK49" s="18">
        <f t="shared" si="116"/>
        <v>1.2088518213215493</v>
      </c>
      <c r="AL49" s="18">
        <f t="shared" si="116"/>
        <v>0.58384205694854474</v>
      </c>
      <c r="AM49" s="18">
        <f t="shared" si="116"/>
        <v>0.55061233023269507</v>
      </c>
      <c r="AO49" s="68">
        <f t="shared" si="117"/>
        <v>-52.877459565357775</v>
      </c>
      <c r="AP49" s="69">
        <f t="shared" si="118"/>
        <v>13.647664861047501</v>
      </c>
      <c r="AQ49" s="69">
        <f t="shared" si="119"/>
        <v>-39.229794704310279</v>
      </c>
      <c r="AS49" t="str">
        <f t="shared" si="143"/>
        <v>23 Teaching and other educational professionals</v>
      </c>
      <c r="AT49" s="18">
        <f t="shared" si="120"/>
        <v>0.98317083700979846</v>
      </c>
      <c r="AU49" s="18">
        <f t="shared" si="120"/>
        <v>0.63496061358445366</v>
      </c>
      <c r="AV49" s="18">
        <f t="shared" si="120"/>
        <v>0.66211248758813912</v>
      </c>
      <c r="AW49" s="18">
        <f t="shared" si="120"/>
        <v>0.48947925711606494</v>
      </c>
      <c r="AX49" s="18">
        <f t="shared" si="120"/>
        <v>0.33595845503155319</v>
      </c>
      <c r="AZ49" s="68">
        <f t="shared" si="121"/>
        <v>-37.703100687496224</v>
      </c>
      <c r="BA49" s="69">
        <f t="shared" si="122"/>
        <v>29.862477454607316</v>
      </c>
      <c r="BB49" s="69">
        <f t="shared" si="123"/>
        <v>-7.8406232328889036</v>
      </c>
      <c r="BD49" t="str">
        <f t="shared" si="144"/>
        <v>23 Teaching and other educational professionals</v>
      </c>
      <c r="BE49" s="18">
        <f t="shared" si="124"/>
        <v>0.88062647713436337</v>
      </c>
      <c r="BF49" s="18">
        <f t="shared" si="124"/>
        <v>0.73302231518846506</v>
      </c>
      <c r="BG49" s="18">
        <f t="shared" si="124"/>
        <v>0.9244458820119027</v>
      </c>
      <c r="BH49" s="18">
        <f t="shared" si="124"/>
        <v>0.8808125617601803</v>
      </c>
      <c r="BI49" s="18">
        <f t="shared" si="124"/>
        <v>0.90893424403045675</v>
      </c>
      <c r="BK49" s="68">
        <f t="shared" si="125"/>
        <v>0.14813779240298006</v>
      </c>
      <c r="BL49" s="69">
        <f t="shared" si="126"/>
        <v>37.542263785225487</v>
      </c>
      <c r="BM49" s="69">
        <f t="shared" si="127"/>
        <v>37.690401577628471</v>
      </c>
      <c r="BO49" t="str">
        <f t="shared" si="145"/>
        <v>23 Teaching and other educational professionals</v>
      </c>
      <c r="BP49" s="18">
        <f t="shared" si="128"/>
        <v>0.68647070229983864</v>
      </c>
      <c r="BQ49" s="18">
        <f t="shared" si="128"/>
        <v>0.60324959408756806</v>
      </c>
      <c r="BR49" s="18">
        <f t="shared" si="128"/>
        <v>0.75541528550230341</v>
      </c>
      <c r="BS49" s="18">
        <f t="shared" si="128"/>
        <v>0.67762961184787429</v>
      </c>
      <c r="BT49" s="18">
        <f t="shared" si="128"/>
        <v>0.64023813181810274</v>
      </c>
      <c r="BV49" s="68">
        <f t="shared" si="129"/>
        <v>-27.189689762312021</v>
      </c>
      <c r="BW49" s="69">
        <f t="shared" si="130"/>
        <v>36.470051601193987</v>
      </c>
      <c r="BX49" s="69">
        <f t="shared" si="131"/>
        <v>9.2803618388819675</v>
      </c>
      <c r="BZ49" t="str">
        <f t="shared" si="146"/>
        <v>23 Teaching and other educational professionals</v>
      </c>
      <c r="CA49" s="18">
        <f t="shared" si="132"/>
        <v>0.89306048947799566</v>
      </c>
      <c r="CB49" s="18">
        <f t="shared" si="132"/>
        <v>0.73162020672221262</v>
      </c>
      <c r="CC49" s="18">
        <f t="shared" si="132"/>
        <v>0.94595431627174043</v>
      </c>
      <c r="CD49" s="18">
        <f t="shared" si="132"/>
        <v>0.89951979723266062</v>
      </c>
      <c r="CE49" s="18">
        <f t="shared" si="132"/>
        <v>0.974869077166576</v>
      </c>
      <c r="CG49" s="68">
        <f t="shared" si="133"/>
        <v>-40.29658271803757</v>
      </c>
      <c r="CH49" s="69">
        <f t="shared" si="134"/>
        <v>32.113072210951863</v>
      </c>
      <c r="CI49" s="69">
        <f t="shared" si="135"/>
        <v>-8.1835105070857104</v>
      </c>
      <c r="CK49" t="str">
        <f t="shared" si="147"/>
        <v>23 Teaching and other educational professionals</v>
      </c>
      <c r="CL49" s="18">
        <f t="shared" si="136"/>
        <v>0.41277076614506231</v>
      </c>
      <c r="CM49" s="18">
        <f t="shared" si="136"/>
        <v>0.51830133916683596</v>
      </c>
      <c r="CN49" s="18">
        <f t="shared" si="136"/>
        <v>0.65645139383937745</v>
      </c>
      <c r="CO49" s="18">
        <f t="shared" si="136"/>
        <v>0.84288820009434196</v>
      </c>
      <c r="CP49" s="18">
        <f t="shared" si="136"/>
        <v>1.2831388661660135</v>
      </c>
      <c r="CR49" s="68">
        <f t="shared" si="137"/>
        <v>16.111232124682779</v>
      </c>
      <c r="CS49" s="69">
        <f t="shared" si="138"/>
        <v>42.349453967738093</v>
      </c>
      <c r="CT49" s="69">
        <f t="shared" si="139"/>
        <v>58.460686092420865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5.0501924307874679</v>
      </c>
      <c r="C50" s="18">
        <f t="shared" si="104"/>
        <v>5.5647538245117474</v>
      </c>
      <c r="D50" s="18">
        <f t="shared" si="104"/>
        <v>5.7541679238513099</v>
      </c>
      <c r="E50" s="18">
        <f t="shared" si="104"/>
        <v>5.6057830327470137</v>
      </c>
      <c r="F50" s="18">
        <f t="shared" si="104"/>
        <v>5.9432943423562827</v>
      </c>
      <c r="H50" s="68">
        <f t="shared" si="105"/>
        <v>61.0159300139659</v>
      </c>
      <c r="I50" s="69">
        <f t="shared" si="106"/>
        <v>71.494238833309282</v>
      </c>
      <c r="J50" s="69">
        <f t="shared" si="107"/>
        <v>132.51016884727517</v>
      </c>
      <c r="L50" t="str">
        <f t="shared" si="140"/>
        <v>24 Business, media and public service professionals</v>
      </c>
      <c r="M50" s="18">
        <f t="shared" si="108"/>
        <v>11.056828690321229</v>
      </c>
      <c r="N50" s="18">
        <f t="shared" si="108"/>
        <v>11.41881660599987</v>
      </c>
      <c r="O50" s="18">
        <f t="shared" si="108"/>
        <v>11.941415765790818</v>
      </c>
      <c r="P50" s="18">
        <f t="shared" si="108"/>
        <v>11.214807241719726</v>
      </c>
      <c r="Q50" s="18">
        <f t="shared" si="108"/>
        <v>10.727289966211019</v>
      </c>
      <c r="S50" s="68">
        <f t="shared" si="109"/>
        <v>30.970987309128382</v>
      </c>
      <c r="T50" s="69">
        <f t="shared" si="110"/>
        <v>64.326665980343535</v>
      </c>
      <c r="U50" s="69">
        <f t="shared" si="111"/>
        <v>95.29765328947191</v>
      </c>
      <c r="W50" t="str">
        <f t="shared" si="141"/>
        <v>24 Business, media and public service professionals</v>
      </c>
      <c r="X50" s="18">
        <f t="shared" si="112"/>
        <v>9.7085321104457716</v>
      </c>
      <c r="Y50" s="18">
        <f t="shared" si="112"/>
        <v>9.5843093542698288</v>
      </c>
      <c r="Z50" s="18">
        <f t="shared" si="112"/>
        <v>10.690541038579958</v>
      </c>
      <c r="AA50" s="18">
        <f t="shared" si="112"/>
        <v>9.8678961187010188</v>
      </c>
      <c r="AB50" s="18">
        <f t="shared" si="112"/>
        <v>9.5202111772186839</v>
      </c>
      <c r="AD50" s="68">
        <f t="shared" si="113"/>
        <v>24.652330621529252</v>
      </c>
      <c r="AE50" s="69">
        <f t="shared" si="114"/>
        <v>58.927237693526905</v>
      </c>
      <c r="AF50" s="69">
        <f t="shared" si="115"/>
        <v>83.57956831505615</v>
      </c>
      <c r="AH50" t="str">
        <f t="shared" si="142"/>
        <v>24 Business, media and public service professionals</v>
      </c>
      <c r="AI50" s="18">
        <f t="shared" si="116"/>
        <v>3.0418368798850057</v>
      </c>
      <c r="AJ50" s="18">
        <f t="shared" si="116"/>
        <v>2.8934839088998379</v>
      </c>
      <c r="AK50" s="18">
        <f t="shared" si="116"/>
        <v>3.1578453740046206</v>
      </c>
      <c r="AL50" s="18">
        <f t="shared" si="116"/>
        <v>2.7804133972539549</v>
      </c>
      <c r="AM50" s="18">
        <f t="shared" si="116"/>
        <v>2.820804403622172</v>
      </c>
      <c r="AO50" s="68">
        <f t="shared" si="117"/>
        <v>-7.585962517397987</v>
      </c>
      <c r="AP50" s="69">
        <f t="shared" si="118"/>
        <v>33.901754993887288</v>
      </c>
      <c r="AQ50" s="69">
        <f t="shared" si="119"/>
        <v>26.315792476489303</v>
      </c>
      <c r="AS50" t="str">
        <f t="shared" si="143"/>
        <v>24 Business, media and public service professionals</v>
      </c>
      <c r="AT50" s="18">
        <f t="shared" si="120"/>
        <v>5.5446120801491476</v>
      </c>
      <c r="AU50" s="18">
        <f t="shared" si="120"/>
        <v>5.2381015751183249</v>
      </c>
      <c r="AV50" s="18">
        <f t="shared" si="120"/>
        <v>5.8410252034083916</v>
      </c>
      <c r="AW50" s="18">
        <f t="shared" si="120"/>
        <v>5.7853531920429395</v>
      </c>
      <c r="AX50" s="18">
        <f t="shared" si="120"/>
        <v>5.7836627618566432</v>
      </c>
      <c r="AZ50" s="68">
        <f t="shared" si="121"/>
        <v>21.570027878206773</v>
      </c>
      <c r="BA50" s="69">
        <f t="shared" si="122"/>
        <v>52.865789460352964</v>
      </c>
      <c r="BB50" s="69">
        <f t="shared" si="123"/>
        <v>74.435817338559744</v>
      </c>
      <c r="BD50" t="str">
        <f t="shared" si="144"/>
        <v>24 Business, media and public service professionals</v>
      </c>
      <c r="BE50" s="18">
        <f t="shared" si="124"/>
        <v>3.0779281948788828</v>
      </c>
      <c r="BF50" s="18">
        <f t="shared" si="124"/>
        <v>3.2352181498001751</v>
      </c>
      <c r="BG50" s="18">
        <f t="shared" si="124"/>
        <v>3.8920653170171744</v>
      </c>
      <c r="BH50" s="18">
        <f t="shared" si="124"/>
        <v>3.7428733933349592</v>
      </c>
      <c r="BI50" s="18">
        <f t="shared" si="124"/>
        <v>3.9400315615926855</v>
      </c>
      <c r="BK50" s="68">
        <f t="shared" si="125"/>
        <v>3.1125400714320532</v>
      </c>
      <c r="BL50" s="69">
        <f t="shared" si="126"/>
        <v>41.173926628360903</v>
      </c>
      <c r="BM50" s="69">
        <f t="shared" si="127"/>
        <v>44.286466699792953</v>
      </c>
      <c r="BO50" t="str">
        <f t="shared" si="145"/>
        <v>24 Business, media and public service professionals</v>
      </c>
      <c r="BP50" s="18">
        <f t="shared" si="128"/>
        <v>2.1125541846148272</v>
      </c>
      <c r="BQ50" s="18">
        <f t="shared" si="128"/>
        <v>2.1406306373597932</v>
      </c>
      <c r="BR50" s="18">
        <f t="shared" si="128"/>
        <v>2.5027624042991103</v>
      </c>
      <c r="BS50" s="18">
        <f t="shared" si="128"/>
        <v>2.456752851873536</v>
      </c>
      <c r="BT50" s="18">
        <f t="shared" si="128"/>
        <v>2.648897179012546</v>
      </c>
      <c r="BV50" s="68">
        <f t="shared" si="129"/>
        <v>-9.0751503601142414</v>
      </c>
      <c r="BW50" s="69">
        <f t="shared" si="130"/>
        <v>37.306803621645464</v>
      </c>
      <c r="BX50" s="69">
        <f t="shared" si="131"/>
        <v>28.231653261531221</v>
      </c>
      <c r="BZ50" t="str">
        <f t="shared" si="146"/>
        <v>24 Business, media and public service professionals</v>
      </c>
      <c r="CA50" s="18">
        <f t="shared" si="132"/>
        <v>1.8002738592350156</v>
      </c>
      <c r="CB50" s="18">
        <f t="shared" si="132"/>
        <v>2.0622210059439006</v>
      </c>
      <c r="CC50" s="18">
        <f t="shared" si="132"/>
        <v>2.4259555246327791</v>
      </c>
      <c r="CD50" s="18">
        <f t="shared" si="132"/>
        <v>2.4862626727809478</v>
      </c>
      <c r="CE50" s="18">
        <f t="shared" si="132"/>
        <v>2.4639572369116465</v>
      </c>
      <c r="CG50" s="68">
        <f t="shared" si="133"/>
        <v>-41.159901677569792</v>
      </c>
      <c r="CH50" s="69">
        <f t="shared" si="134"/>
        <v>31.708004314565891</v>
      </c>
      <c r="CI50" s="69">
        <f t="shared" si="135"/>
        <v>-9.4518973630039049</v>
      </c>
      <c r="CK50" t="str">
        <f t="shared" si="147"/>
        <v>24 Business, media and public service professionals</v>
      </c>
      <c r="CL50" s="18">
        <f t="shared" si="136"/>
        <v>1.2028232936739052</v>
      </c>
      <c r="CM50" s="18">
        <f t="shared" si="136"/>
        <v>1.6588189717605875</v>
      </c>
      <c r="CN50" s="18">
        <f t="shared" si="136"/>
        <v>2.05209063678249</v>
      </c>
      <c r="CO50" s="18">
        <f t="shared" si="136"/>
        <v>2.6613568138366186</v>
      </c>
      <c r="CP50" s="18">
        <f t="shared" si="136"/>
        <v>4.1497793766008515</v>
      </c>
      <c r="CR50" s="68">
        <f t="shared" si="137"/>
        <v>20.124506846573226</v>
      </c>
      <c r="CS50" s="69">
        <f t="shared" si="138"/>
        <v>43.323644413445884</v>
      </c>
      <c r="CT50" s="69">
        <f t="shared" si="139"/>
        <v>63.448151260019102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2.221925783342908</v>
      </c>
      <c r="C51" s="18">
        <f t="shared" si="104"/>
        <v>2.2807429073406791</v>
      </c>
      <c r="D51" s="18">
        <f t="shared" si="104"/>
        <v>2.2851447544950574</v>
      </c>
      <c r="E51" s="18">
        <f t="shared" si="104"/>
        <v>2.1536532166773514</v>
      </c>
      <c r="F51" s="18">
        <f t="shared" si="104"/>
        <v>2.481840984246674</v>
      </c>
      <c r="H51" s="68">
        <f t="shared" si="105"/>
        <v>69.310687547318565</v>
      </c>
      <c r="I51" s="69">
        <f t="shared" si="106"/>
        <v>66.796708774867142</v>
      </c>
      <c r="J51" s="69">
        <f t="shared" si="107"/>
        <v>136.10739632218571</v>
      </c>
      <c r="L51" t="str">
        <f t="shared" si="140"/>
        <v>31 Science, engineering and technology associate professionals</v>
      </c>
      <c r="M51" s="18">
        <f t="shared" si="108"/>
        <v>1.8950838886763386</v>
      </c>
      <c r="N51" s="18">
        <f t="shared" si="108"/>
        <v>2.0651476719169617</v>
      </c>
      <c r="O51" s="18">
        <f t="shared" si="108"/>
        <v>2.1612489601983129</v>
      </c>
      <c r="P51" s="18">
        <f t="shared" si="108"/>
        <v>2.0073738140269315</v>
      </c>
      <c r="Q51" s="18">
        <f t="shared" si="108"/>
        <v>2.2269442694390009</v>
      </c>
      <c r="S51" s="68">
        <f t="shared" si="109"/>
        <v>50.226120568252199</v>
      </c>
      <c r="T51" s="69">
        <f t="shared" si="110"/>
        <v>57.898879059987188</v>
      </c>
      <c r="U51" s="69">
        <f t="shared" si="111"/>
        <v>108.12499962823937</v>
      </c>
      <c r="W51" t="str">
        <f t="shared" si="141"/>
        <v>31 Science, engineering and technology associate professionals</v>
      </c>
      <c r="X51" s="18">
        <f t="shared" si="112"/>
        <v>2.6976014643443689</v>
      </c>
      <c r="Y51" s="18">
        <f t="shared" si="112"/>
        <v>2.5065033813571813</v>
      </c>
      <c r="Z51" s="18">
        <f t="shared" si="112"/>
        <v>2.5442666521708004</v>
      </c>
      <c r="AA51" s="18">
        <f t="shared" si="112"/>
        <v>2.2539029251089739</v>
      </c>
      <c r="AB51" s="18">
        <f t="shared" si="112"/>
        <v>2.0451878150985214</v>
      </c>
      <c r="AD51" s="68">
        <f t="shared" si="113"/>
        <v>12.518537044886035</v>
      </c>
      <c r="AE51" s="69">
        <f t="shared" si="114"/>
        <v>46.514745360032144</v>
      </c>
      <c r="AF51" s="69">
        <f t="shared" si="115"/>
        <v>59.033282404918182</v>
      </c>
      <c r="AH51" t="str">
        <f t="shared" si="142"/>
        <v>31 Science, engineering and technology associate professionals</v>
      </c>
      <c r="AI51" s="18">
        <f t="shared" si="116"/>
        <v>1.3734380888726825</v>
      </c>
      <c r="AJ51" s="18">
        <f t="shared" si="116"/>
        <v>1.5501595629600784</v>
      </c>
      <c r="AK51" s="18">
        <f t="shared" si="116"/>
        <v>1.6049203274474189</v>
      </c>
      <c r="AL51" s="18">
        <f t="shared" si="116"/>
        <v>1.7942157947081854</v>
      </c>
      <c r="AM51" s="18">
        <f t="shared" si="116"/>
        <v>2.1638957515216957</v>
      </c>
      <c r="AO51" s="68">
        <f t="shared" si="117"/>
        <v>39.488591453153205</v>
      </c>
      <c r="AP51" s="69">
        <f t="shared" si="118"/>
        <v>54.504665506243875</v>
      </c>
      <c r="AQ51" s="69">
        <f t="shared" si="119"/>
        <v>93.993256959397087</v>
      </c>
      <c r="AS51" t="str">
        <f t="shared" si="143"/>
        <v>31 Science, engineering and technology associate professionals</v>
      </c>
      <c r="AT51" s="18">
        <f t="shared" si="120"/>
        <v>4.9837531968091628</v>
      </c>
      <c r="AU51" s="18">
        <f t="shared" si="120"/>
        <v>4.3437362690192929</v>
      </c>
      <c r="AV51" s="18">
        <f t="shared" si="120"/>
        <v>4.3278905948265054</v>
      </c>
      <c r="AW51" s="18">
        <f t="shared" si="120"/>
        <v>3.5840155725251401</v>
      </c>
      <c r="AX51" s="18">
        <f t="shared" si="120"/>
        <v>3.0272669229457643</v>
      </c>
      <c r="AZ51" s="68">
        <f t="shared" si="121"/>
        <v>-14.120980648974754</v>
      </c>
      <c r="BA51" s="69">
        <f t="shared" si="122"/>
        <v>33.562201862575364</v>
      </c>
      <c r="BB51" s="69">
        <f t="shared" si="123"/>
        <v>19.441221213600613</v>
      </c>
      <c r="BD51" t="str">
        <f t="shared" si="144"/>
        <v>31 Science, engineering and technology associate professionals</v>
      </c>
      <c r="BE51" s="18">
        <f t="shared" si="124"/>
        <v>1.8876247906568147</v>
      </c>
      <c r="BF51" s="18">
        <f t="shared" si="124"/>
        <v>1.8737741862272035</v>
      </c>
      <c r="BG51" s="18">
        <f t="shared" si="124"/>
        <v>2.1438019540306259</v>
      </c>
      <c r="BH51" s="18">
        <f t="shared" si="124"/>
        <v>1.6443385223453355</v>
      </c>
      <c r="BI51" s="18">
        <f t="shared" si="124"/>
        <v>1.3817890535261379</v>
      </c>
      <c r="BK51" s="68">
        <f t="shared" si="125"/>
        <v>-34.347844400984485</v>
      </c>
      <c r="BL51" s="69">
        <f t="shared" si="126"/>
        <v>24.777004458344017</v>
      </c>
      <c r="BM51" s="69">
        <f t="shared" si="127"/>
        <v>-9.5708399426404647</v>
      </c>
      <c r="BO51" t="str">
        <f t="shared" si="145"/>
        <v>31 Science, engineering and technology associate professionals</v>
      </c>
      <c r="BP51" s="18">
        <f t="shared" si="128"/>
        <v>1.3304352728973488</v>
      </c>
      <c r="BQ51" s="18">
        <f t="shared" si="128"/>
        <v>1.4299554684822138</v>
      </c>
      <c r="BR51" s="18">
        <f t="shared" si="128"/>
        <v>1.5796909320508947</v>
      </c>
      <c r="BS51" s="18">
        <f t="shared" si="128"/>
        <v>1.4689634328518093</v>
      </c>
      <c r="BT51" s="18">
        <f t="shared" si="128"/>
        <v>1.6824095118159434</v>
      </c>
      <c r="BV51" s="68">
        <f t="shared" si="129"/>
        <v>-8.5051386965335318</v>
      </c>
      <c r="BW51" s="69">
        <f t="shared" si="130"/>
        <v>31.307168733381264</v>
      </c>
      <c r="BX51" s="69">
        <f t="shared" si="131"/>
        <v>22.802030036847736</v>
      </c>
      <c r="BZ51" t="str">
        <f t="shared" si="146"/>
        <v>31 Science, engineering and technology associate professionals</v>
      </c>
      <c r="CA51" s="18">
        <f t="shared" si="132"/>
        <v>1.2706001673607308</v>
      </c>
      <c r="CB51" s="18">
        <f t="shared" si="132"/>
        <v>1.7913991083380296</v>
      </c>
      <c r="CC51" s="18">
        <f t="shared" si="132"/>
        <v>1.8256603472915505</v>
      </c>
      <c r="CD51" s="18">
        <f t="shared" si="132"/>
        <v>1.8911746029930934</v>
      </c>
      <c r="CE51" s="18">
        <f t="shared" si="132"/>
        <v>2.4876775170098915</v>
      </c>
      <c r="CG51" s="68">
        <f t="shared" si="133"/>
        <v>-21.059993755743914</v>
      </c>
      <c r="CH51" s="69">
        <f t="shared" si="134"/>
        <v>31.754787125234309</v>
      </c>
      <c r="CI51" s="69">
        <f t="shared" si="135"/>
        <v>10.694793369490393</v>
      </c>
      <c r="CK51" t="str">
        <f t="shared" si="147"/>
        <v>31 Science, engineering and technology associate professionals</v>
      </c>
      <c r="CL51" s="18">
        <f t="shared" si="136"/>
        <v>0.53939141770297772</v>
      </c>
      <c r="CM51" s="18">
        <f t="shared" si="136"/>
        <v>0.78123906337040228</v>
      </c>
      <c r="CN51" s="18">
        <f t="shared" si="136"/>
        <v>0.95605636912407033</v>
      </c>
      <c r="CO51" s="18">
        <f t="shared" si="136"/>
        <v>1.1851336046287522</v>
      </c>
      <c r="CP51" s="18">
        <f t="shared" si="136"/>
        <v>1.9144000341298113</v>
      </c>
      <c r="CR51" s="68">
        <f t="shared" si="137"/>
        <v>18.946684972510511</v>
      </c>
      <c r="CS51" s="69">
        <f t="shared" si="138"/>
        <v>42.213107891822979</v>
      </c>
      <c r="CT51" s="69">
        <f t="shared" si="139"/>
        <v>61.159792864333482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0.5396291480212384</v>
      </c>
      <c r="C52" s="18">
        <f t="shared" si="104"/>
        <v>0.68595534558892357</v>
      </c>
      <c r="D52" s="18">
        <f t="shared" si="104"/>
        <v>0.53239252084278665</v>
      </c>
      <c r="E52" s="18">
        <f t="shared" si="104"/>
        <v>0.79679722740779724</v>
      </c>
      <c r="F52" s="18">
        <f t="shared" si="104"/>
        <v>0.86653962659584793</v>
      </c>
      <c r="H52" s="68">
        <f t="shared" si="105"/>
        <v>153.73514114504252</v>
      </c>
      <c r="I52" s="69">
        <f t="shared" si="106"/>
        <v>134.72884691557084</v>
      </c>
      <c r="J52" s="69">
        <f t="shared" si="107"/>
        <v>288.46398806061336</v>
      </c>
      <c r="L52" t="str">
        <f t="shared" si="140"/>
        <v>32 Health and social care associate professionals</v>
      </c>
      <c r="M52" s="18">
        <f t="shared" si="108"/>
        <v>2.7764996341210511</v>
      </c>
      <c r="N52" s="18">
        <f t="shared" si="108"/>
        <v>2.922490479636545</v>
      </c>
      <c r="O52" s="18">
        <f t="shared" si="108"/>
        <v>2.8514249608547559</v>
      </c>
      <c r="P52" s="18">
        <f t="shared" si="108"/>
        <v>4.3987592106771869</v>
      </c>
      <c r="Q52" s="18">
        <f t="shared" si="108"/>
        <v>4.7132280158014197</v>
      </c>
      <c r="S52" s="68">
        <f t="shared" si="109"/>
        <v>140.9891025200514</v>
      </c>
      <c r="T52" s="69">
        <f t="shared" si="110"/>
        <v>126.53517641870063</v>
      </c>
      <c r="U52" s="69">
        <f t="shared" si="111"/>
        <v>267.52427893875199</v>
      </c>
      <c r="W52" t="str">
        <f t="shared" si="141"/>
        <v>32 Health and social care associate professionals</v>
      </c>
      <c r="X52" s="18">
        <f t="shared" si="112"/>
        <v>4.0011803902361409</v>
      </c>
      <c r="Y52" s="18">
        <f t="shared" si="112"/>
        <v>4.4073966947310526</v>
      </c>
      <c r="Z52" s="18">
        <f t="shared" si="112"/>
        <v>4.5692813668403325</v>
      </c>
      <c r="AA52" s="18">
        <f t="shared" si="112"/>
        <v>7.4706203344401994</v>
      </c>
      <c r="AB52" s="18">
        <f t="shared" si="112"/>
        <v>8.7493351211809056</v>
      </c>
      <c r="AD52" s="68">
        <f t="shared" si="113"/>
        <v>168.02830227170665</v>
      </c>
      <c r="AE52" s="69">
        <f t="shared" si="114"/>
        <v>132.17808753909895</v>
      </c>
      <c r="AF52" s="69">
        <f t="shared" si="115"/>
        <v>300.20638981080566</v>
      </c>
      <c r="AH52" t="str">
        <f t="shared" si="142"/>
        <v>32 Health and social care associate professionals</v>
      </c>
      <c r="AI52" s="18">
        <f t="shared" si="116"/>
        <v>8.686778789354543</v>
      </c>
      <c r="AJ52" s="18">
        <f t="shared" si="116"/>
        <v>7.5495833512601003</v>
      </c>
      <c r="AK52" s="18">
        <f t="shared" si="116"/>
        <v>7.5250116616474934</v>
      </c>
      <c r="AL52" s="18">
        <f t="shared" si="116"/>
        <v>8.7914392085278266</v>
      </c>
      <c r="AM52" s="18">
        <f t="shared" si="116"/>
        <v>4.4809592736232942</v>
      </c>
      <c r="AO52" s="68">
        <f t="shared" si="117"/>
        <v>-38.394476592433946</v>
      </c>
      <c r="AP52" s="69">
        <f t="shared" si="118"/>
        <v>42.92380915043362</v>
      </c>
      <c r="AQ52" s="69">
        <f t="shared" si="119"/>
        <v>4.5293325579996768</v>
      </c>
      <c r="AS52" t="str">
        <f t="shared" si="143"/>
        <v>32 Health and social care associate professionals</v>
      </c>
      <c r="AT52" s="18">
        <f t="shared" si="120"/>
        <v>1.8929864362318753</v>
      </c>
      <c r="AU52" s="18">
        <f t="shared" si="120"/>
        <v>2.1117063678262342</v>
      </c>
      <c r="AV52" s="18">
        <f t="shared" si="120"/>
        <v>2.3632083834643107</v>
      </c>
      <c r="AW52" s="18">
        <f t="shared" si="120"/>
        <v>3.3643495707886015</v>
      </c>
      <c r="AX52" s="18">
        <f t="shared" si="120"/>
        <v>3.6220542534662461</v>
      </c>
      <c r="AZ52" s="68">
        <f t="shared" si="121"/>
        <v>88.17657823889239</v>
      </c>
      <c r="BA52" s="69">
        <f t="shared" si="122"/>
        <v>91.277102441238554</v>
      </c>
      <c r="BB52" s="69">
        <f t="shared" si="123"/>
        <v>179.45368068013096</v>
      </c>
      <c r="BD52" t="str">
        <f t="shared" si="144"/>
        <v>32 Health and social care associate professionals</v>
      </c>
      <c r="BE52" s="18">
        <f t="shared" si="124"/>
        <v>1.668686361143084</v>
      </c>
      <c r="BF52" s="18">
        <f t="shared" si="124"/>
        <v>1.9865659379920015</v>
      </c>
      <c r="BG52" s="18">
        <f t="shared" si="124"/>
        <v>2.0571504485857357</v>
      </c>
      <c r="BH52" s="18">
        <f t="shared" si="124"/>
        <v>3.694973286889681</v>
      </c>
      <c r="BI52" s="18">
        <f t="shared" si="124"/>
        <v>4.5136095392721884</v>
      </c>
      <c r="BK52" s="68">
        <f t="shared" si="125"/>
        <v>123.48574995765999</v>
      </c>
      <c r="BL52" s="69">
        <f t="shared" si="126"/>
        <v>110.30698914912919</v>
      </c>
      <c r="BM52" s="69">
        <f t="shared" si="127"/>
        <v>233.79273910678918</v>
      </c>
      <c r="BO52" t="str">
        <f t="shared" si="145"/>
        <v>32 Health and social care associate professionals</v>
      </c>
      <c r="BP52" s="18">
        <f t="shared" si="128"/>
        <v>1.3556732238610523</v>
      </c>
      <c r="BQ52" s="18">
        <f t="shared" si="128"/>
        <v>1.4928160919474307</v>
      </c>
      <c r="BR52" s="18">
        <f t="shared" si="128"/>
        <v>1.6365004742078717</v>
      </c>
      <c r="BS52" s="18">
        <f t="shared" si="128"/>
        <v>2.4735163154064783</v>
      </c>
      <c r="BT52" s="18">
        <f t="shared" si="128"/>
        <v>2.4452134339289096</v>
      </c>
      <c r="BV52" s="68">
        <f t="shared" si="129"/>
        <v>28.362377049360489</v>
      </c>
      <c r="BW52" s="69">
        <f t="shared" si="130"/>
        <v>67.598973488427305</v>
      </c>
      <c r="BX52" s="69">
        <f t="shared" si="131"/>
        <v>95.961350537787794</v>
      </c>
      <c r="BZ52" t="str">
        <f t="shared" si="146"/>
        <v>32 Health and social care associate professionals</v>
      </c>
      <c r="CA52" s="18">
        <f t="shared" si="132"/>
        <v>0.95803922407532383</v>
      </c>
      <c r="CB52" s="18">
        <f t="shared" si="132"/>
        <v>0.7179881555068508</v>
      </c>
      <c r="CC52" s="18">
        <f t="shared" si="132"/>
        <v>0.86694361460814251</v>
      </c>
      <c r="CD52" s="18">
        <f t="shared" si="132"/>
        <v>1.2009626466959631</v>
      </c>
      <c r="CE52" s="18">
        <f t="shared" si="132"/>
        <v>1.0134342887999106</v>
      </c>
      <c r="CG52" s="68">
        <f t="shared" si="133"/>
        <v>-32.278307999503063</v>
      </c>
      <c r="CH52" s="69">
        <f t="shared" si="134"/>
        <v>44.283010458701469</v>
      </c>
      <c r="CI52" s="69">
        <f t="shared" si="135"/>
        <v>12.004702459198407</v>
      </c>
      <c r="CK52" t="str">
        <f t="shared" si="147"/>
        <v>32 Health and social care associate professionals</v>
      </c>
      <c r="CL52" s="18">
        <f t="shared" si="136"/>
        <v>0.28435180194013931</v>
      </c>
      <c r="CM52" s="18">
        <f t="shared" si="136"/>
        <v>0.3280145793215945</v>
      </c>
      <c r="CN52" s="18">
        <f t="shared" si="136"/>
        <v>0.38180375278510831</v>
      </c>
      <c r="CO52" s="18">
        <f t="shared" si="136"/>
        <v>0.70060759894077484</v>
      </c>
      <c r="CP52" s="18">
        <f t="shared" si="136"/>
        <v>1.0632374241709006</v>
      </c>
      <c r="CR52" s="68">
        <f t="shared" si="137"/>
        <v>65.421978323742564</v>
      </c>
      <c r="CS52" s="69">
        <f t="shared" si="138"/>
        <v>61.750244291104586</v>
      </c>
      <c r="CT52" s="69">
        <f t="shared" si="139"/>
        <v>127.17222261484716</v>
      </c>
    </row>
    <row r="53" spans="1:98" x14ac:dyDescent="0.2">
      <c r="A53" t="str">
        <f t="shared" si="103"/>
        <v>33 Protective service occupations</v>
      </c>
      <c r="B53" s="18">
        <f t="shared" si="104"/>
        <v>0.20015555131235105</v>
      </c>
      <c r="C53" s="18">
        <f t="shared" si="104"/>
        <v>0.25422006248342333</v>
      </c>
      <c r="D53" s="18">
        <f t="shared" si="104"/>
        <v>0.22493850796045139</v>
      </c>
      <c r="E53" s="18">
        <f t="shared" si="104"/>
        <v>0.20224758686950051</v>
      </c>
      <c r="F53" s="18">
        <f t="shared" si="104"/>
        <v>0.23084662310483112</v>
      </c>
      <c r="H53" s="68">
        <f t="shared" si="105"/>
        <v>59.986689948487722</v>
      </c>
      <c r="I53" s="69">
        <f t="shared" si="106"/>
        <v>50.548499024683892</v>
      </c>
      <c r="J53" s="69">
        <f t="shared" si="107"/>
        <v>110.53518897317163</v>
      </c>
      <c r="L53" t="str">
        <f t="shared" si="140"/>
        <v>33 Protective service occupations</v>
      </c>
      <c r="M53" s="18">
        <f t="shared" si="108"/>
        <v>0.49784477705278113</v>
      </c>
      <c r="N53" s="18">
        <f t="shared" si="108"/>
        <v>0.6519409914968356</v>
      </c>
      <c r="O53" s="18">
        <f t="shared" si="108"/>
        <v>0.60990898524158998</v>
      </c>
      <c r="P53" s="18">
        <f t="shared" si="108"/>
        <v>0.51905568836610183</v>
      </c>
      <c r="Q53" s="18">
        <f t="shared" si="108"/>
        <v>0.62555448012107329</v>
      </c>
      <c r="S53" s="68">
        <f t="shared" si="109"/>
        <v>49.534364077141674</v>
      </c>
      <c r="T53" s="69">
        <f t="shared" si="110"/>
        <v>42.597353138806866</v>
      </c>
      <c r="U53" s="69">
        <f t="shared" si="111"/>
        <v>92.131717215948541</v>
      </c>
      <c r="W53" t="str">
        <f t="shared" si="141"/>
        <v>33 Protective service occupations</v>
      </c>
      <c r="X53" s="18">
        <f t="shared" si="112"/>
        <v>1.3281121180110516</v>
      </c>
      <c r="Y53" s="18">
        <f t="shared" si="112"/>
        <v>1.5935947814150464</v>
      </c>
      <c r="Z53" s="18">
        <f t="shared" si="112"/>
        <v>1.571119308239427</v>
      </c>
      <c r="AA53" s="18">
        <f t="shared" si="112"/>
        <v>1.2567007370358403</v>
      </c>
      <c r="AB53" s="18">
        <f t="shared" si="112"/>
        <v>1.4168690722027897</v>
      </c>
      <c r="AD53" s="68">
        <f t="shared" si="113"/>
        <v>26.233336272486568</v>
      </c>
      <c r="AE53" s="69">
        <f t="shared" si="114"/>
        <v>46.847372882918712</v>
      </c>
      <c r="AF53" s="69">
        <f t="shared" si="115"/>
        <v>73.080709155405273</v>
      </c>
      <c r="AH53" t="str">
        <f t="shared" si="142"/>
        <v>33 Protective service occupations</v>
      </c>
      <c r="AI53" s="18">
        <f t="shared" si="116"/>
        <v>1.0393522948701392</v>
      </c>
      <c r="AJ53" s="18">
        <f t="shared" si="116"/>
        <v>1.341994271636854</v>
      </c>
      <c r="AK53" s="18">
        <f t="shared" si="116"/>
        <v>1.328216016095197</v>
      </c>
      <c r="AL53" s="18">
        <f t="shared" si="116"/>
        <v>1.2353073611078234</v>
      </c>
      <c r="AM53" s="18">
        <f t="shared" si="116"/>
        <v>1.477464753975517</v>
      </c>
      <c r="AO53" s="68">
        <f t="shared" si="117"/>
        <v>15.081164742486482</v>
      </c>
      <c r="AP53" s="69">
        <f t="shared" si="118"/>
        <v>38.957003130909726</v>
      </c>
      <c r="AQ53" s="69">
        <f t="shared" si="119"/>
        <v>54.038167873396205</v>
      </c>
      <c r="AS53" t="str">
        <f t="shared" si="143"/>
        <v>33 Protective service occupations</v>
      </c>
      <c r="AT53" s="18">
        <f t="shared" si="120"/>
        <v>1.193171158864698</v>
      </c>
      <c r="AU53" s="18">
        <f t="shared" si="120"/>
        <v>1.2941400952861943</v>
      </c>
      <c r="AV53" s="18">
        <f t="shared" si="120"/>
        <v>1.2771334773974539</v>
      </c>
      <c r="AW53" s="18">
        <f t="shared" si="120"/>
        <v>0.92494887245363666</v>
      </c>
      <c r="AX53" s="18">
        <f t="shared" si="120"/>
        <v>0.93311279786247414</v>
      </c>
      <c r="AZ53" s="68">
        <f t="shared" si="121"/>
        <v>-10.296272189580229</v>
      </c>
      <c r="BA53" s="69">
        <f t="shared" si="122"/>
        <v>36.238567579340788</v>
      </c>
      <c r="BB53" s="69">
        <f t="shared" si="123"/>
        <v>25.942295389760556</v>
      </c>
      <c r="BD53" t="str">
        <f t="shared" si="144"/>
        <v>33 Protective service occupations</v>
      </c>
      <c r="BE53" s="18">
        <f t="shared" si="124"/>
        <v>1.1248834305813118</v>
      </c>
      <c r="BF53" s="18">
        <f t="shared" si="124"/>
        <v>1.1826686053920337</v>
      </c>
      <c r="BG53" s="18">
        <f t="shared" si="124"/>
        <v>1.3075745472500166</v>
      </c>
      <c r="BH53" s="18">
        <f t="shared" si="124"/>
        <v>0.91252409125666145</v>
      </c>
      <c r="BI53" s="18">
        <f t="shared" si="124"/>
        <v>0.78162544075683993</v>
      </c>
      <c r="BK53" s="68">
        <f t="shared" si="125"/>
        <v>-39.113062125035398</v>
      </c>
      <c r="BL53" s="69">
        <f t="shared" si="126"/>
        <v>17.095885822993644</v>
      </c>
      <c r="BM53" s="69">
        <f t="shared" si="127"/>
        <v>-22.017176302041751</v>
      </c>
      <c r="BO53" t="str">
        <f t="shared" si="145"/>
        <v>33 Protective service occupations</v>
      </c>
      <c r="BP53" s="18">
        <f t="shared" si="128"/>
        <v>1.2302684217863691</v>
      </c>
      <c r="BQ53" s="18">
        <f t="shared" si="128"/>
        <v>1.4266667101574231</v>
      </c>
      <c r="BR53" s="18">
        <f t="shared" si="128"/>
        <v>1.4456299418832261</v>
      </c>
      <c r="BS53" s="18">
        <f t="shared" si="128"/>
        <v>1.1721500794095774</v>
      </c>
      <c r="BT53" s="18">
        <f t="shared" si="128"/>
        <v>1.1532357332311531</v>
      </c>
      <c r="BV53" s="68">
        <f t="shared" si="129"/>
        <v>-31.467264186310796</v>
      </c>
      <c r="BW53" s="69">
        <f t="shared" si="130"/>
        <v>21.576533281524014</v>
      </c>
      <c r="BX53" s="69">
        <f t="shared" si="131"/>
        <v>-9.8907309047867784</v>
      </c>
      <c r="BZ53" t="str">
        <f t="shared" si="146"/>
        <v>33 Protective service occupations</v>
      </c>
      <c r="CA53" s="18">
        <f t="shared" si="132"/>
        <v>0.96311017924485576</v>
      </c>
      <c r="CB53" s="18">
        <f t="shared" si="132"/>
        <v>1.2289932282115528</v>
      </c>
      <c r="CC53" s="18">
        <f t="shared" si="132"/>
        <v>1.2935104793953527</v>
      </c>
      <c r="CD53" s="18">
        <f t="shared" si="132"/>
        <v>1.146344679573011</v>
      </c>
      <c r="CE53" s="18">
        <f t="shared" si="132"/>
        <v>1.1872409080973809</v>
      </c>
      <c r="CG53" s="68">
        <f t="shared" si="133"/>
        <v>-46.826902614359241</v>
      </c>
      <c r="CH53" s="69">
        <f t="shared" si="134"/>
        <v>26.14238989714655</v>
      </c>
      <c r="CI53" s="69">
        <f t="shared" si="135"/>
        <v>-20.684512717212687</v>
      </c>
      <c r="CK53" t="str">
        <f t="shared" si="147"/>
        <v>33 Protective service occupations</v>
      </c>
      <c r="CL53" s="18">
        <f t="shared" si="136"/>
        <v>0.4133808206669809</v>
      </c>
      <c r="CM53" s="18">
        <f t="shared" si="136"/>
        <v>0.46316071946032095</v>
      </c>
      <c r="CN53" s="18">
        <f t="shared" si="136"/>
        <v>0.50995864770125288</v>
      </c>
      <c r="CO53" s="18">
        <f t="shared" si="136"/>
        <v>0.41250267257210599</v>
      </c>
      <c r="CP53" s="18">
        <f t="shared" si="136"/>
        <v>0.51846567946022593</v>
      </c>
      <c r="CR53" s="68">
        <f t="shared" si="137"/>
        <v>-39.606777903591464</v>
      </c>
      <c r="CS53" s="69">
        <f t="shared" si="138"/>
        <v>16.373685508494802</v>
      </c>
      <c r="CT53" s="69">
        <f t="shared" si="139"/>
        <v>-23.233092395096659</v>
      </c>
    </row>
    <row r="54" spans="1:98" x14ac:dyDescent="0.2">
      <c r="A54" t="str">
        <f t="shared" si="103"/>
        <v>34 Culture, media and sports occupations</v>
      </c>
      <c r="B54" s="18">
        <f t="shared" si="104"/>
        <v>0.98923253547231615</v>
      </c>
      <c r="C54" s="18">
        <f t="shared" si="104"/>
        <v>1.1354560965920022</v>
      </c>
      <c r="D54" s="18">
        <f t="shared" si="104"/>
        <v>1.2954040240433193</v>
      </c>
      <c r="E54" s="18">
        <f t="shared" si="104"/>
        <v>1.0207565392451778</v>
      </c>
      <c r="F54" s="18">
        <f t="shared" si="104"/>
        <v>0.9520325927614256</v>
      </c>
      <c r="H54" s="68">
        <f t="shared" si="105"/>
        <v>14.569946992620428</v>
      </c>
      <c r="I54" s="69">
        <f t="shared" si="106"/>
        <v>61.519008589304178</v>
      </c>
      <c r="J54" s="69">
        <f t="shared" si="107"/>
        <v>76.088955581924608</v>
      </c>
      <c r="L54" t="str">
        <f t="shared" si="140"/>
        <v>34 Culture, media and sports occupations</v>
      </c>
      <c r="M54" s="18">
        <f t="shared" si="108"/>
        <v>2.7980260713708089</v>
      </c>
      <c r="N54" s="18">
        <f t="shared" si="108"/>
        <v>2.656089893629864</v>
      </c>
      <c r="O54" s="18">
        <f t="shared" si="108"/>
        <v>2.4757310666935135</v>
      </c>
      <c r="P54" s="18">
        <f t="shared" si="108"/>
        <v>1.9751023517283732</v>
      </c>
      <c r="Q54" s="18">
        <f t="shared" si="108"/>
        <v>1.838109328626756</v>
      </c>
      <c r="S54" s="68">
        <f t="shared" si="109"/>
        <v>8.2452314902046204</v>
      </c>
      <c r="T54" s="69">
        <f t="shared" si="110"/>
        <v>59.376478788839293</v>
      </c>
      <c r="U54" s="69">
        <f t="shared" si="111"/>
        <v>67.62171027904391</v>
      </c>
      <c r="W54" t="str">
        <f t="shared" si="141"/>
        <v>34 Culture, media and sports occupations</v>
      </c>
      <c r="X54" s="18">
        <f t="shared" si="112"/>
        <v>2.7589258191202526</v>
      </c>
      <c r="Y54" s="18">
        <f t="shared" si="112"/>
        <v>2.7793589626349773</v>
      </c>
      <c r="Z54" s="18">
        <f t="shared" si="112"/>
        <v>2.4163100810032749</v>
      </c>
      <c r="AA54" s="18">
        <f t="shared" si="112"/>
        <v>1.9402658053426538</v>
      </c>
      <c r="AB54" s="18">
        <f t="shared" si="112"/>
        <v>1.7720925953279651</v>
      </c>
      <c r="AD54" s="68">
        <f t="shared" si="113"/>
        <v>2.656688575809905</v>
      </c>
      <c r="AE54" s="69">
        <f t="shared" si="114"/>
        <v>48.593425047055192</v>
      </c>
      <c r="AF54" s="69">
        <f t="shared" si="115"/>
        <v>51.250113622865101</v>
      </c>
      <c r="AH54" t="str">
        <f t="shared" si="142"/>
        <v>34 Culture, media and sports occupations</v>
      </c>
      <c r="AI54" s="18">
        <f t="shared" si="116"/>
        <v>0.78648375497149503</v>
      </c>
      <c r="AJ54" s="18">
        <f t="shared" si="116"/>
        <v>0.78190056479673575</v>
      </c>
      <c r="AK54" s="18">
        <f t="shared" si="116"/>
        <v>1.0312111990255608</v>
      </c>
      <c r="AL54" s="18">
        <f t="shared" si="116"/>
        <v>0.97908982146500834</v>
      </c>
      <c r="AM54" s="18">
        <f t="shared" si="116"/>
        <v>1.2270480267015962</v>
      </c>
      <c r="AO54" s="68">
        <f t="shared" si="117"/>
        <v>23.103322029530897</v>
      </c>
      <c r="AP54" s="69">
        <f t="shared" si="118"/>
        <v>51.6830874763588</v>
      </c>
      <c r="AQ54" s="69">
        <f t="shared" si="119"/>
        <v>74.786409505889679</v>
      </c>
      <c r="AS54" t="str">
        <f t="shared" si="143"/>
        <v>34 Culture, media and sports occupations</v>
      </c>
      <c r="AT54" s="18">
        <f t="shared" si="120"/>
        <v>1.5745657368070747</v>
      </c>
      <c r="AU54" s="18">
        <f t="shared" si="120"/>
        <v>1.5452444197111015</v>
      </c>
      <c r="AV54" s="18">
        <f t="shared" si="120"/>
        <v>1.4820535321685506</v>
      </c>
      <c r="AW54" s="18">
        <f t="shared" si="120"/>
        <v>1.2762428876821508</v>
      </c>
      <c r="AX54" s="18">
        <f t="shared" si="120"/>
        <v>1.298996907468406</v>
      </c>
      <c r="AZ54" s="68">
        <f t="shared" si="121"/>
        <v>7.6110480210393465</v>
      </c>
      <c r="BA54" s="69">
        <f t="shared" si="122"/>
        <v>47.812908162505593</v>
      </c>
      <c r="BB54" s="69">
        <f t="shared" si="123"/>
        <v>55.423956183544945</v>
      </c>
      <c r="BD54" t="str">
        <f t="shared" si="144"/>
        <v>34 Culture, media and sports occupations</v>
      </c>
      <c r="BE54" s="18">
        <f t="shared" si="124"/>
        <v>0.91822963356197274</v>
      </c>
      <c r="BF54" s="18">
        <f t="shared" si="124"/>
        <v>0.94777772580438135</v>
      </c>
      <c r="BG54" s="18">
        <f t="shared" si="124"/>
        <v>0.87542454706288042</v>
      </c>
      <c r="BH54" s="18">
        <f t="shared" si="124"/>
        <v>0.69985006405421968</v>
      </c>
      <c r="BI54" s="18">
        <f t="shared" si="124"/>
        <v>0.77526802419921215</v>
      </c>
      <c r="BK54" s="68">
        <f t="shared" si="125"/>
        <v>-9.7961536660100812</v>
      </c>
      <c r="BL54" s="69">
        <f t="shared" si="126"/>
        <v>34.293746005668815</v>
      </c>
      <c r="BM54" s="69">
        <f t="shared" si="127"/>
        <v>24.497592339658731</v>
      </c>
      <c r="BO54" t="str">
        <f t="shared" si="145"/>
        <v>34 Culture, media and sports occupations</v>
      </c>
      <c r="BP54" s="18">
        <f t="shared" si="128"/>
        <v>0.54609558813876347</v>
      </c>
      <c r="BQ54" s="18">
        <f t="shared" si="128"/>
        <v>0.49396145569997119</v>
      </c>
      <c r="BR54" s="18">
        <f t="shared" si="128"/>
        <v>0.39778390552332998</v>
      </c>
      <c r="BS54" s="18">
        <f t="shared" si="128"/>
        <v>0.30799698977856438</v>
      </c>
      <c r="BT54" s="18">
        <f t="shared" si="128"/>
        <v>0.22137008916701789</v>
      </c>
      <c r="BV54" s="68">
        <f t="shared" si="129"/>
        <v>-52.191089612588307</v>
      </c>
      <c r="BW54" s="69">
        <f t="shared" si="130"/>
        <v>25.728167859326184</v>
      </c>
      <c r="BX54" s="69">
        <f t="shared" si="131"/>
        <v>-26.462921753262126</v>
      </c>
      <c r="BZ54" t="str">
        <f t="shared" si="146"/>
        <v>34 Culture, media and sports occupations</v>
      </c>
      <c r="CA54" s="18">
        <f t="shared" si="132"/>
        <v>0.6077737782321031</v>
      </c>
      <c r="CB54" s="18">
        <f t="shared" si="132"/>
        <v>0.61743760366703515</v>
      </c>
      <c r="CC54" s="18">
        <f t="shared" si="132"/>
        <v>0.60291906722913813</v>
      </c>
      <c r="CD54" s="18">
        <f t="shared" si="132"/>
        <v>0.42244204250511347</v>
      </c>
      <c r="CE54" s="18">
        <f t="shared" si="132"/>
        <v>0.32984637692067453</v>
      </c>
      <c r="CG54" s="68">
        <f t="shared" si="133"/>
        <v>-68.306094570160809</v>
      </c>
      <c r="CH54" s="69">
        <f t="shared" si="134"/>
        <v>19.651641830255898</v>
      </c>
      <c r="CI54" s="69">
        <f t="shared" si="135"/>
        <v>-48.654452739904904</v>
      </c>
      <c r="CK54" t="str">
        <f t="shared" si="147"/>
        <v>34 Culture, media and sports occupations</v>
      </c>
      <c r="CL54" s="18">
        <f t="shared" si="136"/>
        <v>0.4039469109525895</v>
      </c>
      <c r="CM54" s="18">
        <f t="shared" si="136"/>
        <v>0.60241722197723113</v>
      </c>
      <c r="CN54" s="18">
        <f t="shared" si="136"/>
        <v>0.65256128644647193</v>
      </c>
      <c r="CO54" s="18">
        <f t="shared" si="136"/>
        <v>0.70808620012290424</v>
      </c>
      <c r="CP54" s="18">
        <f t="shared" si="136"/>
        <v>1.4546130090073133</v>
      </c>
      <c r="CR54" s="68">
        <f t="shared" si="137"/>
        <v>32.412599101177754</v>
      </c>
      <c r="CS54" s="69">
        <f t="shared" si="138"/>
        <v>37.624694590089383</v>
      </c>
      <c r="CT54" s="69">
        <f t="shared" si="139"/>
        <v>70.037293691267138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3.252987048117987</v>
      </c>
      <c r="C55" s="18">
        <f t="shared" si="148"/>
        <v>3.5548183127987292</v>
      </c>
      <c r="D55" s="18">
        <f t="shared" si="148"/>
        <v>3.2948200888268766</v>
      </c>
      <c r="E55" s="18">
        <f t="shared" si="148"/>
        <v>3.2146776594976911</v>
      </c>
      <c r="F55" s="18">
        <f t="shared" si="148"/>
        <v>3.3474844566455246</v>
      </c>
      <c r="H55" s="68">
        <f t="shared" si="105"/>
        <v>58.383888501120317</v>
      </c>
      <c r="I55" s="69">
        <f t="shared" si="106"/>
        <v>68.078518223974882</v>
      </c>
      <c r="J55" s="69">
        <f t="shared" si="107"/>
        <v>126.46240672509519</v>
      </c>
      <c r="L55" t="str">
        <f t="shared" si="140"/>
        <v>35 Business and public service associate professionals</v>
      </c>
      <c r="M55" s="18">
        <f t="shared" ref="M55:Q64" si="149">M18/M$35*100</f>
        <v>5.8844957529613335</v>
      </c>
      <c r="N55" s="18">
        <f t="shared" si="149"/>
        <v>6.2762998225746562</v>
      </c>
      <c r="O55" s="18">
        <f t="shared" si="149"/>
        <v>6.0515934105991667</v>
      </c>
      <c r="P55" s="18">
        <f t="shared" si="149"/>
        <v>5.7097807396184797</v>
      </c>
      <c r="Q55" s="18">
        <f t="shared" si="149"/>
        <v>5.5722864616175425</v>
      </c>
      <c r="S55" s="68">
        <f t="shared" si="109"/>
        <v>34.247001486192005</v>
      </c>
      <c r="T55" s="69">
        <f t="shared" si="110"/>
        <v>64.747647768270369</v>
      </c>
      <c r="U55" s="69">
        <f t="shared" si="111"/>
        <v>98.994649254462374</v>
      </c>
      <c r="W55" t="str">
        <f t="shared" si="141"/>
        <v>35 Business and public service associate professionals</v>
      </c>
      <c r="X55" s="18">
        <f t="shared" ref="X55:AB64" si="150">X18/X$35*100</f>
        <v>6.1494502048900852</v>
      </c>
      <c r="Y55" s="18">
        <f t="shared" si="150"/>
        <v>6.2056493399575574</v>
      </c>
      <c r="Z55" s="18">
        <f t="shared" si="150"/>
        <v>6.1083192808540101</v>
      </c>
      <c r="AA55" s="18">
        <f t="shared" si="150"/>
        <v>5.6774405247453243</v>
      </c>
      <c r="AB55" s="18">
        <f t="shared" si="150"/>
        <v>5.2677900717125548</v>
      </c>
      <c r="AD55" s="68">
        <f t="shared" si="113"/>
        <v>20.714721252703761</v>
      </c>
      <c r="AE55" s="69">
        <f t="shared" si="114"/>
        <v>57.423759217986316</v>
      </c>
      <c r="AF55" s="69">
        <f t="shared" si="115"/>
        <v>78.138480470690084</v>
      </c>
      <c r="AH55" t="str">
        <f t="shared" si="142"/>
        <v>35 Business and public service associate professionals</v>
      </c>
      <c r="AI55" s="18">
        <f t="shared" ref="AI55:AM64" si="151">AI18/AI$35*100</f>
        <v>5.0559231485589136</v>
      </c>
      <c r="AJ55" s="18">
        <f t="shared" si="151"/>
        <v>5.7135103875819766</v>
      </c>
      <c r="AK55" s="18">
        <f t="shared" si="151"/>
        <v>5.8788220380356515</v>
      </c>
      <c r="AL55" s="18">
        <f t="shared" si="151"/>
        <v>6.2825337030261181</v>
      </c>
      <c r="AM55" s="18">
        <f t="shared" si="151"/>
        <v>6.7827950519248672</v>
      </c>
      <c r="AO55" s="68">
        <f t="shared" si="117"/>
        <v>19.364233465981759</v>
      </c>
      <c r="AP55" s="69">
        <f t="shared" si="118"/>
        <v>53.443644512204671</v>
      </c>
      <c r="AQ55" s="69">
        <f t="shared" si="119"/>
        <v>72.807877978186426</v>
      </c>
      <c r="AS55" t="str">
        <f t="shared" si="143"/>
        <v>35 Business and public service associate professionals</v>
      </c>
      <c r="AT55" s="18">
        <f t="shared" ref="AT55:AX64" si="152">AT18/AT$35*100</f>
        <v>5.3424931752045612</v>
      </c>
      <c r="AU55" s="18">
        <f t="shared" si="152"/>
        <v>5.4094914599587529</v>
      </c>
      <c r="AV55" s="18">
        <f t="shared" si="152"/>
        <v>5.7142661884001766</v>
      </c>
      <c r="AW55" s="18">
        <f t="shared" si="152"/>
        <v>5.5918626105958626</v>
      </c>
      <c r="AX55" s="18">
        <f t="shared" si="152"/>
        <v>5.681468221520741</v>
      </c>
      <c r="AZ55" s="68">
        <f t="shared" si="121"/>
        <v>22.071069383210332</v>
      </c>
      <c r="BA55" s="69">
        <f t="shared" si="122"/>
        <v>54.060052843950665</v>
      </c>
      <c r="BB55" s="69">
        <f t="shared" si="123"/>
        <v>76.131122227161001</v>
      </c>
      <c r="BD55" t="str">
        <f t="shared" si="144"/>
        <v>35 Business and public service associate professionals</v>
      </c>
      <c r="BE55" s="18">
        <f t="shared" ref="BE55:BI64" si="153">BE18/BE$35*100</f>
        <v>4.1041615607345401</v>
      </c>
      <c r="BF55" s="18">
        <f t="shared" si="153"/>
        <v>4.1623216648848524</v>
      </c>
      <c r="BG55" s="18">
        <f t="shared" si="153"/>
        <v>4.5033283966816775</v>
      </c>
      <c r="BH55" s="18">
        <f t="shared" si="153"/>
        <v>4.2207196955010948</v>
      </c>
      <c r="BI55" s="18">
        <f t="shared" si="153"/>
        <v>4.1288840586916393</v>
      </c>
      <c r="BK55" s="68">
        <f t="shared" si="125"/>
        <v>-6.6120215836145526</v>
      </c>
      <c r="BL55" s="69">
        <f t="shared" si="126"/>
        <v>39.941540594129094</v>
      </c>
      <c r="BM55" s="69">
        <f t="shared" si="127"/>
        <v>33.329519010514538</v>
      </c>
      <c r="BO55" t="str">
        <f t="shared" si="145"/>
        <v>35 Business and public service associate professionals</v>
      </c>
      <c r="BP55" s="18">
        <f t="shared" ref="BP55:BT64" si="154">BP18/BP$35*100</f>
        <v>3.1532845543152317</v>
      </c>
      <c r="BQ55" s="18">
        <f t="shared" si="154"/>
        <v>3.2174769757748396</v>
      </c>
      <c r="BR55" s="18">
        <f t="shared" si="154"/>
        <v>3.4626366460845874</v>
      </c>
      <c r="BS55" s="18">
        <f t="shared" si="154"/>
        <v>3.295413233942118</v>
      </c>
      <c r="BT55" s="18">
        <f t="shared" si="154"/>
        <v>3.3805844785783021</v>
      </c>
      <c r="BV55" s="68">
        <f t="shared" si="129"/>
        <v>-16.127037059297649</v>
      </c>
      <c r="BW55" s="69">
        <f t="shared" si="130"/>
        <v>34.265336625720892</v>
      </c>
      <c r="BX55" s="69">
        <f t="shared" si="131"/>
        <v>18.138299566423235</v>
      </c>
      <c r="BZ55" t="str">
        <f t="shared" si="146"/>
        <v>35 Business and public service associate professionals</v>
      </c>
      <c r="CA55" s="18">
        <f t="shared" ref="CA55:CE64" si="155">CA18/CA$35*100</f>
        <v>2.8256393808792959</v>
      </c>
      <c r="CB55" s="18">
        <f t="shared" si="155"/>
        <v>3.008150655122757</v>
      </c>
      <c r="CC55" s="18">
        <f t="shared" si="155"/>
        <v>3.2550710299578616</v>
      </c>
      <c r="CD55" s="18">
        <f t="shared" si="155"/>
        <v>3.0283959848086326</v>
      </c>
      <c r="CE55" s="18">
        <f t="shared" si="155"/>
        <v>2.9549040999185201</v>
      </c>
      <c r="CG55" s="68">
        <f t="shared" si="133"/>
        <v>-47.409659955009559</v>
      </c>
      <c r="CH55" s="69">
        <f t="shared" si="134"/>
        <v>26.964514788443644</v>
      </c>
      <c r="CI55" s="69">
        <f t="shared" si="135"/>
        <v>-20.445145166565911</v>
      </c>
      <c r="CK55" t="str">
        <f t="shared" si="147"/>
        <v>35 Business and public service associate professionals</v>
      </c>
      <c r="CL55" s="18">
        <f t="shared" ref="CL55:CP64" si="156">CL18/CL$35*100</f>
        <v>1.7530984999093515</v>
      </c>
      <c r="CM55" s="18">
        <f t="shared" si="156"/>
        <v>2.2095629068868869</v>
      </c>
      <c r="CN55" s="18">
        <f t="shared" si="156"/>
        <v>2.2972701310363286</v>
      </c>
      <c r="CO55" s="18">
        <f t="shared" si="156"/>
        <v>2.5605980407744293</v>
      </c>
      <c r="CP55" s="18">
        <f t="shared" si="156"/>
        <v>3.7647151704346666</v>
      </c>
      <c r="CR55" s="68">
        <f t="shared" si="137"/>
        <v>-2.6528577789331398</v>
      </c>
      <c r="CS55" s="69">
        <f t="shared" si="138"/>
        <v>34.755736498288073</v>
      </c>
      <c r="CT55" s="69">
        <f t="shared" si="139"/>
        <v>32.102878719354941</v>
      </c>
    </row>
    <row r="56" spans="1:98" x14ac:dyDescent="0.2">
      <c r="A56" t="str">
        <f t="shared" si="103"/>
        <v>41 Administrative occupations</v>
      </c>
      <c r="B56" s="18">
        <f t="shared" si="148"/>
        <v>3.4964464633587689</v>
      </c>
      <c r="C56" s="18">
        <f t="shared" si="148"/>
        <v>3.387538694039268</v>
      </c>
      <c r="D56" s="18">
        <f t="shared" si="148"/>
        <v>3.1958310982289664</v>
      </c>
      <c r="E56" s="18">
        <f t="shared" si="148"/>
        <v>3.1501429960582175</v>
      </c>
      <c r="F56" s="18">
        <f t="shared" si="148"/>
        <v>3.127763598432868</v>
      </c>
      <c r="H56" s="68">
        <f t="shared" si="105"/>
        <v>52.571789382796851</v>
      </c>
      <c r="I56" s="69">
        <f t="shared" si="106"/>
        <v>72.920492352281073</v>
      </c>
      <c r="J56" s="69">
        <f t="shared" si="107"/>
        <v>125.49228173507794</v>
      </c>
      <c r="L56" t="str">
        <f t="shared" si="140"/>
        <v>41 Administrative occupations</v>
      </c>
      <c r="M56" s="18">
        <f t="shared" si="149"/>
        <v>6.4304783307161379</v>
      </c>
      <c r="N56" s="18">
        <f t="shared" si="149"/>
        <v>6.3548828711289707</v>
      </c>
      <c r="O56" s="18">
        <f t="shared" si="149"/>
        <v>6.0544199817620452</v>
      </c>
      <c r="P56" s="18">
        <f t="shared" si="149"/>
        <v>6.3613638734102542</v>
      </c>
      <c r="Q56" s="18">
        <f t="shared" si="149"/>
        <v>6.4721267454225888</v>
      </c>
      <c r="S56" s="68">
        <f t="shared" si="109"/>
        <v>55.853073323103366</v>
      </c>
      <c r="T56" s="69">
        <f t="shared" si="110"/>
        <v>78.959519447580874</v>
      </c>
      <c r="U56" s="69">
        <f t="shared" si="111"/>
        <v>134.81259277068426</v>
      </c>
      <c r="W56" t="str">
        <f t="shared" si="141"/>
        <v>41 Administrative occupations</v>
      </c>
      <c r="X56" s="18">
        <f t="shared" si="150"/>
        <v>9.8437853693407273</v>
      </c>
      <c r="Y56" s="18">
        <f t="shared" si="150"/>
        <v>9.7178699195444995</v>
      </c>
      <c r="Z56" s="18">
        <f t="shared" si="150"/>
        <v>9.8021286828169565</v>
      </c>
      <c r="AA56" s="18">
        <f t="shared" si="150"/>
        <v>10.289951814171419</v>
      </c>
      <c r="AB56" s="18">
        <f t="shared" si="150"/>
        <v>10.123650889660739</v>
      </c>
      <c r="AD56" s="68">
        <f t="shared" si="113"/>
        <v>44.567365409017569</v>
      </c>
      <c r="AE56" s="69">
        <f t="shared" si="114"/>
        <v>73.016449295494624</v>
      </c>
      <c r="AF56" s="69">
        <f t="shared" si="115"/>
        <v>117.58381470451221</v>
      </c>
      <c r="AH56" t="str">
        <f t="shared" si="142"/>
        <v>41 Administrative occupations</v>
      </c>
      <c r="AI56" s="18">
        <f t="shared" si="151"/>
        <v>9.9000149101259716</v>
      </c>
      <c r="AJ56" s="18">
        <f t="shared" si="151"/>
        <v>11.535278818164631</v>
      </c>
      <c r="AK56" s="18">
        <f t="shared" si="151"/>
        <v>11.765134821653215</v>
      </c>
      <c r="AL56" s="18">
        <f t="shared" si="151"/>
        <v>13.635790297233191</v>
      </c>
      <c r="AM56" s="18">
        <f t="shared" si="151"/>
        <v>15.406876849482146</v>
      </c>
      <c r="AO56" s="68">
        <f t="shared" si="117"/>
        <v>35.479484404173441</v>
      </c>
      <c r="AP56" s="69">
        <f t="shared" si="118"/>
        <v>72.117853751593145</v>
      </c>
      <c r="AQ56" s="69">
        <f t="shared" si="119"/>
        <v>107.59733815576658</v>
      </c>
      <c r="AS56" t="str">
        <f t="shared" si="143"/>
        <v>41 Administrative occupations</v>
      </c>
      <c r="AT56" s="18">
        <f t="shared" si="152"/>
        <v>12.035853384498314</v>
      </c>
      <c r="AU56" s="18">
        <f t="shared" si="152"/>
        <v>12.469477504305406</v>
      </c>
      <c r="AV56" s="18">
        <f t="shared" si="152"/>
        <v>13.273807650106978</v>
      </c>
      <c r="AW56" s="18">
        <f t="shared" si="152"/>
        <v>13.685471608951689</v>
      </c>
      <c r="AX56" s="18">
        <f t="shared" si="152"/>
        <v>14.084580469907189</v>
      </c>
      <c r="AZ56" s="68">
        <f t="shared" si="121"/>
        <v>30.274984450827429</v>
      </c>
      <c r="BA56" s="69">
        <f t="shared" si="122"/>
        <v>66.812278997228873</v>
      </c>
      <c r="BB56" s="69">
        <f t="shared" si="123"/>
        <v>97.087263448056291</v>
      </c>
      <c r="BD56" t="str">
        <f t="shared" si="144"/>
        <v>41 Administrative occupations</v>
      </c>
      <c r="BE56" s="18">
        <f t="shared" si="153"/>
        <v>9.1716839632847336</v>
      </c>
      <c r="BF56" s="18">
        <f t="shared" si="153"/>
        <v>8.9995101324812001</v>
      </c>
      <c r="BG56" s="18">
        <f t="shared" si="153"/>
        <v>9.1965620150813496</v>
      </c>
      <c r="BH56" s="18">
        <f t="shared" si="153"/>
        <v>9.4218947051144077</v>
      </c>
      <c r="BI56" s="18">
        <f t="shared" si="153"/>
        <v>8.4780691467091867</v>
      </c>
      <c r="BK56" s="68">
        <f t="shared" si="125"/>
        <v>-6.1004836747391247</v>
      </c>
      <c r="BL56" s="69">
        <f t="shared" si="126"/>
        <v>47.32705496647295</v>
      </c>
      <c r="BM56" s="69">
        <f t="shared" si="127"/>
        <v>41.226571291733833</v>
      </c>
      <c r="BO56" t="str">
        <f t="shared" si="145"/>
        <v>41 Administrative occupations</v>
      </c>
      <c r="BP56" s="18">
        <f t="shared" si="154"/>
        <v>10.567194607164019</v>
      </c>
      <c r="BQ56" s="18">
        <f t="shared" si="154"/>
        <v>10.126167322776501</v>
      </c>
      <c r="BR56" s="18">
        <f t="shared" si="154"/>
        <v>10.647983420677935</v>
      </c>
      <c r="BS56" s="18">
        <f t="shared" si="154"/>
        <v>10.321484264480201</v>
      </c>
      <c r="BT56" s="18">
        <f t="shared" si="154"/>
        <v>8.7418777224444977</v>
      </c>
      <c r="BV56" s="68">
        <f t="shared" si="129"/>
        <v>-29.46990408212632</v>
      </c>
      <c r="BW56" s="69">
        <f t="shared" si="130"/>
        <v>35.407463303362682</v>
      </c>
      <c r="BX56" s="69">
        <f t="shared" si="131"/>
        <v>5.9375592212363673</v>
      </c>
      <c r="BZ56" t="str">
        <f t="shared" si="146"/>
        <v>41 Administrative occupations</v>
      </c>
      <c r="CA56" s="18">
        <f t="shared" si="155"/>
        <v>9.6860559012813301</v>
      </c>
      <c r="CB56" s="18">
        <f t="shared" si="155"/>
        <v>7.1367702271213611</v>
      </c>
      <c r="CC56" s="18">
        <f t="shared" si="155"/>
        <v>8.1947789630507675</v>
      </c>
      <c r="CD56" s="18">
        <f t="shared" si="155"/>
        <v>6.735647891454545</v>
      </c>
      <c r="CE56" s="18">
        <f t="shared" si="155"/>
        <v>4.050049380508626</v>
      </c>
      <c r="CG56" s="68">
        <f t="shared" si="133"/>
        <v>-71.368366070128786</v>
      </c>
      <c r="CH56" s="69">
        <f t="shared" si="134"/>
        <v>22.080594301004364</v>
      </c>
      <c r="CI56" s="69">
        <f t="shared" si="135"/>
        <v>-49.287771769124411</v>
      </c>
      <c r="CK56" t="str">
        <f t="shared" si="147"/>
        <v>41 Administrative occupations</v>
      </c>
      <c r="CL56" s="18">
        <f t="shared" si="156"/>
        <v>6.5854787183471171</v>
      </c>
      <c r="CM56" s="18">
        <f t="shared" si="156"/>
        <v>6.609305094521198</v>
      </c>
      <c r="CN56" s="18">
        <f t="shared" si="156"/>
        <v>6.9077391437212423</v>
      </c>
      <c r="CO56" s="18">
        <f t="shared" si="156"/>
        <v>8.3493489210754763</v>
      </c>
      <c r="CP56" s="18">
        <f t="shared" si="156"/>
        <v>10.26085867621239</v>
      </c>
      <c r="CR56" s="68">
        <f t="shared" si="137"/>
        <v>-11.762961061826553</v>
      </c>
      <c r="CS56" s="69">
        <f t="shared" si="138"/>
        <v>34.348079476847879</v>
      </c>
      <c r="CT56" s="69">
        <f t="shared" si="139"/>
        <v>22.58511841502132</v>
      </c>
    </row>
    <row r="57" spans="1:98" x14ac:dyDescent="0.2">
      <c r="A57" t="str">
        <f t="shared" si="103"/>
        <v>42 Secretarial and related occupations</v>
      </c>
      <c r="B57" s="18">
        <f t="shared" si="148"/>
        <v>0.1868541054640295</v>
      </c>
      <c r="C57" s="18">
        <f t="shared" si="148"/>
        <v>0.19283464070999837</v>
      </c>
      <c r="D57" s="18">
        <f t="shared" si="148"/>
        <v>0.19454231519911355</v>
      </c>
      <c r="E57" s="18">
        <f t="shared" si="148"/>
        <v>0.22677153182712717</v>
      </c>
      <c r="F57" s="18">
        <f t="shared" si="148"/>
        <v>0.25819468675328811</v>
      </c>
      <c r="H57" s="68">
        <f t="shared" si="105"/>
        <v>106.89850768900936</v>
      </c>
      <c r="I57" s="69">
        <f t="shared" si="106"/>
        <v>110.0111189949301</v>
      </c>
      <c r="J57" s="69">
        <f t="shared" si="107"/>
        <v>216.90962668393948</v>
      </c>
      <c r="L57" t="str">
        <f t="shared" si="140"/>
        <v>42 Secretarial and related occupations</v>
      </c>
      <c r="M57" s="18">
        <f t="shared" si="149"/>
        <v>0.96157745677250361</v>
      </c>
      <c r="N57" s="18">
        <f t="shared" si="149"/>
        <v>0.87869075004010344</v>
      </c>
      <c r="O57" s="18">
        <f t="shared" si="149"/>
        <v>0.8340243274886826</v>
      </c>
      <c r="P57" s="18">
        <f t="shared" si="149"/>
        <v>0.90237359129976547</v>
      </c>
      <c r="Q57" s="18">
        <f t="shared" si="149"/>
        <v>0.82553471380018584</v>
      </c>
      <c r="S57" s="68">
        <f t="shared" si="109"/>
        <v>44.310364042725148</v>
      </c>
      <c r="T57" s="69">
        <f t="shared" si="110"/>
        <v>86.129557087123217</v>
      </c>
      <c r="U57" s="69">
        <f t="shared" si="111"/>
        <v>130.43992112984836</v>
      </c>
      <c r="W57" t="str">
        <f t="shared" si="141"/>
        <v>42 Secretarial and related occupations</v>
      </c>
      <c r="X57" s="18">
        <f t="shared" si="150"/>
        <v>1.436040578827245</v>
      </c>
      <c r="Y57" s="18">
        <f t="shared" si="150"/>
        <v>1.4776174452090916</v>
      </c>
      <c r="Z57" s="18">
        <f t="shared" si="150"/>
        <v>1.465740091033823</v>
      </c>
      <c r="AA57" s="18">
        <f t="shared" si="150"/>
        <v>1.6108294977762412</v>
      </c>
      <c r="AB57" s="18">
        <f t="shared" si="150"/>
        <v>2.1075779619414687</v>
      </c>
      <c r="AD57" s="68">
        <f t="shared" si="113"/>
        <v>101.27052885269462</v>
      </c>
      <c r="AE57" s="69">
        <f t="shared" si="114"/>
        <v>88.928635356556285</v>
      </c>
      <c r="AF57" s="69">
        <f t="shared" si="115"/>
        <v>190.19916420925094</v>
      </c>
      <c r="AH57" t="str">
        <f t="shared" si="142"/>
        <v>42 Secretarial and related occupations</v>
      </c>
      <c r="AI57" s="18">
        <f t="shared" si="151"/>
        <v>1.9494408193117514</v>
      </c>
      <c r="AJ57" s="18">
        <f t="shared" si="151"/>
        <v>2.1327188520859153</v>
      </c>
      <c r="AK57" s="18">
        <f t="shared" si="151"/>
        <v>2.2175005662479075</v>
      </c>
      <c r="AL57" s="18">
        <f t="shared" si="151"/>
        <v>2.4921667023087535</v>
      </c>
      <c r="AM57" s="18">
        <f t="shared" si="151"/>
        <v>2.2120819584432811</v>
      </c>
      <c r="AO57" s="68">
        <f t="shared" si="117"/>
        <v>3.2032339885056369</v>
      </c>
      <c r="AP57" s="69">
        <f t="shared" si="118"/>
        <v>66.420553468969558</v>
      </c>
      <c r="AQ57" s="69">
        <f t="shared" si="119"/>
        <v>69.623787457475188</v>
      </c>
      <c r="AS57" t="str">
        <f t="shared" si="143"/>
        <v>42 Secretarial and related occupations</v>
      </c>
      <c r="AT57" s="18">
        <f t="shared" si="152"/>
        <v>2.1278093491326295</v>
      </c>
      <c r="AU57" s="18">
        <f t="shared" si="152"/>
        <v>2.087794093566977</v>
      </c>
      <c r="AV57" s="18">
        <f t="shared" si="152"/>
        <v>2.1578412461743883</v>
      </c>
      <c r="AW57" s="18">
        <f t="shared" si="152"/>
        <v>2.2465042185624315</v>
      </c>
      <c r="AX57" s="18">
        <f t="shared" si="152"/>
        <v>2.5377087280992709</v>
      </c>
      <c r="AZ57" s="68">
        <f t="shared" si="121"/>
        <v>44.389269034630786</v>
      </c>
      <c r="BA57" s="69">
        <f t="shared" si="122"/>
        <v>67.496478128427455</v>
      </c>
      <c r="BB57" s="69">
        <f t="shared" si="123"/>
        <v>111.88574716305824</v>
      </c>
      <c r="BD57" t="str">
        <f t="shared" si="144"/>
        <v>42 Secretarial and related occupations</v>
      </c>
      <c r="BE57" s="18">
        <f t="shared" si="153"/>
        <v>1.8642682540990563</v>
      </c>
      <c r="BF57" s="18">
        <f t="shared" si="153"/>
        <v>1.802768471365487</v>
      </c>
      <c r="BG57" s="18">
        <f t="shared" si="153"/>
        <v>1.6865916774449314</v>
      </c>
      <c r="BH57" s="18">
        <f t="shared" si="153"/>
        <v>1.9778033057524687</v>
      </c>
      <c r="BI57" s="18">
        <f t="shared" si="153"/>
        <v>1.1588683420501904</v>
      </c>
      <c r="BK57" s="68">
        <f t="shared" si="125"/>
        <v>-30.013213870800453</v>
      </c>
      <c r="BL57" s="69">
        <f t="shared" si="126"/>
        <v>53.797146010306186</v>
      </c>
      <c r="BM57" s="69">
        <f t="shared" si="127"/>
        <v>23.783932139505737</v>
      </c>
      <c r="BO57" t="str">
        <f t="shared" si="145"/>
        <v>42 Secretarial and related occupations</v>
      </c>
      <c r="BP57" s="18">
        <f t="shared" si="154"/>
        <v>2.3136676807089565</v>
      </c>
      <c r="BQ57" s="18">
        <f t="shared" si="154"/>
        <v>1.8404607007613725</v>
      </c>
      <c r="BR57" s="18">
        <f t="shared" si="154"/>
        <v>1.8879661204760887</v>
      </c>
      <c r="BS57" s="18">
        <f t="shared" si="154"/>
        <v>1.312220939091145</v>
      </c>
      <c r="BT57" s="18">
        <f t="shared" si="154"/>
        <v>0.30956289842296247</v>
      </c>
      <c r="BV57" s="68">
        <f t="shared" si="129"/>
        <v>-85.913865823861514</v>
      </c>
      <c r="BW57" s="69">
        <f t="shared" si="130"/>
        <v>22.470989936551376</v>
      </c>
      <c r="BX57" s="69">
        <f t="shared" si="131"/>
        <v>-63.442875887310137</v>
      </c>
      <c r="BZ57" t="str">
        <f t="shared" si="146"/>
        <v>42 Secretarial and related occupations</v>
      </c>
      <c r="CA57" s="18">
        <f t="shared" si="155"/>
        <v>3.9141959517313736</v>
      </c>
      <c r="CB57" s="18">
        <f t="shared" si="155"/>
        <v>2.5794520768529261</v>
      </c>
      <c r="CC57" s="18">
        <f t="shared" si="155"/>
        <v>3.3751856287765434</v>
      </c>
      <c r="CD57" s="18">
        <f t="shared" si="155"/>
        <v>2.2417786873984378</v>
      </c>
      <c r="CE57" s="18">
        <f t="shared" si="155"/>
        <v>0.74736909404585161</v>
      </c>
      <c r="CG57" s="68">
        <f t="shared" si="133"/>
        <v>-87.17195338177558</v>
      </c>
      <c r="CH57" s="69">
        <f t="shared" si="134"/>
        <v>19.902313660527842</v>
      </c>
      <c r="CI57" s="69">
        <f t="shared" si="135"/>
        <v>-67.269639721247728</v>
      </c>
      <c r="CK57" t="str">
        <f t="shared" si="147"/>
        <v>42 Secretarial and related occupations</v>
      </c>
      <c r="CL57" s="18">
        <f t="shared" si="156"/>
        <v>2.6503208855924512</v>
      </c>
      <c r="CM57" s="18">
        <f t="shared" si="156"/>
        <v>2.7633792051197492</v>
      </c>
      <c r="CN57" s="18">
        <f t="shared" si="156"/>
        <v>2.6388936898555304</v>
      </c>
      <c r="CO57" s="18">
        <f t="shared" si="156"/>
        <v>3.8913453515529515</v>
      </c>
      <c r="CP57" s="18">
        <f t="shared" si="156"/>
        <v>4.3877005828910436</v>
      </c>
      <c r="CR57" s="68">
        <f t="shared" si="137"/>
        <v>-1.2315501873573511</v>
      </c>
      <c r="CS57" s="69">
        <f t="shared" si="138"/>
        <v>52.298491754346109</v>
      </c>
      <c r="CT57" s="69">
        <f t="shared" si="139"/>
        <v>51.066941566988753</v>
      </c>
    </row>
    <row r="58" spans="1:98" x14ac:dyDescent="0.2">
      <c r="A58" t="str">
        <f t="shared" si="103"/>
        <v>51 Skilled agricultural and related trades</v>
      </c>
      <c r="B58" s="18">
        <f t="shared" si="148"/>
        <v>3.9835626872480316E-2</v>
      </c>
      <c r="C58" s="18">
        <f t="shared" si="148"/>
        <v>6.2305900011024845E-2</v>
      </c>
      <c r="D58" s="18">
        <f t="shared" si="148"/>
        <v>9.5632970122302763E-2</v>
      </c>
      <c r="E58" s="18">
        <f t="shared" si="148"/>
        <v>8.3962903946906781E-2</v>
      </c>
      <c r="F58" s="18">
        <f t="shared" si="148"/>
        <v>8.5414744483307548E-2</v>
      </c>
      <c r="H58" s="68">
        <f t="shared" si="105"/>
        <v>39.235294981198464</v>
      </c>
      <c r="I58" s="69">
        <f t="shared" si="106"/>
        <v>80.455215545573594</v>
      </c>
      <c r="J58" s="69">
        <f t="shared" si="107"/>
        <v>119.69051052677206</v>
      </c>
      <c r="L58" t="str">
        <f t="shared" si="140"/>
        <v>51 Skilled agricultural and related trades</v>
      </c>
      <c r="M58" s="18">
        <f t="shared" si="149"/>
        <v>0.11411702454276003</v>
      </c>
      <c r="N58" s="18">
        <f t="shared" si="149"/>
        <v>9.1016443812215048E-2</v>
      </c>
      <c r="O58" s="18">
        <f t="shared" si="149"/>
        <v>9.503587589980643E-2</v>
      </c>
      <c r="P58" s="18">
        <f t="shared" si="149"/>
        <v>8.5493184330284785E-2</v>
      </c>
      <c r="Q58" s="18">
        <f t="shared" si="149"/>
        <v>9.3762646831575952E-2</v>
      </c>
      <c r="S58" s="68">
        <f t="shared" si="109"/>
        <v>43.841160297546708</v>
      </c>
      <c r="T58" s="69">
        <f t="shared" si="110"/>
        <v>71.440318280979625</v>
      </c>
      <c r="U58" s="69">
        <f t="shared" si="111"/>
        <v>115.28147857852635</v>
      </c>
      <c r="W58" t="str">
        <f t="shared" si="141"/>
        <v>51 Skilled agricultural and related trades</v>
      </c>
      <c r="X58" s="18">
        <f t="shared" si="150"/>
        <v>0.48130496115215721</v>
      </c>
      <c r="Y58" s="18">
        <f t="shared" si="150"/>
        <v>0.35659027070217414</v>
      </c>
      <c r="Z58" s="18">
        <f t="shared" si="150"/>
        <v>0.38921915440474691</v>
      </c>
      <c r="AA58" s="18">
        <f t="shared" si="150"/>
        <v>0.39046494936495985</v>
      </c>
      <c r="AB58" s="18">
        <f t="shared" si="150"/>
        <v>0.42497183905315083</v>
      </c>
      <c r="AD58" s="68">
        <f t="shared" si="113"/>
        <v>52.833814793942665</v>
      </c>
      <c r="AE58" s="69">
        <f t="shared" si="114"/>
        <v>87.865975731808277</v>
      </c>
      <c r="AF58" s="69">
        <f t="shared" si="115"/>
        <v>140.69979052575093</v>
      </c>
      <c r="AH58" t="str">
        <f t="shared" si="142"/>
        <v>51 Skilled agricultural and related trades</v>
      </c>
      <c r="AI58" s="18">
        <f t="shared" si="151"/>
        <v>0.88143915107182291</v>
      </c>
      <c r="AJ58" s="18">
        <f t="shared" si="151"/>
        <v>0.85990018846948069</v>
      </c>
      <c r="AK58" s="18">
        <f t="shared" si="151"/>
        <v>0.8375092810717516</v>
      </c>
      <c r="AL58" s="18">
        <f t="shared" si="151"/>
        <v>0.93883441405616919</v>
      </c>
      <c r="AM58" s="18">
        <f t="shared" si="151"/>
        <v>1.045014796106041</v>
      </c>
      <c r="AO58" s="68">
        <f t="shared" si="117"/>
        <v>29.088823700830858</v>
      </c>
      <c r="AP58" s="69">
        <f t="shared" si="118"/>
        <v>81.133674612747356</v>
      </c>
      <c r="AQ58" s="69">
        <f t="shared" si="119"/>
        <v>110.2224983135782</v>
      </c>
      <c r="AS58" t="str">
        <f t="shared" si="143"/>
        <v>51 Skilled agricultural and related trades</v>
      </c>
      <c r="AT58" s="18">
        <f t="shared" si="152"/>
        <v>1.365335348342456</v>
      </c>
      <c r="AU58" s="18">
        <f t="shared" si="152"/>
        <v>1.1420619223022412</v>
      </c>
      <c r="AV58" s="18">
        <f t="shared" si="152"/>
        <v>1.2724190579051897</v>
      </c>
      <c r="AW58" s="18">
        <f t="shared" si="152"/>
        <v>1.3044734378652236</v>
      </c>
      <c r="AX58" s="18">
        <f t="shared" si="152"/>
        <v>1.4936027996648309</v>
      </c>
      <c r="AZ58" s="68">
        <f t="shared" si="121"/>
        <v>44.11778822825503</v>
      </c>
      <c r="BA58" s="69">
        <f t="shared" si="122"/>
        <v>77.882858927152171</v>
      </c>
      <c r="BB58" s="69">
        <f t="shared" si="123"/>
        <v>122.00064715540719</v>
      </c>
      <c r="BD58" t="str">
        <f t="shared" si="144"/>
        <v>51 Skilled agricultural and related trades</v>
      </c>
      <c r="BE58" s="18">
        <f t="shared" si="153"/>
        <v>0.71130352480100101</v>
      </c>
      <c r="BF58" s="18">
        <f t="shared" si="153"/>
        <v>0.49899419116098637</v>
      </c>
      <c r="BG58" s="18">
        <f t="shared" si="153"/>
        <v>0.52224910803904956</v>
      </c>
      <c r="BH58" s="18">
        <f t="shared" si="153"/>
        <v>0.4641952061993444</v>
      </c>
      <c r="BI58" s="18">
        <f t="shared" si="153"/>
        <v>0.4822950388822152</v>
      </c>
      <c r="BK58" s="68">
        <f t="shared" si="125"/>
        <v>-5.9352312112479941</v>
      </c>
      <c r="BL58" s="69">
        <f t="shared" si="126"/>
        <v>47.853244674577709</v>
      </c>
      <c r="BM58" s="69">
        <f t="shared" si="127"/>
        <v>41.918013463329714</v>
      </c>
      <c r="BO58" t="str">
        <f t="shared" si="145"/>
        <v>51 Skilled agricultural and related trades</v>
      </c>
      <c r="BP58" s="18">
        <f t="shared" si="154"/>
        <v>1.1123055310941663</v>
      </c>
      <c r="BQ58" s="18">
        <f t="shared" si="154"/>
        <v>0.94212582222685681</v>
      </c>
      <c r="BR58" s="18">
        <f t="shared" si="154"/>
        <v>0.89695704962576894</v>
      </c>
      <c r="BS58" s="18">
        <f t="shared" si="154"/>
        <v>0.93630264203512625</v>
      </c>
      <c r="BT58" s="18">
        <f t="shared" si="154"/>
        <v>1.1685599594341336</v>
      </c>
      <c r="BV58" s="68">
        <f t="shared" si="129"/>
        <v>11.922258910868049</v>
      </c>
      <c r="BW58" s="69">
        <f t="shared" si="130"/>
        <v>54.611188212618544</v>
      </c>
      <c r="BX58" s="69">
        <f t="shared" si="131"/>
        <v>66.533447123486582</v>
      </c>
      <c r="BZ58" t="str">
        <f t="shared" si="146"/>
        <v>51 Skilled agricultural and related trades</v>
      </c>
      <c r="CA58" s="18">
        <f t="shared" si="155"/>
        <v>1.1294883377486982</v>
      </c>
      <c r="CB58" s="18">
        <f t="shared" si="155"/>
        <v>1.1924322161809042</v>
      </c>
      <c r="CC58" s="18">
        <f t="shared" si="155"/>
        <v>1.1321772512738764</v>
      </c>
      <c r="CD58" s="18">
        <f t="shared" si="155"/>
        <v>1.242408135671609</v>
      </c>
      <c r="CE58" s="18">
        <f t="shared" si="155"/>
        <v>2.2912193614497185</v>
      </c>
      <c r="CG58" s="68">
        <f t="shared" si="133"/>
        <v>17.23986356422607</v>
      </c>
      <c r="CH58" s="69">
        <f t="shared" si="134"/>
        <v>50.488663962660155</v>
      </c>
      <c r="CI58" s="69">
        <f t="shared" si="135"/>
        <v>67.728527526886211</v>
      </c>
      <c r="CK58" t="str">
        <f t="shared" si="147"/>
        <v>51 Skilled agricultural and related trades</v>
      </c>
      <c r="CL58" s="18">
        <f t="shared" si="156"/>
        <v>2.1609998433053672</v>
      </c>
      <c r="CM58" s="18">
        <f t="shared" si="156"/>
        <v>1.7780057479474001</v>
      </c>
      <c r="CN58" s="18">
        <f t="shared" si="156"/>
        <v>2.2206866469147117</v>
      </c>
      <c r="CO58" s="18">
        <f t="shared" si="156"/>
        <v>2.2165947409583011</v>
      </c>
      <c r="CP58" s="18">
        <f t="shared" si="156"/>
        <v>1.6628495434325752</v>
      </c>
      <c r="CR58" s="68">
        <f t="shared" si="137"/>
        <v>-55.519585782128367</v>
      </c>
      <c r="CS58" s="69">
        <f t="shared" si="138"/>
        <v>29.028282840245407</v>
      </c>
      <c r="CT58" s="69">
        <f t="shared" si="139"/>
        <v>-26.491302941882957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0.1976993631779291</v>
      </c>
      <c r="C59" s="18">
        <f t="shared" si="148"/>
        <v>0.23934377140082769</v>
      </c>
      <c r="D59" s="18">
        <f t="shared" si="148"/>
        <v>0.19412297028762615</v>
      </c>
      <c r="E59" s="18">
        <f t="shared" si="148"/>
        <v>0.18906922025288259</v>
      </c>
      <c r="F59" s="18">
        <f t="shared" si="148"/>
        <v>0.20529618373799052</v>
      </c>
      <c r="H59" s="68">
        <f t="shared" si="105"/>
        <v>64.864855303660676</v>
      </c>
      <c r="I59" s="69">
        <f t="shared" si="106"/>
        <v>66.420096499272759</v>
      </c>
      <c r="J59" s="69">
        <f t="shared" si="107"/>
        <v>131.28495180293345</v>
      </c>
      <c r="L59" t="str">
        <f t="shared" si="140"/>
        <v>52 Skilled metal, electrical and electronic trades</v>
      </c>
      <c r="M59" s="18">
        <f t="shared" si="149"/>
        <v>0.54480396074182991</v>
      </c>
      <c r="N59" s="18">
        <f t="shared" si="149"/>
        <v>0.71211450992470704</v>
      </c>
      <c r="O59" s="18">
        <f t="shared" si="149"/>
        <v>0.49752373663705818</v>
      </c>
      <c r="P59" s="18">
        <f t="shared" si="149"/>
        <v>0.60305931625684228</v>
      </c>
      <c r="Q59" s="18">
        <f t="shared" si="149"/>
        <v>0.7055792437877928</v>
      </c>
      <c r="S59" s="68">
        <f t="shared" si="109"/>
        <v>106.76303186543336</v>
      </c>
      <c r="T59" s="69">
        <f t="shared" si="110"/>
        <v>80.866820109161864</v>
      </c>
      <c r="U59" s="69">
        <f t="shared" si="111"/>
        <v>187.62985197459525</v>
      </c>
      <c r="W59" t="str">
        <f t="shared" si="141"/>
        <v>52 Skilled metal, electrical and electronic trades</v>
      </c>
      <c r="X59" s="18">
        <f t="shared" si="150"/>
        <v>1.164001010591786</v>
      </c>
      <c r="Y59" s="18">
        <f t="shared" si="150"/>
        <v>1.0508010832029482</v>
      </c>
      <c r="Z59" s="18">
        <f t="shared" si="150"/>
        <v>0.72538469158937835</v>
      </c>
      <c r="AA59" s="18">
        <f t="shared" si="150"/>
        <v>0.75761929478610091</v>
      </c>
      <c r="AB59" s="18">
        <f t="shared" si="150"/>
        <v>0.684846014973441</v>
      </c>
      <c r="AD59" s="68">
        <f t="shared" si="113"/>
        <v>32.153312322263801</v>
      </c>
      <c r="AE59" s="69">
        <f t="shared" si="114"/>
        <v>58.543693388904408</v>
      </c>
      <c r="AF59" s="69">
        <f t="shared" si="115"/>
        <v>90.697005711168217</v>
      </c>
      <c r="AH59" t="str">
        <f t="shared" si="142"/>
        <v>52 Skilled metal, electrical and electronic trades</v>
      </c>
      <c r="AI59" s="18">
        <f t="shared" si="151"/>
        <v>1.1363644117569429</v>
      </c>
      <c r="AJ59" s="18">
        <f t="shared" si="151"/>
        <v>1.1037211803633982</v>
      </c>
      <c r="AK59" s="18">
        <f t="shared" si="151"/>
        <v>0.85988912182360067</v>
      </c>
      <c r="AL59" s="18">
        <f t="shared" si="151"/>
        <v>1.0554972294936267</v>
      </c>
      <c r="AM59" s="18">
        <f t="shared" si="151"/>
        <v>1.2719962794472417</v>
      </c>
      <c r="AO59" s="68">
        <f t="shared" si="117"/>
        <v>53.03797781570767</v>
      </c>
      <c r="AP59" s="69">
        <f t="shared" si="118"/>
        <v>57.27498263390337</v>
      </c>
      <c r="AQ59" s="69">
        <f t="shared" si="119"/>
        <v>110.31296044961105</v>
      </c>
      <c r="AS59" t="str">
        <f t="shared" si="143"/>
        <v>52 Skilled metal, electrical and electronic trades</v>
      </c>
      <c r="AT59" s="18">
        <f t="shared" si="152"/>
        <v>6.279411726624061</v>
      </c>
      <c r="AU59" s="18">
        <f t="shared" si="152"/>
        <v>5.7082747157450111</v>
      </c>
      <c r="AV59" s="18">
        <f t="shared" si="152"/>
        <v>4.2710706585029756</v>
      </c>
      <c r="AW59" s="18">
        <f t="shared" si="152"/>
        <v>4.2789596741085116</v>
      </c>
      <c r="AX59" s="18">
        <f t="shared" si="152"/>
        <v>3.7446501803743564</v>
      </c>
      <c r="AZ59" s="68">
        <f t="shared" si="121"/>
        <v>7.6433316712273154</v>
      </c>
      <c r="BA59" s="69">
        <f t="shared" si="122"/>
        <v>46.771887077839565</v>
      </c>
      <c r="BB59" s="69">
        <f t="shared" si="123"/>
        <v>54.415218749066874</v>
      </c>
      <c r="BD59" t="str">
        <f t="shared" si="144"/>
        <v>52 Skilled metal, electrical and electronic trades</v>
      </c>
      <c r="BE59" s="18">
        <f t="shared" si="153"/>
        <v>8.3201619605702817</v>
      </c>
      <c r="BF59" s="18">
        <f t="shared" si="153"/>
        <v>7.9927165203525208</v>
      </c>
      <c r="BG59" s="18">
        <f t="shared" si="153"/>
        <v>7.0986716501312568</v>
      </c>
      <c r="BH59" s="18">
        <f t="shared" si="153"/>
        <v>6.2641337115124278</v>
      </c>
      <c r="BI59" s="18">
        <f t="shared" si="153"/>
        <v>5.4427944471782332</v>
      </c>
      <c r="BK59" s="68">
        <f t="shared" si="125"/>
        <v>-21.90256876093747</v>
      </c>
      <c r="BL59" s="69">
        <f t="shared" si="126"/>
        <v>29.712328753354377</v>
      </c>
      <c r="BM59" s="69">
        <f t="shared" si="127"/>
        <v>7.8097599924169092</v>
      </c>
      <c r="BO59" t="str">
        <f t="shared" si="145"/>
        <v>52 Skilled metal, electrical and electronic trades</v>
      </c>
      <c r="BP59" s="18">
        <f t="shared" si="154"/>
        <v>4.6791031276512918</v>
      </c>
      <c r="BQ59" s="18">
        <f t="shared" si="154"/>
        <v>4.7080058848198112</v>
      </c>
      <c r="BR59" s="18">
        <f t="shared" si="154"/>
        <v>3.7780068468043653</v>
      </c>
      <c r="BS59" s="18">
        <f t="shared" si="154"/>
        <v>3.967706659166677</v>
      </c>
      <c r="BT59" s="18">
        <f t="shared" si="154"/>
        <v>4.041356329129612</v>
      </c>
      <c r="BV59" s="68">
        <f t="shared" si="129"/>
        <v>-8.1029613198807642</v>
      </c>
      <c r="BW59" s="69">
        <f t="shared" si="130"/>
        <v>34.601788032378487</v>
      </c>
      <c r="BX59" s="69">
        <f t="shared" si="131"/>
        <v>26.498826712497724</v>
      </c>
      <c r="BZ59" t="str">
        <f t="shared" si="146"/>
        <v>52 Skilled metal, electrical and electronic trades</v>
      </c>
      <c r="CA59" s="18">
        <f t="shared" si="155"/>
        <v>3.0291492411142116</v>
      </c>
      <c r="CB59" s="18">
        <f t="shared" si="155"/>
        <v>3.8030894433354083</v>
      </c>
      <c r="CC59" s="18">
        <f t="shared" si="155"/>
        <v>2.6227006637049537</v>
      </c>
      <c r="CD59" s="18">
        <f t="shared" si="155"/>
        <v>2.8317226701506142</v>
      </c>
      <c r="CE59" s="18">
        <f t="shared" si="155"/>
        <v>2.2171246256436024</v>
      </c>
      <c r="CG59" s="68">
        <f t="shared" si="133"/>
        <v>-51.026128456916432</v>
      </c>
      <c r="CH59" s="69">
        <f t="shared" si="134"/>
        <v>29.925042840988798</v>
      </c>
      <c r="CI59" s="69">
        <f t="shared" si="135"/>
        <v>-21.101085615927634</v>
      </c>
      <c r="CK59" t="str">
        <f t="shared" si="147"/>
        <v>52 Skilled metal, electrical and electronic trades</v>
      </c>
      <c r="CL59" s="18">
        <f t="shared" si="156"/>
        <v>2.8894090753046102</v>
      </c>
      <c r="CM59" s="18">
        <f t="shared" si="156"/>
        <v>3.2825309519085395</v>
      </c>
      <c r="CN59" s="18">
        <f t="shared" si="156"/>
        <v>3.1249501175746532</v>
      </c>
      <c r="CO59" s="18">
        <f t="shared" si="156"/>
        <v>3.1358606525893049</v>
      </c>
      <c r="CP59" s="18">
        <f t="shared" si="156"/>
        <v>2.9694870579742521</v>
      </c>
      <c r="CR59" s="68">
        <f t="shared" si="137"/>
        <v>-43.552918019684981</v>
      </c>
      <c r="CS59" s="69">
        <f t="shared" si="138"/>
        <v>27.027691778135239</v>
      </c>
      <c r="CT59" s="69">
        <f t="shared" si="139"/>
        <v>-16.525226241549738</v>
      </c>
    </row>
    <row r="60" spans="1:98" x14ac:dyDescent="0.2">
      <c r="A60" t="str">
        <f t="shared" si="103"/>
        <v>53 Skilled construction and building trades</v>
      </c>
      <c r="B60" s="18">
        <f t="shared" si="148"/>
        <v>7.9361151757688431E-2</v>
      </c>
      <c r="C60" s="18">
        <f t="shared" si="148"/>
        <v>6.4316038775355175E-2</v>
      </c>
      <c r="D60" s="18">
        <f t="shared" si="148"/>
        <v>4.4776723077448941E-2</v>
      </c>
      <c r="E60" s="18">
        <f t="shared" si="148"/>
        <v>6.0279472526521237E-2</v>
      </c>
      <c r="F60" s="18">
        <f t="shared" si="148"/>
        <v>5.3232524984531897E-2</v>
      </c>
      <c r="H60" s="68">
        <f t="shared" si="105"/>
        <v>85.331353188471567</v>
      </c>
      <c r="I60" s="69">
        <f t="shared" si="106"/>
        <v>80.74003460861033</v>
      </c>
      <c r="J60" s="69">
        <f t="shared" si="107"/>
        <v>166.07138779708191</v>
      </c>
      <c r="L60" t="str">
        <f t="shared" si="140"/>
        <v>53 Skilled construction and building trades</v>
      </c>
      <c r="M60" s="18">
        <f t="shared" si="149"/>
        <v>0.33163576292105218</v>
      </c>
      <c r="N60" s="18">
        <f t="shared" si="149"/>
        <v>0.32056190991381261</v>
      </c>
      <c r="O60" s="18">
        <f t="shared" si="149"/>
        <v>0.22755260328159405</v>
      </c>
      <c r="P60" s="18">
        <f t="shared" si="149"/>
        <v>0.24130944409206126</v>
      </c>
      <c r="Q60" s="18">
        <f t="shared" si="149"/>
        <v>0.2519703472135375</v>
      </c>
      <c r="S60" s="68">
        <f t="shared" si="109"/>
        <v>61.439025335596028</v>
      </c>
      <c r="T60" s="69">
        <f t="shared" si="110"/>
        <v>74.499318476130867</v>
      </c>
      <c r="U60" s="69">
        <f t="shared" si="111"/>
        <v>135.9383438117269</v>
      </c>
      <c r="W60" t="str">
        <f t="shared" si="141"/>
        <v>53 Skilled construction and building trades</v>
      </c>
      <c r="X60" s="18">
        <f t="shared" si="150"/>
        <v>0.53528748930035652</v>
      </c>
      <c r="Y60" s="18">
        <f t="shared" si="150"/>
        <v>0.49610455477544313</v>
      </c>
      <c r="Z60" s="18">
        <f t="shared" si="150"/>
        <v>0.34223215342649915</v>
      </c>
      <c r="AA60" s="18">
        <f t="shared" si="150"/>
        <v>0.33595375541607836</v>
      </c>
      <c r="AB60" s="18">
        <f t="shared" si="150"/>
        <v>0.26123329361935749</v>
      </c>
      <c r="AD60" s="68">
        <f t="shared" si="113"/>
        <v>6.8467267141672252</v>
      </c>
      <c r="AE60" s="69">
        <f t="shared" si="114"/>
        <v>56.325657097682466</v>
      </c>
      <c r="AF60" s="69">
        <f t="shared" si="115"/>
        <v>63.172383811849684</v>
      </c>
      <c r="AH60" t="str">
        <f t="shared" si="142"/>
        <v>53 Skilled construction and building trades</v>
      </c>
      <c r="AI60" s="18">
        <f t="shared" si="151"/>
        <v>1.0404108659096041</v>
      </c>
      <c r="AJ60" s="18">
        <f t="shared" si="151"/>
        <v>1.143484300119304</v>
      </c>
      <c r="AK60" s="18">
        <f t="shared" si="151"/>
        <v>0.84304737893250803</v>
      </c>
      <c r="AL60" s="18">
        <f t="shared" si="151"/>
        <v>0.97204554793711828</v>
      </c>
      <c r="AM60" s="18">
        <f t="shared" si="151"/>
        <v>0.94116976000893537</v>
      </c>
      <c r="AO60" s="68">
        <f t="shared" si="117"/>
        <v>15.497295425622321</v>
      </c>
      <c r="AP60" s="69">
        <f t="shared" si="118"/>
        <v>61.047799399002535</v>
      </c>
      <c r="AQ60" s="69">
        <f t="shared" si="119"/>
        <v>76.545094824624854</v>
      </c>
      <c r="AS60" t="str">
        <f t="shared" si="143"/>
        <v>53 Skilled construction and building trades</v>
      </c>
      <c r="AT60" s="18">
        <f t="shared" si="152"/>
        <v>1.8392055191484888</v>
      </c>
      <c r="AU60" s="18">
        <f t="shared" si="152"/>
        <v>1.9329503592839561</v>
      </c>
      <c r="AV60" s="18">
        <f t="shared" si="152"/>
        <v>1.4831429349474234</v>
      </c>
      <c r="AW60" s="18">
        <f t="shared" si="152"/>
        <v>1.4892799566946324</v>
      </c>
      <c r="AX60" s="18">
        <f t="shared" si="152"/>
        <v>1.2467362889812137</v>
      </c>
      <c r="AZ60" s="68">
        <f t="shared" si="121"/>
        <v>3.2058293299453129</v>
      </c>
      <c r="BA60" s="69">
        <f t="shared" si="122"/>
        <v>55.593816666565566</v>
      </c>
      <c r="BB60" s="69">
        <f t="shared" si="123"/>
        <v>58.799645996510883</v>
      </c>
      <c r="BD60" t="str">
        <f t="shared" si="144"/>
        <v>53 Skilled construction and building trades</v>
      </c>
      <c r="BE60" s="18">
        <f t="shared" si="153"/>
        <v>6.1537908292951702</v>
      </c>
      <c r="BF60" s="18">
        <f t="shared" si="153"/>
        <v>6.1018623503909835</v>
      </c>
      <c r="BG60" s="18">
        <f t="shared" si="153"/>
        <v>5.2246689624450102</v>
      </c>
      <c r="BH60" s="18">
        <f t="shared" si="153"/>
        <v>4.392824400824245</v>
      </c>
      <c r="BI60" s="18">
        <f t="shared" si="153"/>
        <v>3.4948980992298586</v>
      </c>
      <c r="BK60" s="68">
        <f t="shared" si="125"/>
        <v>-31.865410508041236</v>
      </c>
      <c r="BL60" s="69">
        <f t="shared" si="126"/>
        <v>30.408474248378642</v>
      </c>
      <c r="BM60" s="69">
        <f t="shared" si="127"/>
        <v>-1.4569362596625905</v>
      </c>
      <c r="BO60" t="str">
        <f t="shared" si="145"/>
        <v>53 Skilled construction and building trades</v>
      </c>
      <c r="BP60" s="18">
        <f t="shared" si="154"/>
        <v>5.1453051999460104</v>
      </c>
      <c r="BQ60" s="18">
        <f t="shared" si="154"/>
        <v>5.855763598987199</v>
      </c>
      <c r="BR60" s="18">
        <f t="shared" si="154"/>
        <v>4.6830478568432632</v>
      </c>
      <c r="BS60" s="18">
        <f t="shared" si="154"/>
        <v>5.1661494426178578</v>
      </c>
      <c r="BT60" s="18">
        <f t="shared" si="154"/>
        <v>5.86075244456182</v>
      </c>
      <c r="BV60" s="68">
        <f t="shared" si="129"/>
        <v>7.5132263368516972</v>
      </c>
      <c r="BW60" s="69">
        <f t="shared" si="130"/>
        <v>45.437937068957112</v>
      </c>
      <c r="BX60" s="69">
        <f t="shared" si="131"/>
        <v>52.951163405808813</v>
      </c>
      <c r="BZ60" t="str">
        <f t="shared" si="146"/>
        <v>53 Skilled construction and building trades</v>
      </c>
      <c r="CA60" s="18">
        <f t="shared" si="155"/>
        <v>3.3838858150940183</v>
      </c>
      <c r="CB60" s="18">
        <f t="shared" si="155"/>
        <v>4.6302757399668266</v>
      </c>
      <c r="CC60" s="18">
        <f t="shared" si="155"/>
        <v>3.1232700163258875</v>
      </c>
      <c r="CD60" s="18">
        <f t="shared" si="155"/>
        <v>3.4301690380424228</v>
      </c>
      <c r="CE60" s="18">
        <f t="shared" si="155"/>
        <v>3.8323193639774309</v>
      </c>
      <c r="CG60" s="68">
        <f t="shared" si="133"/>
        <v>-28.915449775678294</v>
      </c>
      <c r="CH60" s="69">
        <f t="shared" si="134"/>
        <v>36.673077676594886</v>
      </c>
      <c r="CI60" s="69">
        <f t="shared" si="135"/>
        <v>7.7576279009166003</v>
      </c>
      <c r="CK60" t="str">
        <f t="shared" si="147"/>
        <v>53 Skilled construction and building trades</v>
      </c>
      <c r="CL60" s="18">
        <f t="shared" si="156"/>
        <v>4.1718816263226088</v>
      </c>
      <c r="CM60" s="18">
        <f t="shared" si="156"/>
        <v>4.9481846379908037</v>
      </c>
      <c r="CN60" s="18">
        <f t="shared" si="156"/>
        <v>4.5645243856837467</v>
      </c>
      <c r="CO60" s="18">
        <f t="shared" si="156"/>
        <v>3.4083621410168274</v>
      </c>
      <c r="CP60" s="18">
        <f t="shared" si="156"/>
        <v>0.93851855900850167</v>
      </c>
      <c r="CR60" s="68">
        <f t="shared" si="137"/>
        <v>-87.78620905983901</v>
      </c>
      <c r="CS60" s="69">
        <f t="shared" si="138"/>
        <v>15.200068074002896</v>
      </c>
      <c r="CT60" s="69">
        <f t="shared" si="139"/>
        <v>-72.586140985836124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0.50446967029141598</v>
      </c>
      <c r="C61" s="18">
        <f t="shared" si="148"/>
        <v>0.39811514083316346</v>
      </c>
      <c r="D61" s="18">
        <f t="shared" si="148"/>
        <v>0.34393573150941736</v>
      </c>
      <c r="E61" s="18">
        <f t="shared" si="148"/>
        <v>0.37951870037231211</v>
      </c>
      <c r="F61" s="18">
        <f t="shared" si="148"/>
        <v>0.3869124823029248</v>
      </c>
      <c r="H61" s="68">
        <f t="shared" si="105"/>
        <v>75.371727935937898</v>
      </c>
      <c r="I61" s="69">
        <f t="shared" si="106"/>
        <v>86.532629155775837</v>
      </c>
      <c r="J61" s="69">
        <f t="shared" si="107"/>
        <v>161.90435709171376</v>
      </c>
      <c r="L61" t="str">
        <f t="shared" si="140"/>
        <v>54 Textiles, printing and other skilled trades</v>
      </c>
      <c r="M61" s="18">
        <f t="shared" si="149"/>
        <v>0.50483127106234948</v>
      </c>
      <c r="N61" s="18">
        <f t="shared" si="149"/>
        <v>0.45734799224025929</v>
      </c>
      <c r="O61" s="18">
        <f t="shared" si="149"/>
        <v>0.50000263109840304</v>
      </c>
      <c r="P61" s="18">
        <f t="shared" si="149"/>
        <v>0.50856680236464824</v>
      </c>
      <c r="Q61" s="18">
        <f t="shared" si="149"/>
        <v>0.56108390988242074</v>
      </c>
      <c r="S61" s="68">
        <f t="shared" si="109"/>
        <v>63.604944867721066</v>
      </c>
      <c r="T61" s="69">
        <f t="shared" si="110"/>
        <v>80.713940508366449</v>
      </c>
      <c r="U61" s="69">
        <f t="shared" si="111"/>
        <v>144.31888537608754</v>
      </c>
      <c r="W61" t="str">
        <f t="shared" si="141"/>
        <v>54 Textiles, printing and other skilled trades</v>
      </c>
      <c r="X61" s="18">
        <f t="shared" si="150"/>
        <v>0.9076809043740155</v>
      </c>
      <c r="Y61" s="18">
        <f t="shared" si="150"/>
        <v>0.85290613689891615</v>
      </c>
      <c r="Z61" s="18">
        <f t="shared" si="150"/>
        <v>0.70298767633794879</v>
      </c>
      <c r="AA61" s="18">
        <f t="shared" si="150"/>
        <v>0.79860835426921006</v>
      </c>
      <c r="AB61" s="18">
        <f t="shared" si="150"/>
        <v>0.80367370126976578</v>
      </c>
      <c r="AD61" s="68">
        <f t="shared" si="113"/>
        <v>60.024158193730159</v>
      </c>
      <c r="AE61" s="69">
        <f t="shared" si="114"/>
        <v>81.41008641068494</v>
      </c>
      <c r="AF61" s="69">
        <f t="shared" si="115"/>
        <v>141.43424460441508</v>
      </c>
      <c r="AH61" t="str">
        <f t="shared" si="142"/>
        <v>54 Textiles, printing and other skilled trades</v>
      </c>
      <c r="AI61" s="18">
        <f t="shared" si="151"/>
        <v>1.0178430925539612</v>
      </c>
      <c r="AJ61" s="18">
        <f t="shared" si="151"/>
        <v>1.0496065482884995</v>
      </c>
      <c r="AK61" s="18">
        <f t="shared" si="151"/>
        <v>1.1060506584116745</v>
      </c>
      <c r="AL61" s="18">
        <f t="shared" si="151"/>
        <v>1.3079177579954586</v>
      </c>
      <c r="AM61" s="18">
        <f t="shared" si="151"/>
        <v>1.677391006455627</v>
      </c>
      <c r="AO61" s="68">
        <f t="shared" si="117"/>
        <v>56.897174946656591</v>
      </c>
      <c r="AP61" s="69">
        <f t="shared" si="118"/>
        <v>79.315850641391975</v>
      </c>
      <c r="AQ61" s="69">
        <f t="shared" si="119"/>
        <v>136.21302558804857</v>
      </c>
      <c r="AS61" t="str">
        <f t="shared" si="143"/>
        <v>54 Textiles, printing and other skilled trades</v>
      </c>
      <c r="AT61" s="18">
        <f t="shared" si="152"/>
        <v>1.3689861757498032</v>
      </c>
      <c r="AU61" s="18">
        <f t="shared" si="152"/>
        <v>1.2108854171411341</v>
      </c>
      <c r="AV61" s="18">
        <f t="shared" si="152"/>
        <v>1.1516626475353748</v>
      </c>
      <c r="AW61" s="18">
        <f t="shared" si="152"/>
        <v>1.2670662980295881</v>
      </c>
      <c r="AX61" s="18">
        <f t="shared" si="152"/>
        <v>1.1879563473199035</v>
      </c>
      <c r="AZ61" s="68">
        <f t="shared" si="121"/>
        <v>26.644937960466443</v>
      </c>
      <c r="BA61" s="69">
        <f t="shared" si="122"/>
        <v>69.063326156162049</v>
      </c>
      <c r="BB61" s="69">
        <f t="shared" si="123"/>
        <v>95.708264116628484</v>
      </c>
      <c r="BD61" t="str">
        <f t="shared" si="144"/>
        <v>54 Textiles, printing and other skilled trades</v>
      </c>
      <c r="BE61" s="18">
        <f t="shared" si="153"/>
        <v>2.3607337796339154</v>
      </c>
      <c r="BF61" s="18">
        <f t="shared" si="153"/>
        <v>2.0228586134719637</v>
      </c>
      <c r="BG61" s="18">
        <f t="shared" si="153"/>
        <v>1.8774587447644331</v>
      </c>
      <c r="BH61" s="18">
        <f t="shared" si="153"/>
        <v>2.1120581552698927</v>
      </c>
      <c r="BI61" s="18">
        <f t="shared" si="153"/>
        <v>2.2141913787656309</v>
      </c>
      <c r="BK61" s="68">
        <f t="shared" si="125"/>
        <v>20.125900838276788</v>
      </c>
      <c r="BL61" s="69">
        <f t="shared" si="126"/>
        <v>49.574758663021257</v>
      </c>
      <c r="BM61" s="69">
        <f t="shared" si="127"/>
        <v>69.700659501298048</v>
      </c>
      <c r="BO61" t="str">
        <f t="shared" si="145"/>
        <v>54 Textiles, printing and other skilled trades</v>
      </c>
      <c r="BP61" s="18">
        <f t="shared" si="154"/>
        <v>2.5611301168000016</v>
      </c>
      <c r="BQ61" s="18">
        <f t="shared" si="154"/>
        <v>2.1806099654902504</v>
      </c>
      <c r="BR61" s="18">
        <f t="shared" si="154"/>
        <v>2.1710840343360509</v>
      </c>
      <c r="BS61" s="18">
        <f t="shared" si="154"/>
        <v>2.0782680345025835</v>
      </c>
      <c r="BT61" s="18">
        <f t="shared" si="154"/>
        <v>1.9747770616000824</v>
      </c>
      <c r="BV61" s="68">
        <f t="shared" si="129"/>
        <v>-21.859073988764045</v>
      </c>
      <c r="BW61" s="69">
        <f t="shared" si="130"/>
        <v>34.440921731478738</v>
      </c>
      <c r="BX61" s="69">
        <f t="shared" si="131"/>
        <v>12.581847742714695</v>
      </c>
      <c r="BZ61" t="str">
        <f t="shared" si="146"/>
        <v>54 Textiles, printing and other skilled trades</v>
      </c>
      <c r="CA61" s="18">
        <f t="shared" si="155"/>
        <v>2.8379435697198625</v>
      </c>
      <c r="CB61" s="18">
        <f t="shared" si="155"/>
        <v>2.6688244577658304</v>
      </c>
      <c r="CC61" s="18">
        <f t="shared" si="155"/>
        <v>2.6889369783254855</v>
      </c>
      <c r="CD61" s="18">
        <f t="shared" si="155"/>
        <v>3.0837428465796202</v>
      </c>
      <c r="CE61" s="18">
        <f t="shared" si="155"/>
        <v>3.1923063542159658</v>
      </c>
      <c r="CG61" s="68">
        <f t="shared" si="133"/>
        <v>-31.222403174399833</v>
      </c>
      <c r="CH61" s="69">
        <f t="shared" si="134"/>
        <v>34.457679070030039</v>
      </c>
      <c r="CI61" s="69">
        <f t="shared" si="135"/>
        <v>3.2352758956302101</v>
      </c>
      <c r="CK61" t="str">
        <f t="shared" si="147"/>
        <v>54 Textiles, printing and other skilled trades</v>
      </c>
      <c r="CL61" s="18">
        <f t="shared" si="156"/>
        <v>3.5924218533722687</v>
      </c>
      <c r="CM61" s="18">
        <f t="shared" si="156"/>
        <v>3.4870961411641304</v>
      </c>
      <c r="CN61" s="18">
        <f t="shared" si="156"/>
        <v>3.6695147024594554</v>
      </c>
      <c r="CO61" s="18">
        <f t="shared" si="156"/>
        <v>3.7982531559056052</v>
      </c>
      <c r="CP61" s="18">
        <f t="shared" si="156"/>
        <v>4.1114283944959134</v>
      </c>
      <c r="CR61" s="68">
        <f t="shared" si="137"/>
        <v>-33.443994752544569</v>
      </c>
      <c r="CS61" s="69">
        <f t="shared" si="138"/>
        <v>28.611544636925775</v>
      </c>
      <c r="CT61" s="69">
        <f t="shared" si="139"/>
        <v>-4.8324501156187933</v>
      </c>
    </row>
    <row r="62" spans="1:98" x14ac:dyDescent="0.2">
      <c r="A62" t="str">
        <f t="shared" si="103"/>
        <v>61 Caring personal service occupations</v>
      </c>
      <c r="B62" s="18">
        <f t="shared" si="148"/>
        <v>0.35213373827379751</v>
      </c>
      <c r="C62" s="18">
        <f t="shared" si="148"/>
        <v>0.3376621341190304</v>
      </c>
      <c r="D62" s="18">
        <f t="shared" si="148"/>
        <v>0.30850944096381966</v>
      </c>
      <c r="E62" s="18">
        <f t="shared" si="148"/>
        <v>0.31175562460670281</v>
      </c>
      <c r="F62" s="18">
        <f t="shared" si="148"/>
        <v>0.31260313997587508</v>
      </c>
      <c r="H62" s="68">
        <f t="shared" si="105"/>
        <v>57.96068722954324</v>
      </c>
      <c r="I62" s="69">
        <f t="shared" si="106"/>
        <v>81.889423835468747</v>
      </c>
      <c r="J62" s="69">
        <f t="shared" si="107"/>
        <v>139.85011106501199</v>
      </c>
      <c r="L62" t="str">
        <f t="shared" si="140"/>
        <v>61 Caring personal service occupations</v>
      </c>
      <c r="M62" s="18">
        <f t="shared" si="149"/>
        <v>2.7863531477671808</v>
      </c>
      <c r="N62" s="18">
        <f t="shared" si="149"/>
        <v>2.8223058601131825</v>
      </c>
      <c r="O62" s="18">
        <f t="shared" si="149"/>
        <v>2.5801456886554894</v>
      </c>
      <c r="P62" s="18">
        <f t="shared" si="149"/>
        <v>2.7234631220168177</v>
      </c>
      <c r="Q62" s="18">
        <f t="shared" si="149"/>
        <v>2.7643120817018452</v>
      </c>
      <c r="S62" s="68">
        <f t="shared" si="109"/>
        <v>56.200976113747991</v>
      </c>
      <c r="T62" s="69">
        <f t="shared" si="110"/>
        <v>86.091714084945153</v>
      </c>
      <c r="U62" s="69">
        <f t="shared" si="111"/>
        <v>142.29269019869315</v>
      </c>
      <c r="W62" t="str">
        <f t="shared" si="141"/>
        <v>61 Caring personal service occupations</v>
      </c>
      <c r="X62" s="18">
        <f t="shared" si="150"/>
        <v>4.4425779475030431</v>
      </c>
      <c r="Y62" s="18">
        <f t="shared" si="150"/>
        <v>4.7737159800081717</v>
      </c>
      <c r="Z62" s="18">
        <f t="shared" si="150"/>
        <v>4.470430235623116</v>
      </c>
      <c r="AA62" s="18">
        <f t="shared" si="150"/>
        <v>4.644143145360486</v>
      </c>
      <c r="AB62" s="18">
        <f t="shared" si="150"/>
        <v>4.7728343128527602</v>
      </c>
      <c r="AD62" s="68">
        <f t="shared" si="113"/>
        <v>49.444708545946106</v>
      </c>
      <c r="AE62" s="69">
        <f t="shared" si="114"/>
        <v>83.457132208163941</v>
      </c>
      <c r="AF62" s="69">
        <f t="shared" si="115"/>
        <v>132.90184075411005</v>
      </c>
      <c r="AH62" t="str">
        <f t="shared" si="142"/>
        <v>61 Caring personal service occupations</v>
      </c>
      <c r="AI62" s="18">
        <f t="shared" si="151"/>
        <v>11.827343615132186</v>
      </c>
      <c r="AJ62" s="18">
        <f t="shared" si="151"/>
        <v>12.239043808558703</v>
      </c>
      <c r="AK62" s="18">
        <f t="shared" si="151"/>
        <v>12.257245835616077</v>
      </c>
      <c r="AL62" s="18">
        <f t="shared" si="151"/>
        <v>12.134695120362487</v>
      </c>
      <c r="AM62" s="18">
        <f t="shared" si="151"/>
        <v>11.974216688881</v>
      </c>
      <c r="AO62" s="68">
        <f t="shared" si="117"/>
        <v>1.0671568860551677</v>
      </c>
      <c r="AP62" s="69">
        <f t="shared" si="118"/>
        <v>57.809418045619495</v>
      </c>
      <c r="AQ62" s="69">
        <f t="shared" si="119"/>
        <v>58.876574931674661</v>
      </c>
      <c r="AS62" t="str">
        <f t="shared" si="143"/>
        <v>61 Caring personal service occupations</v>
      </c>
      <c r="AT62" s="18">
        <f t="shared" si="152"/>
        <v>8.0546656377705563</v>
      </c>
      <c r="AU62" s="18">
        <f t="shared" si="152"/>
        <v>8.3581626239858728</v>
      </c>
      <c r="AV62" s="18">
        <f t="shared" si="152"/>
        <v>8.4790696838336572</v>
      </c>
      <c r="AW62" s="18">
        <f t="shared" si="152"/>
        <v>8.0048613048362895</v>
      </c>
      <c r="AX62" s="18">
        <f t="shared" si="152"/>
        <v>7.6459586011886946</v>
      </c>
      <c r="AZ62" s="68">
        <f t="shared" si="121"/>
        <v>10.712427265689936</v>
      </c>
      <c r="BA62" s="69">
        <f t="shared" si="122"/>
        <v>63.449429990725058</v>
      </c>
      <c r="BB62" s="69">
        <f t="shared" si="123"/>
        <v>74.161857256415004</v>
      </c>
      <c r="BD62" t="str">
        <f t="shared" si="144"/>
        <v>61 Caring personal service occupations</v>
      </c>
      <c r="BE62" s="18">
        <f t="shared" si="153"/>
        <v>12.221133909639931</v>
      </c>
      <c r="BF62" s="18">
        <f t="shared" si="153"/>
        <v>12.875348180809979</v>
      </c>
      <c r="BG62" s="18">
        <f t="shared" si="153"/>
        <v>12.025295123687814</v>
      </c>
      <c r="BH62" s="18">
        <f t="shared" si="153"/>
        <v>13.900507867969511</v>
      </c>
      <c r="BI62" s="18">
        <f t="shared" si="153"/>
        <v>15.038602309536017</v>
      </c>
      <c r="BK62" s="68">
        <f t="shared" si="125"/>
        <v>27.380701361903963</v>
      </c>
      <c r="BL62" s="69">
        <f t="shared" si="126"/>
        <v>67.390134672235874</v>
      </c>
      <c r="BM62" s="69">
        <f t="shared" si="127"/>
        <v>94.770836034139833</v>
      </c>
      <c r="BO62" t="str">
        <f t="shared" si="145"/>
        <v>61 Caring personal service occupations</v>
      </c>
      <c r="BP62" s="18">
        <f t="shared" si="154"/>
        <v>10.25195830139873</v>
      </c>
      <c r="BQ62" s="18">
        <f t="shared" si="154"/>
        <v>9.2026836718440936</v>
      </c>
      <c r="BR62" s="18">
        <f t="shared" si="154"/>
        <v>9.6453193699625128</v>
      </c>
      <c r="BS62" s="18">
        <f t="shared" si="154"/>
        <v>8.9200923526406921</v>
      </c>
      <c r="BT62" s="18">
        <f t="shared" si="154"/>
        <v>7.3196191610923096</v>
      </c>
      <c r="BV62" s="68">
        <f t="shared" si="129"/>
        <v>-34.805796122058766</v>
      </c>
      <c r="BW62" s="69">
        <f t="shared" si="130"/>
        <v>39.708149837047692</v>
      </c>
      <c r="BX62" s="69">
        <f t="shared" si="131"/>
        <v>4.9023537149889194</v>
      </c>
      <c r="BZ62" t="str">
        <f t="shared" si="146"/>
        <v>61 Caring personal service occupations</v>
      </c>
      <c r="CA62" s="18">
        <f t="shared" si="155"/>
        <v>4.9075011981920404</v>
      </c>
      <c r="CB62" s="18">
        <f t="shared" si="155"/>
        <v>2.2783540643710962</v>
      </c>
      <c r="CC62" s="18">
        <f t="shared" si="155"/>
        <v>2.3357706587824856</v>
      </c>
      <c r="CD62" s="18">
        <f t="shared" si="155"/>
        <v>1.9228048362678176</v>
      </c>
      <c r="CE62" s="18">
        <f t="shared" si="155"/>
        <v>2.3644023657438447</v>
      </c>
      <c r="CG62" s="68">
        <f t="shared" si="133"/>
        <v>-41.357261235035821</v>
      </c>
      <c r="CH62" s="69">
        <f t="shared" si="134"/>
        <v>24.24977201428888</v>
      </c>
      <c r="CI62" s="69">
        <f t="shared" si="135"/>
        <v>-17.107489220746935</v>
      </c>
      <c r="CK62" t="str">
        <f t="shared" si="147"/>
        <v>61 Caring personal service occupations</v>
      </c>
      <c r="CL62" s="18">
        <f t="shared" si="156"/>
        <v>1.6966157358638072</v>
      </c>
      <c r="CM62" s="18">
        <f t="shared" si="156"/>
        <v>1.8031768981727627</v>
      </c>
      <c r="CN62" s="18">
        <f t="shared" si="156"/>
        <v>1.9713037073859605</v>
      </c>
      <c r="CO62" s="18">
        <f t="shared" si="156"/>
        <v>2.501779595862168</v>
      </c>
      <c r="CP62" s="18">
        <f t="shared" si="156"/>
        <v>3.167316093647278</v>
      </c>
      <c r="CR62" s="68">
        <f t="shared" si="137"/>
        <v>-4.5576734551150926</v>
      </c>
      <c r="CS62" s="69">
        <f t="shared" si="138"/>
        <v>31.95053320659747</v>
      </c>
      <c r="CT62" s="69">
        <f t="shared" si="139"/>
        <v>27.39285975148238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0.16267683396107852</v>
      </c>
      <c r="C63" s="18">
        <f t="shared" si="148"/>
        <v>0.12375366305411625</v>
      </c>
      <c r="D63" s="18">
        <f t="shared" si="148"/>
        <v>0.16148519666436884</v>
      </c>
      <c r="E63" s="18">
        <f t="shared" si="148"/>
        <v>0.16265132392364814</v>
      </c>
      <c r="F63" s="18">
        <f t="shared" si="148"/>
        <v>0.18806082409667219</v>
      </c>
      <c r="H63" s="68">
        <f t="shared" si="105"/>
        <v>81.547283710812579</v>
      </c>
      <c r="I63" s="69">
        <f t="shared" si="106"/>
        <v>82.408405620232969</v>
      </c>
      <c r="J63" s="69">
        <f t="shared" si="107"/>
        <v>163.95568933104553</v>
      </c>
      <c r="L63" t="str">
        <f t="shared" si="140"/>
        <v>62 Leisure, travel and related personal service occupations</v>
      </c>
      <c r="M63" s="18">
        <f t="shared" si="149"/>
        <v>0.48990799959832099</v>
      </c>
      <c r="N63" s="18">
        <f t="shared" si="149"/>
        <v>0.55672275011752337</v>
      </c>
      <c r="O63" s="18">
        <f t="shared" si="149"/>
        <v>0.46648881752837074</v>
      </c>
      <c r="P63" s="18">
        <f t="shared" si="149"/>
        <v>0.411177847803741</v>
      </c>
      <c r="Q63" s="18">
        <f t="shared" si="149"/>
        <v>0.40588773214505891</v>
      </c>
      <c r="S63" s="68">
        <f t="shared" si="109"/>
        <v>26.854415453407064</v>
      </c>
      <c r="T63" s="69">
        <f t="shared" si="110"/>
        <v>69.006345810014139</v>
      </c>
      <c r="U63" s="69">
        <f t="shared" si="111"/>
        <v>95.860761263421196</v>
      </c>
      <c r="W63" t="str">
        <f t="shared" si="141"/>
        <v>62 Leisure, travel and related personal service occupations</v>
      </c>
      <c r="X63" s="18">
        <f t="shared" si="150"/>
        <v>0.99393377628808244</v>
      </c>
      <c r="Y63" s="18">
        <f t="shared" si="150"/>
        <v>1.2262528255946727</v>
      </c>
      <c r="Z63" s="18">
        <f t="shared" si="150"/>
        <v>1.109768683871206</v>
      </c>
      <c r="AA63" s="18">
        <f t="shared" si="150"/>
        <v>1.0891914549116855</v>
      </c>
      <c r="AB63" s="18">
        <f t="shared" si="150"/>
        <v>1.1548786038602399</v>
      </c>
      <c r="AD63" s="68">
        <f t="shared" si="113"/>
        <v>45.665725361844125</v>
      </c>
      <c r="AE63" s="69">
        <f t="shared" si="114"/>
        <v>77.265267146180932</v>
      </c>
      <c r="AF63" s="69">
        <f t="shared" si="115"/>
        <v>122.93099250802506</v>
      </c>
      <c r="AH63" t="str">
        <f t="shared" si="142"/>
        <v>62 Leisure, travel and related personal service occupations</v>
      </c>
      <c r="AI63" s="18">
        <f t="shared" si="151"/>
        <v>1.8011430618903084</v>
      </c>
      <c r="AJ63" s="18">
        <f t="shared" si="151"/>
        <v>2.4953506666200083</v>
      </c>
      <c r="AK63" s="18">
        <f t="shared" si="151"/>
        <v>2.3742582396119065</v>
      </c>
      <c r="AL63" s="18">
        <f t="shared" si="151"/>
        <v>2.5707926924445212</v>
      </c>
      <c r="AM63" s="18">
        <f t="shared" si="151"/>
        <v>3.2985381782433447</v>
      </c>
      <c r="AO63" s="68">
        <f t="shared" si="117"/>
        <v>43.730651304527782</v>
      </c>
      <c r="AP63" s="69">
        <f t="shared" si="118"/>
        <v>75.251480168548042</v>
      </c>
      <c r="AQ63" s="69">
        <f t="shared" si="119"/>
        <v>118.98213147307581</v>
      </c>
      <c r="AS63" t="str">
        <f t="shared" si="143"/>
        <v>62 Leisure, travel and related personal service occupations</v>
      </c>
      <c r="AT63" s="18">
        <f t="shared" si="152"/>
        <v>2.7513149997830175</v>
      </c>
      <c r="AU63" s="18">
        <f t="shared" si="152"/>
        <v>3.6306807921871984</v>
      </c>
      <c r="AV63" s="18">
        <f t="shared" si="152"/>
        <v>3.7092663492948597</v>
      </c>
      <c r="AW63" s="18">
        <f t="shared" si="152"/>
        <v>3.6307069524674276</v>
      </c>
      <c r="AX63" s="18">
        <f t="shared" si="152"/>
        <v>4.3574569927750355</v>
      </c>
      <c r="AZ63" s="68">
        <f t="shared" si="121"/>
        <v>44.230704357473158</v>
      </c>
      <c r="BA63" s="69">
        <f t="shared" si="122"/>
        <v>73.301064706190473</v>
      </c>
      <c r="BB63" s="69">
        <f t="shared" si="123"/>
        <v>117.53176906366363</v>
      </c>
      <c r="BD63" t="str">
        <f t="shared" si="144"/>
        <v>62 Leisure, travel and related personal service occupations</v>
      </c>
      <c r="BE63" s="18">
        <f t="shared" si="153"/>
        <v>2.5082024469995026</v>
      </c>
      <c r="BF63" s="18">
        <f t="shared" si="153"/>
        <v>2.7266435812677292</v>
      </c>
      <c r="BG63" s="18">
        <f t="shared" si="153"/>
        <v>2.3916476574664469</v>
      </c>
      <c r="BH63" s="18">
        <f t="shared" si="153"/>
        <v>2.30725503933159</v>
      </c>
      <c r="BI63" s="18">
        <f t="shared" si="153"/>
        <v>2.3136305184291963</v>
      </c>
      <c r="BK63" s="68">
        <f t="shared" si="125"/>
        <v>-1.4654108456610331</v>
      </c>
      <c r="BL63" s="69">
        <f t="shared" si="126"/>
        <v>44.691193359691646</v>
      </c>
      <c r="BM63" s="69">
        <f t="shared" si="127"/>
        <v>43.225782514030605</v>
      </c>
      <c r="BO63" t="str">
        <f t="shared" si="145"/>
        <v>62 Leisure, travel and related personal service occupations</v>
      </c>
      <c r="BP63" s="18">
        <f t="shared" si="154"/>
        <v>2.6745819043582544</v>
      </c>
      <c r="BQ63" s="18">
        <f t="shared" si="154"/>
        <v>2.7729916756440738</v>
      </c>
      <c r="BR63" s="18">
        <f t="shared" si="154"/>
        <v>2.5934054439174377</v>
      </c>
      <c r="BS63" s="18">
        <f t="shared" si="154"/>
        <v>2.1178891327256739</v>
      </c>
      <c r="BT63" s="18">
        <f t="shared" si="154"/>
        <v>1.8352300555066436</v>
      </c>
      <c r="BV63" s="68">
        <f t="shared" si="129"/>
        <v>-39.206491481812115</v>
      </c>
      <c r="BW63" s="69">
        <f t="shared" si="130"/>
        <v>33.999988918021963</v>
      </c>
      <c r="BX63" s="69">
        <f t="shared" si="131"/>
        <v>-5.2065025637901545</v>
      </c>
      <c r="BZ63" t="str">
        <f t="shared" si="146"/>
        <v>62 Leisure, travel and related personal service occupations</v>
      </c>
      <c r="CA63" s="18">
        <f t="shared" si="155"/>
        <v>2.937083281758309</v>
      </c>
      <c r="CB63" s="18">
        <f t="shared" si="155"/>
        <v>2.7997574553815796</v>
      </c>
      <c r="CC63" s="18">
        <f t="shared" si="155"/>
        <v>3.0392090763841106</v>
      </c>
      <c r="CD63" s="18">
        <f t="shared" si="155"/>
        <v>2.7272703470290405</v>
      </c>
      <c r="CE63" s="18">
        <f t="shared" si="155"/>
        <v>2.7219609714284014</v>
      </c>
      <c r="CG63" s="68">
        <f t="shared" si="133"/>
        <v>-48.1146949424243</v>
      </c>
      <c r="CH63" s="69">
        <f t="shared" si="134"/>
        <v>30.655349277026616</v>
      </c>
      <c r="CI63" s="69">
        <f t="shared" si="135"/>
        <v>-17.459345665397681</v>
      </c>
      <c r="CK63" t="str">
        <f t="shared" si="147"/>
        <v>62 Leisure, travel and related personal service occupations</v>
      </c>
      <c r="CL63" s="18">
        <f t="shared" si="156"/>
        <v>3.3110128503468337</v>
      </c>
      <c r="CM63" s="18">
        <f t="shared" si="156"/>
        <v>3.0829358516837875</v>
      </c>
      <c r="CN63" s="18">
        <f t="shared" si="156"/>
        <v>2.9268773136832675</v>
      </c>
      <c r="CO63" s="18">
        <f t="shared" si="156"/>
        <v>2.4364839268093923</v>
      </c>
      <c r="CP63" s="18">
        <f t="shared" si="156"/>
        <v>2.3931024688338782</v>
      </c>
      <c r="CR63" s="68">
        <f t="shared" si="137"/>
        <v>-51.430914655451588</v>
      </c>
      <c r="CS63" s="69">
        <f t="shared" si="138"/>
        <v>22.120242725316665</v>
      </c>
      <c r="CT63" s="69">
        <f t="shared" si="139"/>
        <v>-29.310671930134923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1.3341465586406639E-2</v>
      </c>
      <c r="C64" s="18">
        <f t="shared" si="148"/>
        <v>1.554798013377501E-2</v>
      </c>
      <c r="D64" s="18">
        <f t="shared" si="148"/>
        <v>1.4152403708582104E-2</v>
      </c>
      <c r="E64" s="18">
        <f t="shared" si="148"/>
        <v>1.332477449173522E-2</v>
      </c>
      <c r="F64" s="18">
        <f t="shared" si="148"/>
        <v>1.4874045704291638E-2</v>
      </c>
      <c r="H64" s="68">
        <f t="shared" si="105"/>
        <v>63.841169858661893</v>
      </c>
      <c r="I64" s="69">
        <f t="shared" si="106"/>
        <v>77.191261790973044</v>
      </c>
      <c r="J64" s="69">
        <f t="shared" si="107"/>
        <v>141.03243164963493</v>
      </c>
      <c r="L64" t="str">
        <f t="shared" si="140"/>
        <v>63 Community and civil enforcement occupations</v>
      </c>
      <c r="M64" s="18">
        <f t="shared" si="149"/>
        <v>3.4089789986800331E-2</v>
      </c>
      <c r="N64" s="18">
        <f t="shared" si="149"/>
        <v>3.5329164992935758E-2</v>
      </c>
      <c r="O64" s="18">
        <f t="shared" si="149"/>
        <v>4.0479700480561875E-2</v>
      </c>
      <c r="P64" s="18">
        <f t="shared" si="149"/>
        <v>3.035900818620817E-2</v>
      </c>
      <c r="Q64" s="18">
        <f t="shared" si="149"/>
        <v>3.707685839937773E-2</v>
      </c>
      <c r="S64" s="68">
        <f t="shared" si="109"/>
        <v>33.538513886406498</v>
      </c>
      <c r="T64" s="69">
        <f t="shared" si="110"/>
        <v>61.097351177084882</v>
      </c>
      <c r="U64" s="69">
        <f t="shared" si="111"/>
        <v>94.635865063491366</v>
      </c>
      <c r="W64" t="str">
        <f t="shared" si="141"/>
        <v>63 Community and civil enforcement occupations</v>
      </c>
      <c r="X64" s="18">
        <f t="shared" si="150"/>
        <v>9.0055523839295853E-2</v>
      </c>
      <c r="Y64" s="18">
        <f t="shared" si="150"/>
        <v>0.10547658033899592</v>
      </c>
      <c r="Z64" s="18">
        <f t="shared" si="150"/>
        <v>9.6380714897935871E-2</v>
      </c>
      <c r="AA64" s="18">
        <f t="shared" si="150"/>
        <v>9.4044021396934838E-2</v>
      </c>
      <c r="AB64" s="18">
        <f t="shared" si="150"/>
        <v>9.6233004899601252E-2</v>
      </c>
      <c r="AD64" s="68">
        <f t="shared" si="113"/>
        <v>39.761453804193216</v>
      </c>
      <c r="AE64" s="69">
        <f t="shared" si="114"/>
        <v>80.692888783205191</v>
      </c>
      <c r="AF64" s="69">
        <f t="shared" si="115"/>
        <v>120.4543425873984</v>
      </c>
      <c r="AH64" t="str">
        <f t="shared" si="142"/>
        <v>63 Community and civil enforcement occupations</v>
      </c>
      <c r="AI64" s="18">
        <f t="shared" si="151"/>
        <v>7.2284911089334186E-2</v>
      </c>
      <c r="AJ64" s="18">
        <f t="shared" si="151"/>
        <v>8.4320580392062125E-2</v>
      </c>
      <c r="AK64" s="18">
        <f t="shared" si="151"/>
        <v>9.1406270316748264E-2</v>
      </c>
      <c r="AL64" s="18">
        <f t="shared" si="151"/>
        <v>8.1521708778054702E-2</v>
      </c>
      <c r="AM64" s="18">
        <f t="shared" si="151"/>
        <v>9.1815589751548299E-2</v>
      </c>
      <c r="AO64" s="68">
        <f t="shared" si="117"/>
        <v>3.919314152242185</v>
      </c>
      <c r="AP64" s="69">
        <f t="shared" si="118"/>
        <v>56.389053413365922</v>
      </c>
      <c r="AQ64" s="69">
        <f t="shared" si="119"/>
        <v>60.308367565608101</v>
      </c>
      <c r="AS64" t="str">
        <f t="shared" si="143"/>
        <v>63 Community and civil enforcement occupations</v>
      </c>
      <c r="AT64" s="18">
        <f t="shared" si="152"/>
        <v>9.1898807406561922E-2</v>
      </c>
      <c r="AU64" s="18">
        <f t="shared" si="152"/>
        <v>9.3259535668778745E-2</v>
      </c>
      <c r="AV64" s="18">
        <f t="shared" si="152"/>
        <v>9.5967441143863103E-2</v>
      </c>
      <c r="AW64" s="18">
        <f t="shared" si="152"/>
        <v>7.4110951009703163E-2</v>
      </c>
      <c r="AX64" s="18">
        <f t="shared" si="152"/>
        <v>7.1258667721831412E-2</v>
      </c>
      <c r="AZ64" s="68">
        <f t="shared" si="121"/>
        <v>-8.835360707694969</v>
      </c>
      <c r="BA64" s="69">
        <f t="shared" si="122"/>
        <v>56.359858265032528</v>
      </c>
      <c r="BB64" s="69">
        <f t="shared" si="123"/>
        <v>47.524497557337561</v>
      </c>
      <c r="BD64" t="str">
        <f t="shared" si="144"/>
        <v>63 Community and civil enforcement occupations</v>
      </c>
      <c r="BE64" s="18">
        <f t="shared" si="153"/>
        <v>9.3310607246052391E-2</v>
      </c>
      <c r="BF64" s="18">
        <f t="shared" si="153"/>
        <v>6.770945400320745E-2</v>
      </c>
      <c r="BG64" s="18">
        <f t="shared" si="153"/>
        <v>0.10387295274180469</v>
      </c>
      <c r="BH64" s="18">
        <f t="shared" si="153"/>
        <v>5.7170310826873946E-2</v>
      </c>
      <c r="BI64" s="18">
        <f t="shared" si="153"/>
        <v>5.8847861905469444E-2</v>
      </c>
      <c r="BK64" s="68">
        <f t="shared" si="125"/>
        <v>-42.29411368302199</v>
      </c>
      <c r="BL64" s="69">
        <f t="shared" si="126"/>
        <v>22.549286244756196</v>
      </c>
      <c r="BM64" s="69">
        <f t="shared" si="127"/>
        <v>-19.744827438265794</v>
      </c>
      <c r="BO64" t="str">
        <f t="shared" si="145"/>
        <v>63 Community and civil enforcement occupations</v>
      </c>
      <c r="BP64" s="18">
        <f t="shared" si="154"/>
        <v>0.1302318405268561</v>
      </c>
      <c r="BQ64" s="18">
        <f t="shared" si="154"/>
        <v>0.12266104676408281</v>
      </c>
      <c r="BR64" s="18">
        <f t="shared" si="154"/>
        <v>0.15977705134525735</v>
      </c>
      <c r="BS64" s="18">
        <f t="shared" si="154"/>
        <v>0.11701508927525923</v>
      </c>
      <c r="BT64" s="18">
        <f t="shared" si="154"/>
        <v>0.14154170360249821</v>
      </c>
      <c r="BV64" s="68">
        <f t="shared" si="129"/>
        <v>-23.896062047445803</v>
      </c>
      <c r="BW64" s="69">
        <f t="shared" si="130"/>
        <v>31.065303654752093</v>
      </c>
      <c r="BX64" s="69">
        <f t="shared" si="131"/>
        <v>7.1692416073062883</v>
      </c>
      <c r="BZ64" t="str">
        <f t="shared" si="146"/>
        <v>63 Community and civil enforcement occupations</v>
      </c>
      <c r="CA64" s="18">
        <f t="shared" si="155"/>
        <v>0.14977392091326122</v>
      </c>
      <c r="CB64" s="18">
        <f t="shared" si="155"/>
        <v>0.17032582002773231</v>
      </c>
      <c r="CC64" s="18">
        <f t="shared" si="155"/>
        <v>0.21255774351664086</v>
      </c>
      <c r="CD64" s="18">
        <f t="shared" si="155"/>
        <v>0.18006063221678709</v>
      </c>
      <c r="CE64" s="18">
        <f t="shared" si="155"/>
        <v>0.22260253870481214</v>
      </c>
      <c r="CG64" s="68">
        <f t="shared" si="133"/>
        <v>-39.329686342050792</v>
      </c>
      <c r="CH64" s="69">
        <f t="shared" si="134"/>
        <v>29.877910122005019</v>
      </c>
      <c r="CI64" s="69">
        <f t="shared" si="135"/>
        <v>-9.4517762200457724</v>
      </c>
      <c r="CK64" t="str">
        <f t="shared" si="147"/>
        <v>63 Community and civil enforcement occupations</v>
      </c>
      <c r="CL64" s="18">
        <f t="shared" si="156"/>
        <v>0.12903147899186687</v>
      </c>
      <c r="CM64" s="18">
        <f t="shared" si="156"/>
        <v>0.10407771177353273</v>
      </c>
      <c r="CN64" s="18">
        <f t="shared" si="156"/>
        <v>0.16857139023175483</v>
      </c>
      <c r="CO64" s="18">
        <f t="shared" si="156"/>
        <v>8.1988022515059295E-2</v>
      </c>
      <c r="CP64" s="18">
        <f t="shared" si="156"/>
        <v>7.2474350686140124E-2</v>
      </c>
      <c r="CR64" s="68">
        <f t="shared" si="137"/>
        <v>-74.461016171894883</v>
      </c>
      <c r="CS64" s="69">
        <f t="shared" si="138"/>
        <v>11.426997390220265</v>
      </c>
      <c r="CT64" s="69">
        <f t="shared" si="139"/>
        <v>-63.034018781674618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1.4426674447453591</v>
      </c>
      <c r="C65" s="18">
        <f t="shared" si="157"/>
        <v>1.2969744229542219</v>
      </c>
      <c r="D65" s="18">
        <f t="shared" si="157"/>
        <v>0.99943487082008364</v>
      </c>
      <c r="E65" s="18">
        <f t="shared" si="157"/>
        <v>0.94444912803261249</v>
      </c>
      <c r="F65" s="18">
        <f t="shared" si="157"/>
        <v>0.93548285222010574</v>
      </c>
      <c r="H65" s="68">
        <f t="shared" si="105"/>
        <v>45.916858258104988</v>
      </c>
      <c r="I65" s="69">
        <f t="shared" si="106"/>
        <v>68.340631178587898</v>
      </c>
      <c r="J65" s="69">
        <f t="shared" si="107"/>
        <v>114.25748943669289</v>
      </c>
      <c r="L65" t="str">
        <f t="shared" si="140"/>
        <v>71 Sales occupations</v>
      </c>
      <c r="M65" s="18">
        <f t="shared" ref="M65:Q70" si="158">M28/M$35*100</f>
        <v>2.6989849632116201</v>
      </c>
      <c r="N65" s="18">
        <f t="shared" si="158"/>
        <v>2.642203049697704</v>
      </c>
      <c r="O65" s="18">
        <f t="shared" si="158"/>
        <v>2.4436103597460059</v>
      </c>
      <c r="P65" s="18">
        <f t="shared" si="158"/>
        <v>2.5435548508909811</v>
      </c>
      <c r="Q65" s="18">
        <f t="shared" si="158"/>
        <v>2.9012971567734827</v>
      </c>
      <c r="S65" s="68">
        <f t="shared" si="109"/>
        <v>73.101629270676284</v>
      </c>
      <c r="T65" s="69">
        <f t="shared" si="110"/>
        <v>78.420057019707627</v>
      </c>
      <c r="U65" s="69">
        <f t="shared" si="111"/>
        <v>151.52168629038394</v>
      </c>
      <c r="W65" t="str">
        <f t="shared" si="141"/>
        <v>71 Sales occupations</v>
      </c>
      <c r="X65" s="18">
        <f t="shared" ref="X65:AB70" si="159">X28/X$35*100</f>
        <v>5.4501264546486876</v>
      </c>
      <c r="Y65" s="18">
        <f t="shared" si="159"/>
        <v>5.5333188180803319</v>
      </c>
      <c r="Z65" s="18">
        <f t="shared" si="159"/>
        <v>5.4023542803360503</v>
      </c>
      <c r="AA65" s="18">
        <f t="shared" si="159"/>
        <v>5.5898434007762052</v>
      </c>
      <c r="AB65" s="18">
        <f t="shared" si="159"/>
        <v>6.2274261884195559</v>
      </c>
      <c r="AD65" s="68">
        <f t="shared" si="113"/>
        <v>61.353738870680317</v>
      </c>
      <c r="AE65" s="69">
        <f t="shared" si="114"/>
        <v>78.789027705506371</v>
      </c>
      <c r="AF65" s="69">
        <f t="shared" si="115"/>
        <v>140.14276657618669</v>
      </c>
      <c r="AH65" t="str">
        <f t="shared" si="142"/>
        <v>71 Sales occupations</v>
      </c>
      <c r="AI65" s="18">
        <f t="shared" ref="AI65:AM70" si="160">AI28/AI$35*100</f>
        <v>5.7502459766377765</v>
      </c>
      <c r="AJ65" s="18">
        <f t="shared" si="160"/>
        <v>6.4393441968662115</v>
      </c>
      <c r="AK65" s="18">
        <f t="shared" si="160"/>
        <v>6.547192751285821</v>
      </c>
      <c r="AL65" s="18">
        <f t="shared" si="160"/>
        <v>7.5626894521818713</v>
      </c>
      <c r="AM65" s="18">
        <f t="shared" si="160"/>
        <v>9.9205322790776158</v>
      </c>
      <c r="AO65" s="68">
        <f t="shared" si="117"/>
        <v>56.760153468526099</v>
      </c>
      <c r="AP65" s="69">
        <f t="shared" si="118"/>
        <v>76.547734679500607</v>
      </c>
      <c r="AQ65" s="69">
        <f t="shared" si="119"/>
        <v>133.30788814802671</v>
      </c>
      <c r="AS65" t="str">
        <f t="shared" si="143"/>
        <v>71 Sales occupations</v>
      </c>
      <c r="AT65" s="18">
        <f t="shared" ref="AT65:AX70" si="161">AT28/AT$35*100</f>
        <v>5.9291194056385574</v>
      </c>
      <c r="AU65" s="18">
        <f t="shared" si="161"/>
        <v>5.7120237018061513</v>
      </c>
      <c r="AV65" s="18">
        <f t="shared" si="161"/>
        <v>5.7000528294402653</v>
      </c>
      <c r="AW65" s="18">
        <f t="shared" si="161"/>
        <v>5.7743243541287192</v>
      </c>
      <c r="AX65" s="18">
        <f t="shared" si="161"/>
        <v>6.4582918574682777</v>
      </c>
      <c r="AZ65" s="68">
        <f t="shared" si="121"/>
        <v>39.107780424522517</v>
      </c>
      <c r="BA65" s="69">
        <f t="shared" si="122"/>
        <v>62.187571026859622</v>
      </c>
      <c r="BB65" s="69">
        <f t="shared" si="123"/>
        <v>101.29535145138213</v>
      </c>
      <c r="BD65" t="str">
        <f t="shared" si="144"/>
        <v>71 Sales occupations</v>
      </c>
      <c r="BE65" s="18">
        <f t="shared" ref="BE65:BI70" si="162">BE28/BE$35*100</f>
        <v>10.873792073781765</v>
      </c>
      <c r="BF65" s="18">
        <f t="shared" si="162"/>
        <v>10.633699365105748</v>
      </c>
      <c r="BG65" s="18">
        <f t="shared" si="162"/>
        <v>10.659264555720574</v>
      </c>
      <c r="BH65" s="18">
        <f t="shared" si="162"/>
        <v>11.506642114495156</v>
      </c>
      <c r="BI65" s="18">
        <f t="shared" si="162"/>
        <v>12.714993039324238</v>
      </c>
      <c r="BK65" s="68">
        <f t="shared" si="125"/>
        <v>21.501262373405176</v>
      </c>
      <c r="BL65" s="69">
        <f t="shared" si="126"/>
        <v>56.686786973724082</v>
      </c>
      <c r="BM65" s="69">
        <f t="shared" si="127"/>
        <v>78.188049347129265</v>
      </c>
      <c r="BO65" t="str">
        <f t="shared" si="145"/>
        <v>71 Sales occupations</v>
      </c>
      <c r="BP65" s="18">
        <f t="shared" ref="BP65:BT70" si="163">BP28/BP$35*100</f>
        <v>11.614518577175629</v>
      </c>
      <c r="BQ65" s="18">
        <f t="shared" si="163"/>
        <v>10.55729564871044</v>
      </c>
      <c r="BR65" s="18">
        <f t="shared" si="163"/>
        <v>10.931430056024187</v>
      </c>
      <c r="BS65" s="18">
        <f t="shared" si="163"/>
        <v>10.582114408074743</v>
      </c>
      <c r="BT65" s="18">
        <f t="shared" si="163"/>
        <v>9.1989021085272391</v>
      </c>
      <c r="BV65" s="68">
        <f t="shared" si="129"/>
        <v>-27.707019507060863</v>
      </c>
      <c r="BW65" s="69">
        <f t="shared" si="130"/>
        <v>41.861277711312631</v>
      </c>
      <c r="BX65" s="69">
        <f t="shared" si="131"/>
        <v>14.154258204251768</v>
      </c>
      <c r="BZ65" t="str">
        <f t="shared" si="146"/>
        <v>71 Sales occupations</v>
      </c>
      <c r="CA65" s="18">
        <f t="shared" ref="CA65:CE70" si="164">CA28/CA$35*100</f>
        <v>13.435204279976132</v>
      </c>
      <c r="CB65" s="18">
        <f t="shared" si="164"/>
        <v>11.150542367337838</v>
      </c>
      <c r="CC65" s="18">
        <f t="shared" si="164"/>
        <v>12.724298291466804</v>
      </c>
      <c r="CD65" s="18">
        <f t="shared" si="164"/>
        <v>12.155057376009754</v>
      </c>
      <c r="CE65" s="18">
        <f t="shared" si="164"/>
        <v>8.9528014589115035</v>
      </c>
      <c r="CG65" s="68">
        <f t="shared" si="133"/>
        <v>-59.238686519377438</v>
      </c>
      <c r="CH65" s="69">
        <f t="shared" si="134"/>
        <v>28.881475959429647</v>
      </c>
      <c r="CI65" s="69">
        <f t="shared" si="135"/>
        <v>-30.357210559947788</v>
      </c>
      <c r="CK65" t="str">
        <f t="shared" si="147"/>
        <v>71 Sales occupations</v>
      </c>
      <c r="CL65" s="18">
        <f t="shared" ref="CL65:CP70" si="165">CL28/CL$35*100</f>
        <v>16.584936879045458</v>
      </c>
      <c r="CM65" s="18">
        <f t="shared" si="165"/>
        <v>14.664431686024407</v>
      </c>
      <c r="CN65" s="18">
        <f t="shared" si="165"/>
        <v>12.967933148906102</v>
      </c>
      <c r="CO65" s="18">
        <f t="shared" si="165"/>
        <v>12.449766282916332</v>
      </c>
      <c r="CP65" s="18">
        <f t="shared" si="165"/>
        <v>9.0024686451104916</v>
      </c>
      <c r="CR65" s="68">
        <f t="shared" si="137"/>
        <v>-58.762341011846445</v>
      </c>
      <c r="CS65" s="69">
        <f t="shared" si="138"/>
        <v>22.267541206056368</v>
      </c>
      <c r="CT65" s="69">
        <f t="shared" si="139"/>
        <v>-36.49479980579008</v>
      </c>
    </row>
    <row r="66" spans="1:98" x14ac:dyDescent="0.2">
      <c r="A66" t="str">
        <f t="shared" si="103"/>
        <v>72 Customer service occupations</v>
      </c>
      <c r="B66" s="18">
        <f t="shared" si="157"/>
        <v>0.39911525919321367</v>
      </c>
      <c r="C66" s="18">
        <f t="shared" si="157"/>
        <v>0.42704808872467293</v>
      </c>
      <c r="D66" s="18">
        <f t="shared" si="157"/>
        <v>0.42827915158441365</v>
      </c>
      <c r="E66" s="18">
        <f t="shared" si="157"/>
        <v>0.52032770794332195</v>
      </c>
      <c r="F66" s="18">
        <f t="shared" si="157"/>
        <v>0.56557857973989056</v>
      </c>
      <c r="H66" s="68">
        <f t="shared" si="105"/>
        <v>105.86862155851462</v>
      </c>
      <c r="I66" s="69">
        <f t="shared" si="106"/>
        <v>77.925370235204085</v>
      </c>
      <c r="J66" s="69">
        <f t="shared" si="107"/>
        <v>183.7939917937187</v>
      </c>
      <c r="L66" t="str">
        <f t="shared" si="140"/>
        <v>72 Customer service occupations</v>
      </c>
      <c r="M66" s="18">
        <f t="shared" si="158"/>
        <v>0.73960239299451591</v>
      </c>
      <c r="N66" s="18">
        <f t="shared" si="158"/>
        <v>0.82909977935571677</v>
      </c>
      <c r="O66" s="18">
        <f t="shared" si="158"/>
        <v>0.7268057607642322</v>
      </c>
      <c r="P66" s="18">
        <f t="shared" si="158"/>
        <v>0.82666261732808244</v>
      </c>
      <c r="Q66" s="18">
        <f t="shared" si="158"/>
        <v>0.91064611645699634</v>
      </c>
      <c r="S66" s="68">
        <f t="shared" si="109"/>
        <v>82.672082453315582</v>
      </c>
      <c r="T66" s="69">
        <f t="shared" si="110"/>
        <v>81.56581821033781</v>
      </c>
      <c r="U66" s="69">
        <f t="shared" si="111"/>
        <v>164.23790066365339</v>
      </c>
      <c r="W66" t="str">
        <f t="shared" si="141"/>
        <v>72 Customer service occupations</v>
      </c>
      <c r="X66" s="18">
        <f t="shared" si="159"/>
        <v>1.4456569042386225</v>
      </c>
      <c r="Y66" s="18">
        <f t="shared" si="159"/>
        <v>1.5487598057109904</v>
      </c>
      <c r="Z66" s="18">
        <f t="shared" si="159"/>
        <v>1.5635013262331834</v>
      </c>
      <c r="AA66" s="18">
        <f t="shared" si="159"/>
        <v>1.6544472206358791</v>
      </c>
      <c r="AB66" s="18">
        <f t="shared" si="159"/>
        <v>1.748924848861207</v>
      </c>
      <c r="AD66" s="68">
        <f t="shared" si="113"/>
        <v>56.576434855245935</v>
      </c>
      <c r="AE66" s="69">
        <f t="shared" si="114"/>
        <v>69.374665483474587</v>
      </c>
      <c r="AF66" s="69">
        <f t="shared" si="115"/>
        <v>125.95110033872052</v>
      </c>
      <c r="AH66" t="str">
        <f t="shared" si="142"/>
        <v>72 Customer service occupations</v>
      </c>
      <c r="AI66" s="18">
        <f t="shared" si="160"/>
        <v>1.1754884086948036</v>
      </c>
      <c r="AJ66" s="18">
        <f t="shared" si="160"/>
        <v>1.4999721969874551</v>
      </c>
      <c r="AK66" s="18">
        <f t="shared" si="160"/>
        <v>1.5582018094638492</v>
      </c>
      <c r="AL66" s="18">
        <f t="shared" si="160"/>
        <v>1.9454664400332884</v>
      </c>
      <c r="AM66" s="18">
        <f t="shared" si="160"/>
        <v>2.3988552456412755</v>
      </c>
      <c r="AO66" s="68">
        <f t="shared" si="117"/>
        <v>59.270803144603349</v>
      </c>
      <c r="AP66" s="69">
        <f t="shared" si="118"/>
        <v>71.915531299537278</v>
      </c>
      <c r="AQ66" s="69">
        <f t="shared" si="119"/>
        <v>131.18633444414064</v>
      </c>
      <c r="AS66" t="str">
        <f t="shared" si="143"/>
        <v>72 Customer service occupations</v>
      </c>
      <c r="AT66" s="18">
        <f t="shared" si="161"/>
        <v>2.1317349099365264</v>
      </c>
      <c r="AU66" s="18">
        <f t="shared" si="161"/>
        <v>2.3245503261684597</v>
      </c>
      <c r="AV66" s="18">
        <f t="shared" si="161"/>
        <v>2.3875735228627919</v>
      </c>
      <c r="AW66" s="18">
        <f t="shared" si="161"/>
        <v>2.676116951841367</v>
      </c>
      <c r="AX66" s="18">
        <f t="shared" si="161"/>
        <v>2.7297845846850697</v>
      </c>
      <c r="AZ66" s="68">
        <f t="shared" si="121"/>
        <v>40.373218447941817</v>
      </c>
      <c r="BA66" s="69">
        <f t="shared" si="122"/>
        <v>60.695293657158068</v>
      </c>
      <c r="BB66" s="69">
        <f t="shared" si="123"/>
        <v>101.06851210509986</v>
      </c>
      <c r="BD66" t="str">
        <f t="shared" si="144"/>
        <v>72 Customer service occupations</v>
      </c>
      <c r="BE66" s="18">
        <f t="shared" si="162"/>
        <v>1.8994928524847627</v>
      </c>
      <c r="BF66" s="18">
        <f t="shared" si="162"/>
        <v>2.050739058892348</v>
      </c>
      <c r="BG66" s="18">
        <f t="shared" si="162"/>
        <v>2.1004832742326092</v>
      </c>
      <c r="BH66" s="18">
        <f t="shared" si="162"/>
        <v>2.3287873939465125</v>
      </c>
      <c r="BI66" s="18">
        <f t="shared" si="162"/>
        <v>2.5462618506153856</v>
      </c>
      <c r="BK66" s="68">
        <f t="shared" si="125"/>
        <v>23.474063317017265</v>
      </c>
      <c r="BL66" s="69">
        <f t="shared" si="126"/>
        <v>49.069126161323787</v>
      </c>
      <c r="BM66" s="69">
        <f t="shared" si="127"/>
        <v>72.543189478341048</v>
      </c>
      <c r="BO66" t="str">
        <f t="shared" si="145"/>
        <v>72 Customer service occupations</v>
      </c>
      <c r="BP66" s="18">
        <f t="shared" si="163"/>
        <v>2.0776194111187118</v>
      </c>
      <c r="BQ66" s="18">
        <f t="shared" si="163"/>
        <v>2.298119246143882</v>
      </c>
      <c r="BR66" s="18">
        <f t="shared" si="163"/>
        <v>2.4160242462162564</v>
      </c>
      <c r="BS66" s="18">
        <f t="shared" si="163"/>
        <v>2.5757775039808273</v>
      </c>
      <c r="BT66" s="18">
        <f t="shared" si="163"/>
        <v>2.7837772932221823</v>
      </c>
      <c r="BV66" s="68">
        <f t="shared" si="129"/>
        <v>-1.0147890561653448</v>
      </c>
      <c r="BW66" s="69">
        <f t="shared" si="130"/>
        <v>44.821160113723039</v>
      </c>
      <c r="BX66" s="69">
        <f t="shared" si="131"/>
        <v>43.806371057557698</v>
      </c>
      <c r="BZ66" t="str">
        <f t="shared" si="146"/>
        <v>72 Customer service occupations</v>
      </c>
      <c r="CA66" s="18">
        <f t="shared" si="164"/>
        <v>1.6411208736158951</v>
      </c>
      <c r="CB66" s="18">
        <f t="shared" si="164"/>
        <v>1.5684552036729713</v>
      </c>
      <c r="CC66" s="18">
        <f t="shared" si="164"/>
        <v>1.7901608253331907</v>
      </c>
      <c r="CD66" s="18">
        <f t="shared" si="164"/>
        <v>1.9568167028869949</v>
      </c>
      <c r="CE66" s="18">
        <f t="shared" si="164"/>
        <v>2.9646213899233325</v>
      </c>
      <c r="CG66" s="68">
        <f t="shared" si="133"/>
        <v>-4.0598823132948034</v>
      </c>
      <c r="CH66" s="69">
        <f t="shared" si="134"/>
        <v>32.971252200536455</v>
      </c>
      <c r="CI66" s="69">
        <f t="shared" si="135"/>
        <v>28.911369887241651</v>
      </c>
      <c r="CK66" t="str">
        <f t="shared" si="147"/>
        <v>72 Customer service occupations</v>
      </c>
      <c r="CL66" s="18">
        <f t="shared" si="165"/>
        <v>1.3184896653573899</v>
      </c>
      <c r="CM66" s="18">
        <f t="shared" si="165"/>
        <v>1.7559323777864004</v>
      </c>
      <c r="CN66" s="18">
        <f t="shared" si="165"/>
        <v>1.7783191402082696</v>
      </c>
      <c r="CO66" s="18">
        <f t="shared" si="165"/>
        <v>2.6704827743332564</v>
      </c>
      <c r="CP66" s="18">
        <f t="shared" si="165"/>
        <v>3.9406446362497696</v>
      </c>
      <c r="CR66" s="68">
        <f t="shared" si="137"/>
        <v>31.631769056255177</v>
      </c>
      <c r="CS66" s="69">
        <f t="shared" si="138"/>
        <v>48.973137782684624</v>
      </c>
      <c r="CT66" s="69">
        <f t="shared" si="139"/>
        <v>80.604906838939812</v>
      </c>
    </row>
    <row r="67" spans="1:98" x14ac:dyDescent="0.2">
      <c r="A67" t="str">
        <f t="shared" si="103"/>
        <v>81 Process, plant and machine operatives</v>
      </c>
      <c r="B67" s="18">
        <f t="shared" si="157"/>
        <v>0.33996196293232184</v>
      </c>
      <c r="C67" s="18">
        <f t="shared" si="157"/>
        <v>0.45014432840066859</v>
      </c>
      <c r="D67" s="18">
        <f t="shared" si="157"/>
        <v>0.35315742053759064</v>
      </c>
      <c r="E67" s="18">
        <f t="shared" si="157"/>
        <v>0.42183493668732441</v>
      </c>
      <c r="F67" s="18">
        <f t="shared" si="157"/>
        <v>0.50191134771621981</v>
      </c>
      <c r="H67" s="68">
        <f t="shared" si="105"/>
        <v>121.55564301994497</v>
      </c>
      <c r="I67" s="69">
        <f t="shared" si="106"/>
        <v>77.065862431643879</v>
      </c>
      <c r="J67" s="69">
        <f t="shared" si="107"/>
        <v>198.62150545158883</v>
      </c>
      <c r="L67" t="str">
        <f t="shared" si="140"/>
        <v>81 Process, plant and machine operatives</v>
      </c>
      <c r="M67" s="18">
        <f t="shared" si="158"/>
        <v>0.41073764573164262</v>
      </c>
      <c r="N67" s="18">
        <f t="shared" si="158"/>
        <v>0.48022407964379576</v>
      </c>
      <c r="O67" s="18">
        <f t="shared" si="158"/>
        <v>0.38650235254167042</v>
      </c>
      <c r="P67" s="18">
        <f t="shared" si="158"/>
        <v>0.46789555893546936</v>
      </c>
      <c r="Q67" s="18">
        <f t="shared" si="158"/>
        <v>0.56889087598319776</v>
      </c>
      <c r="S67" s="68">
        <f t="shared" si="109"/>
        <v>114.59407540300629</v>
      </c>
      <c r="T67" s="69">
        <f t="shared" si="110"/>
        <v>89.281795800040939</v>
      </c>
      <c r="U67" s="69">
        <f t="shared" si="111"/>
        <v>203.87587120304724</v>
      </c>
      <c r="W67" t="str">
        <f t="shared" si="141"/>
        <v>81 Process, plant and machine operatives</v>
      </c>
      <c r="X67" s="18">
        <f t="shared" si="159"/>
        <v>0.63815786304645405</v>
      </c>
      <c r="Y67" s="18">
        <f t="shared" si="159"/>
        <v>0.56681393043150718</v>
      </c>
      <c r="Z67" s="18">
        <f t="shared" si="159"/>
        <v>0.45859083312088145</v>
      </c>
      <c r="AA67" s="18">
        <f t="shared" si="159"/>
        <v>0.57034686718108485</v>
      </c>
      <c r="AB67" s="18">
        <f t="shared" si="159"/>
        <v>0.68580674023533861</v>
      </c>
      <c r="AD67" s="68">
        <f t="shared" si="113"/>
        <v>109.32923474460981</v>
      </c>
      <c r="AE67" s="69">
        <f t="shared" si="114"/>
        <v>83.478662670077156</v>
      </c>
      <c r="AF67" s="69">
        <f t="shared" si="115"/>
        <v>192.80789741468695</v>
      </c>
      <c r="AH67" t="str">
        <f t="shared" si="142"/>
        <v>81 Process, plant and machine operatives</v>
      </c>
      <c r="AI67" s="18">
        <f t="shared" si="160"/>
        <v>0.90896153307603256</v>
      </c>
      <c r="AJ67" s="18">
        <f t="shared" si="160"/>
        <v>1.003727894265249</v>
      </c>
      <c r="AK67" s="18">
        <f t="shared" si="160"/>
        <v>0.85885069265697056</v>
      </c>
      <c r="AL67" s="18">
        <f t="shared" si="160"/>
        <v>1.2059522698084613</v>
      </c>
      <c r="AM67" s="18">
        <f t="shared" si="160"/>
        <v>1.4656802983685902</v>
      </c>
      <c r="AO67" s="68">
        <f t="shared" si="117"/>
        <v>76.553939351378801</v>
      </c>
      <c r="AP67" s="69">
        <f t="shared" si="118"/>
        <v>69.773410831266773</v>
      </c>
      <c r="AQ67" s="69">
        <f t="shared" si="119"/>
        <v>146.32735018264555</v>
      </c>
      <c r="AS67" t="str">
        <f t="shared" si="143"/>
        <v>81 Process, plant and machine operatives</v>
      </c>
      <c r="AT67" s="18">
        <f t="shared" si="161"/>
        <v>2.2272684190496865</v>
      </c>
      <c r="AU67" s="18">
        <f t="shared" si="161"/>
        <v>1.9414024386801283</v>
      </c>
      <c r="AV67" s="18">
        <f t="shared" si="161"/>
        <v>1.6594622050390098</v>
      </c>
      <c r="AW67" s="18">
        <f t="shared" si="161"/>
        <v>1.8522993213308323</v>
      </c>
      <c r="AX67" s="18">
        <f t="shared" si="161"/>
        <v>1.7266121757267292</v>
      </c>
      <c r="AZ67" s="68">
        <f t="shared" si="121"/>
        <v>27.743869755889804</v>
      </c>
      <c r="BA67" s="69">
        <f t="shared" si="122"/>
        <v>53.445866037583492</v>
      </c>
      <c r="BB67" s="69">
        <f t="shared" si="123"/>
        <v>81.18973579347329</v>
      </c>
      <c r="BD67" t="str">
        <f t="shared" si="144"/>
        <v>81 Process, plant and machine operatives</v>
      </c>
      <c r="BE67" s="18">
        <f t="shared" si="162"/>
        <v>4.2531194275297688</v>
      </c>
      <c r="BF67" s="18">
        <f t="shared" si="162"/>
        <v>3.8651114427470228</v>
      </c>
      <c r="BG67" s="18">
        <f t="shared" si="162"/>
        <v>3.7549024195619638</v>
      </c>
      <c r="BH67" s="18">
        <f t="shared" si="162"/>
        <v>3.8027344510430714</v>
      </c>
      <c r="BI67" s="18">
        <f t="shared" si="162"/>
        <v>3.6871548155421334</v>
      </c>
      <c r="BK67" s="68">
        <f t="shared" si="125"/>
        <v>1.9486939143982487E-2</v>
      </c>
      <c r="BL67" s="69">
        <f t="shared" si="126"/>
        <v>36.779681422503629</v>
      </c>
      <c r="BM67" s="69">
        <f t="shared" si="127"/>
        <v>36.79916836164761</v>
      </c>
      <c r="BO67" t="str">
        <f t="shared" si="145"/>
        <v>81 Process, plant and machine operatives</v>
      </c>
      <c r="BP67" s="18">
        <f t="shared" si="163"/>
        <v>4.7747528629539282</v>
      </c>
      <c r="BQ67" s="18">
        <f t="shared" si="163"/>
        <v>4.688625602759906</v>
      </c>
      <c r="BR67" s="18">
        <f t="shared" si="163"/>
        <v>4.2280767751976347</v>
      </c>
      <c r="BS67" s="18">
        <f t="shared" si="163"/>
        <v>4.8046203232068203</v>
      </c>
      <c r="BT67" s="18">
        <f t="shared" si="163"/>
        <v>5.012611641133323</v>
      </c>
      <c r="BV67" s="68">
        <f t="shared" si="129"/>
        <v>1.8493605794913839</v>
      </c>
      <c r="BW67" s="69">
        <f t="shared" si="130"/>
        <v>39.842517254966694</v>
      </c>
      <c r="BX67" s="69">
        <f t="shared" si="131"/>
        <v>41.691877834458083</v>
      </c>
      <c r="BZ67" t="str">
        <f t="shared" si="146"/>
        <v>81 Process, plant and machine operatives</v>
      </c>
      <c r="CA67" s="18">
        <f t="shared" si="164"/>
        <v>5.3630391474607713</v>
      </c>
      <c r="CB67" s="18">
        <f t="shared" si="164"/>
        <v>5.8148710142167968</v>
      </c>
      <c r="CC67" s="18">
        <f t="shared" si="164"/>
        <v>4.8673378112734849</v>
      </c>
      <c r="CD67" s="18">
        <f t="shared" si="164"/>
        <v>4.8900236756776341</v>
      </c>
      <c r="CE67" s="18">
        <f t="shared" si="164"/>
        <v>3.1359643626853311</v>
      </c>
      <c r="CG67" s="68">
        <f t="shared" si="133"/>
        <v>-62.674753205354996</v>
      </c>
      <c r="CH67" s="69">
        <f t="shared" si="134"/>
        <v>25.358874124470226</v>
      </c>
      <c r="CI67" s="69">
        <f t="shared" si="135"/>
        <v>-37.31587908088477</v>
      </c>
      <c r="CK67" t="str">
        <f t="shared" si="147"/>
        <v>81 Process, plant and machine operatives</v>
      </c>
      <c r="CL67" s="18">
        <f t="shared" si="165"/>
        <v>7.4003853880808395</v>
      </c>
      <c r="CM67" s="18">
        <f t="shared" si="165"/>
        <v>7.0736547088262549</v>
      </c>
      <c r="CN67" s="18">
        <f t="shared" si="165"/>
        <v>6.8047528631489369</v>
      </c>
      <c r="CO67" s="18">
        <f t="shared" si="165"/>
        <v>4.4474630607029608</v>
      </c>
      <c r="CP67" s="18">
        <f t="shared" si="165"/>
        <v>2.3539432801009874</v>
      </c>
      <c r="CR67" s="68">
        <f t="shared" si="137"/>
        <v>-79.451184844210331</v>
      </c>
      <c r="CS67" s="69">
        <f t="shared" si="138"/>
        <v>13.334673434937486</v>
      </c>
      <c r="CT67" s="69">
        <f t="shared" si="139"/>
        <v>-66.116511409272846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0.38016480864437835</v>
      </c>
      <c r="C68" s="18">
        <f t="shared" si="157"/>
        <v>0.59056000858852009</v>
      </c>
      <c r="D68" s="18">
        <f t="shared" si="157"/>
        <v>0.50701170860181166</v>
      </c>
      <c r="E68" s="18">
        <f t="shared" si="157"/>
        <v>0.56552060709383201</v>
      </c>
      <c r="F68" s="18">
        <f t="shared" si="157"/>
        <v>0.70232490457765284</v>
      </c>
      <c r="H68" s="68">
        <f t="shared" si="105"/>
        <v>115.94552933363147</v>
      </c>
      <c r="I68" s="69">
        <f t="shared" si="106"/>
        <v>109.78132906617006</v>
      </c>
      <c r="J68" s="69">
        <f t="shared" si="107"/>
        <v>225.7268583998015</v>
      </c>
      <c r="L68" t="str">
        <f t="shared" si="140"/>
        <v>82 Transport and mobile machine drivers and operatives</v>
      </c>
      <c r="M68" s="18">
        <f t="shared" si="158"/>
        <v>0.35460670242441011</v>
      </c>
      <c r="N68" s="18">
        <f t="shared" si="158"/>
        <v>0.49656168757115571</v>
      </c>
      <c r="O68" s="18">
        <f t="shared" si="158"/>
        <v>0.43845462923528089</v>
      </c>
      <c r="P68" s="18">
        <f t="shared" si="158"/>
        <v>0.48089015896324599</v>
      </c>
      <c r="Q68" s="18">
        <f t="shared" si="158"/>
        <v>0.62305733950922937</v>
      </c>
      <c r="S68" s="68">
        <f t="shared" si="109"/>
        <v>107.17829629424256</v>
      </c>
      <c r="T68" s="69">
        <f t="shared" si="110"/>
        <v>103.10990845833088</v>
      </c>
      <c r="U68" s="69">
        <f t="shared" si="111"/>
        <v>210.28820475257345</v>
      </c>
      <c r="W68" t="str">
        <f t="shared" si="141"/>
        <v>82 Transport and mobile machine drivers and operatives</v>
      </c>
      <c r="X68" s="18">
        <f t="shared" si="159"/>
        <v>0.73731521325600546</v>
      </c>
      <c r="Y68" s="18">
        <f t="shared" si="159"/>
        <v>0.88722249544426701</v>
      </c>
      <c r="Z68" s="18">
        <f t="shared" si="159"/>
        <v>0.78572403295354942</v>
      </c>
      <c r="AA68" s="18">
        <f t="shared" si="159"/>
        <v>0.82972160052407362</v>
      </c>
      <c r="AB68" s="18">
        <f t="shared" si="159"/>
        <v>0.86598963331885481</v>
      </c>
      <c r="AD68" s="68">
        <f t="shared" si="113"/>
        <v>54.275215575717809</v>
      </c>
      <c r="AE68" s="69">
        <f t="shared" si="114"/>
        <v>86.231089305351048</v>
      </c>
      <c r="AF68" s="69">
        <f t="shared" si="115"/>
        <v>140.50630488106884</v>
      </c>
      <c r="AH68" t="str">
        <f t="shared" si="142"/>
        <v>82 Transport and mobile machine drivers and operatives</v>
      </c>
      <c r="AI68" s="18">
        <f t="shared" si="160"/>
        <v>1.067534474149608</v>
      </c>
      <c r="AJ68" s="18">
        <f t="shared" si="160"/>
        <v>1.2916080070506932</v>
      </c>
      <c r="AK68" s="18">
        <f t="shared" si="160"/>
        <v>1.2012438717474914</v>
      </c>
      <c r="AL68" s="18">
        <f t="shared" si="160"/>
        <v>1.3901843082586745</v>
      </c>
      <c r="AM68" s="18">
        <f t="shared" si="160"/>
        <v>1.4051650125039985</v>
      </c>
      <c r="AO68" s="68">
        <f t="shared" si="117"/>
        <v>21.018558308203872</v>
      </c>
      <c r="AP68" s="69">
        <f t="shared" si="118"/>
        <v>70.110207803101133</v>
      </c>
      <c r="AQ68" s="69">
        <f t="shared" si="119"/>
        <v>91.128766111304998</v>
      </c>
      <c r="AS68" t="str">
        <f t="shared" si="143"/>
        <v>82 Transport and mobile machine drivers and operatives</v>
      </c>
      <c r="AT68" s="18">
        <f t="shared" si="161"/>
        <v>2.2505089208750886</v>
      </c>
      <c r="AU68" s="18">
        <f t="shared" si="161"/>
        <v>2.5379581382123972</v>
      </c>
      <c r="AV68" s="18">
        <f t="shared" si="161"/>
        <v>2.3783835816858714</v>
      </c>
      <c r="AW68" s="18">
        <f t="shared" si="161"/>
        <v>2.5016327620572683</v>
      </c>
      <c r="AX68" s="18">
        <f t="shared" si="161"/>
        <v>2.3020793811127782</v>
      </c>
      <c r="AZ68" s="68">
        <f t="shared" si="121"/>
        <v>18.836822630183924</v>
      </c>
      <c r="BA68" s="69">
        <f t="shared" si="122"/>
        <v>75.978500921570941</v>
      </c>
      <c r="BB68" s="69">
        <f t="shared" si="123"/>
        <v>94.815323551754858</v>
      </c>
      <c r="BD68" t="str">
        <f t="shared" si="144"/>
        <v>82 Transport and mobile machine drivers and operatives</v>
      </c>
      <c r="BE68" s="18">
        <f t="shared" si="162"/>
        <v>3.6463566868300457</v>
      </c>
      <c r="BF68" s="18">
        <f t="shared" si="162"/>
        <v>3.985036206255737</v>
      </c>
      <c r="BG68" s="18">
        <f t="shared" si="162"/>
        <v>4.1979885077237604</v>
      </c>
      <c r="BH68" s="18">
        <f t="shared" si="162"/>
        <v>3.8001819579474154</v>
      </c>
      <c r="BI68" s="18">
        <f t="shared" si="162"/>
        <v>3.6562600607334246</v>
      </c>
      <c r="BK68" s="68">
        <f t="shared" si="125"/>
        <v>-11.286903628711311</v>
      </c>
      <c r="BL68" s="69">
        <f t="shared" si="126"/>
        <v>45.427600100663852</v>
      </c>
      <c r="BM68" s="69">
        <f t="shared" si="127"/>
        <v>34.140696471952545</v>
      </c>
      <c r="BO68" t="str">
        <f t="shared" si="145"/>
        <v>82 Transport and mobile machine drivers and operatives</v>
      </c>
      <c r="BP68" s="18">
        <f t="shared" si="163"/>
        <v>5.3959332583784736</v>
      </c>
      <c r="BQ68" s="18">
        <f t="shared" si="163"/>
        <v>6.3838411980325738</v>
      </c>
      <c r="BR68" s="18">
        <f t="shared" si="163"/>
        <v>6.0223913791690764</v>
      </c>
      <c r="BS68" s="18">
        <f t="shared" si="163"/>
        <v>6.5031653141773855</v>
      </c>
      <c r="BT68" s="18">
        <f t="shared" si="163"/>
        <v>7.5408353969150088</v>
      </c>
      <c r="BV68" s="68">
        <f t="shared" si="129"/>
        <v>7.5691157281652766</v>
      </c>
      <c r="BW68" s="69">
        <f t="shared" si="130"/>
        <v>54.104424196217224</v>
      </c>
      <c r="BX68" s="69">
        <f t="shared" si="131"/>
        <v>61.673539924382517</v>
      </c>
      <c r="BZ68" t="str">
        <f t="shared" si="146"/>
        <v>82 Transport and mobile machine drivers and operatives</v>
      </c>
      <c r="CA68" s="18">
        <f t="shared" si="164"/>
        <v>6.1623178819321431</v>
      </c>
      <c r="CB68" s="18">
        <f t="shared" si="164"/>
        <v>9.1728545419412413</v>
      </c>
      <c r="CC68" s="18">
        <f t="shared" si="164"/>
        <v>7.338214849116488</v>
      </c>
      <c r="CD68" s="18">
        <f t="shared" si="164"/>
        <v>7.6034886422434749</v>
      </c>
      <c r="CE68" s="18">
        <f t="shared" si="164"/>
        <v>7.9764921851747133</v>
      </c>
      <c r="CG68" s="68">
        <f t="shared" si="133"/>
        <v>-37.028421575603303</v>
      </c>
      <c r="CH68" s="69">
        <f t="shared" si="134"/>
        <v>39.617628883622992</v>
      </c>
      <c r="CI68" s="69">
        <f t="shared" si="135"/>
        <v>2.5892073080196871</v>
      </c>
      <c r="CK68" t="str">
        <f t="shared" si="147"/>
        <v>82 Transport and mobile machine drivers and operatives</v>
      </c>
      <c r="CL68" s="18">
        <f t="shared" si="165"/>
        <v>6.819985038788742</v>
      </c>
      <c r="CM68" s="18">
        <f t="shared" si="165"/>
        <v>8.6287712062418027</v>
      </c>
      <c r="CN68" s="18">
        <f t="shared" si="165"/>
        <v>10.245559426348704</v>
      </c>
      <c r="CO68" s="18">
        <f t="shared" si="165"/>
        <v>8.3050363933824816</v>
      </c>
      <c r="CP68" s="18">
        <f t="shared" si="165"/>
        <v>4.3567119030528785</v>
      </c>
      <c r="CR68" s="68">
        <f t="shared" si="137"/>
        <v>-74.740409008679435</v>
      </c>
      <c r="CS68" s="69">
        <f t="shared" si="138"/>
        <v>23.052428778908428</v>
      </c>
      <c r="CT68" s="69">
        <f t="shared" si="139"/>
        <v>-51.687980229771</v>
      </c>
    </row>
    <row r="69" spans="1:98" x14ac:dyDescent="0.2">
      <c r="A69" t="str">
        <f t="shared" si="103"/>
        <v>91 Elementary trades and related occupations</v>
      </c>
      <c r="B69" s="18">
        <f t="shared" si="157"/>
        <v>4.7058493386584769E-3</v>
      </c>
      <c r="C69" s="18">
        <f t="shared" si="157"/>
        <v>4.2210594841488426E-3</v>
      </c>
      <c r="D69" s="18">
        <f t="shared" si="157"/>
        <v>3.8001810292018308E-3</v>
      </c>
      <c r="E69" s="18">
        <f t="shared" si="157"/>
        <v>1.4099774705895742E-2</v>
      </c>
      <c r="F69" s="18">
        <f t="shared" si="157"/>
        <v>1.6721536029428732E-2</v>
      </c>
      <c r="H69" s="68">
        <f t="shared" si="105"/>
        <v>585.95562322757416</v>
      </c>
      <c r="I69" s="69">
        <f t="shared" si="106"/>
        <v>395.82517200169303</v>
      </c>
      <c r="J69" s="69">
        <f t="shared" si="107"/>
        <v>981.78079522926714</v>
      </c>
      <c r="L69" t="str">
        <f t="shared" si="140"/>
        <v>91 Elementary trades and related occupations</v>
      </c>
      <c r="M69" s="18">
        <f t="shared" si="158"/>
        <v>0.13153800802882062</v>
      </c>
      <c r="N69" s="18">
        <f t="shared" si="158"/>
        <v>0.16783659464134382</v>
      </c>
      <c r="O69" s="18">
        <f t="shared" si="158"/>
        <v>9.710966660521711E-2</v>
      </c>
      <c r="P69" s="18">
        <f t="shared" si="158"/>
        <v>0.19765361162653516</v>
      </c>
      <c r="Q69" s="18">
        <f t="shared" si="158"/>
        <v>0.28915330913496995</v>
      </c>
      <c r="S69" s="68">
        <f t="shared" si="109"/>
        <v>334.11681150012441</v>
      </c>
      <c r="T69" s="69">
        <f t="shared" si="110"/>
        <v>175.52896553832335</v>
      </c>
      <c r="U69" s="69">
        <f t="shared" si="111"/>
        <v>509.6457770384477</v>
      </c>
      <c r="W69" t="str">
        <f t="shared" si="141"/>
        <v>91 Elementary trades and related occupations</v>
      </c>
      <c r="X69" s="18">
        <f t="shared" si="159"/>
        <v>0.33119682321972294</v>
      </c>
      <c r="Y69" s="18">
        <f t="shared" si="159"/>
        <v>0.28570157002160695</v>
      </c>
      <c r="Z69" s="18">
        <f t="shared" si="159"/>
        <v>0.23029659137624342</v>
      </c>
      <c r="AA69" s="18">
        <f t="shared" si="159"/>
        <v>0.5250109098047181</v>
      </c>
      <c r="AB69" s="18">
        <f t="shared" si="159"/>
        <v>0.63946156056294057</v>
      </c>
      <c r="AD69" s="68">
        <f t="shared" si="113"/>
        <v>288.66947983139556</v>
      </c>
      <c r="AE69" s="69">
        <f t="shared" si="114"/>
        <v>194.16189839802712</v>
      </c>
      <c r="AF69" s="69">
        <f t="shared" si="115"/>
        <v>482.83137822942274</v>
      </c>
      <c r="AH69" t="str">
        <f t="shared" si="142"/>
        <v>91 Elementary trades and related occupations</v>
      </c>
      <c r="AI69" s="18">
        <f t="shared" si="160"/>
        <v>0.67488760171317996</v>
      </c>
      <c r="AJ69" s="18">
        <f t="shared" si="160"/>
        <v>0.7317657225604699</v>
      </c>
      <c r="AK69" s="18">
        <f t="shared" si="160"/>
        <v>0.55627803837357082</v>
      </c>
      <c r="AL69" s="18">
        <f t="shared" si="160"/>
        <v>1.8533609075028741</v>
      </c>
      <c r="AM69" s="18">
        <f t="shared" si="160"/>
        <v>3.2369928814027693</v>
      </c>
      <c r="AO69" s="68">
        <f t="shared" si="117"/>
        <v>502.01271239056319</v>
      </c>
      <c r="AP69" s="69">
        <f t="shared" si="118"/>
        <v>289.50756892608047</v>
      </c>
      <c r="AQ69" s="69">
        <f t="shared" si="119"/>
        <v>791.52028131664372</v>
      </c>
      <c r="AS69" t="str">
        <f t="shared" si="143"/>
        <v>91 Elementary trades and related occupations</v>
      </c>
      <c r="AT69" s="18">
        <f t="shared" si="161"/>
        <v>0.96379338986174645</v>
      </c>
      <c r="AU69" s="18">
        <f t="shared" si="161"/>
        <v>0.79104796274895273</v>
      </c>
      <c r="AV69" s="18">
        <f t="shared" si="161"/>
        <v>0.70708495452197817</v>
      </c>
      <c r="AW69" s="18">
        <f t="shared" si="161"/>
        <v>1.5793846264523848</v>
      </c>
      <c r="AX69" s="18">
        <f t="shared" si="161"/>
        <v>2.0139691600822749</v>
      </c>
      <c r="AZ69" s="68">
        <f t="shared" si="121"/>
        <v>249.69856822723276</v>
      </c>
      <c r="BA69" s="69">
        <f t="shared" si="122"/>
        <v>160.82766122757747</v>
      </c>
      <c r="BB69" s="69">
        <f t="shared" si="123"/>
        <v>410.52622945481022</v>
      </c>
      <c r="BD69" t="str">
        <f t="shared" si="144"/>
        <v>91 Elementary trades and related occupations</v>
      </c>
      <c r="BE69" s="18">
        <f t="shared" si="162"/>
        <v>1.2095523912684623</v>
      </c>
      <c r="BF69" s="18">
        <f t="shared" si="162"/>
        <v>1.0023425476601799</v>
      </c>
      <c r="BG69" s="18">
        <f t="shared" si="162"/>
        <v>0.98718691927263402</v>
      </c>
      <c r="BH69" s="18">
        <f t="shared" si="162"/>
        <v>1.5856506032549373</v>
      </c>
      <c r="BI69" s="18">
        <f t="shared" si="162"/>
        <v>1.9663167617431347</v>
      </c>
      <c r="BK69" s="68">
        <f t="shared" si="125"/>
        <v>102.88315687604145</v>
      </c>
      <c r="BL69" s="69">
        <f t="shared" si="126"/>
        <v>80.692144068108917</v>
      </c>
      <c r="BM69" s="69">
        <f t="shared" si="127"/>
        <v>183.57530094415037</v>
      </c>
      <c r="BO69" t="str">
        <f t="shared" si="145"/>
        <v>91 Elementary trades and related occupations</v>
      </c>
      <c r="BP69" s="18">
        <f t="shared" si="163"/>
        <v>2.2303384029004056</v>
      </c>
      <c r="BQ69" s="18">
        <f t="shared" si="163"/>
        <v>1.967813441040319</v>
      </c>
      <c r="BR69" s="18">
        <f t="shared" si="163"/>
        <v>1.9254298252386097</v>
      </c>
      <c r="BS69" s="18">
        <f t="shared" si="163"/>
        <v>3.3295450619232705</v>
      </c>
      <c r="BT69" s="18">
        <f t="shared" si="163"/>
        <v>4.3818184130741606</v>
      </c>
      <c r="BV69" s="68">
        <f t="shared" si="129"/>
        <v>95.507667506212897</v>
      </c>
      <c r="BW69" s="69">
        <f t="shared" si="130"/>
        <v>67.232328567058971</v>
      </c>
      <c r="BX69" s="69">
        <f t="shared" si="131"/>
        <v>162.73999607327184</v>
      </c>
      <c r="BZ69" t="str">
        <f t="shared" si="146"/>
        <v>91 Elementary trades and related occupations</v>
      </c>
      <c r="CA69" s="18">
        <f t="shared" si="164"/>
        <v>3.605681780532128</v>
      </c>
      <c r="CB69" s="18">
        <f t="shared" si="164"/>
        <v>3.6270588950157023</v>
      </c>
      <c r="CC69" s="18">
        <f t="shared" si="164"/>
        <v>3.3281325009980502</v>
      </c>
      <c r="CD69" s="18">
        <f t="shared" si="164"/>
        <v>6.1648470102251345</v>
      </c>
      <c r="CE69" s="18">
        <f t="shared" si="164"/>
        <v>8.2514071292814553</v>
      </c>
      <c r="CG69" s="68">
        <f t="shared" si="133"/>
        <v>43.631754630125883</v>
      </c>
      <c r="CH69" s="69">
        <f t="shared" si="134"/>
        <v>62.977652907976754</v>
      </c>
      <c r="CI69" s="69">
        <f t="shared" si="135"/>
        <v>106.60940753810264</v>
      </c>
      <c r="CK69" t="str">
        <f t="shared" si="147"/>
        <v>91 Elementary trades and related occupations</v>
      </c>
      <c r="CL69" s="18">
        <f t="shared" si="165"/>
        <v>4.465367301324803</v>
      </c>
      <c r="CM69" s="18">
        <f t="shared" si="165"/>
        <v>4.4586706568370609</v>
      </c>
      <c r="CN69" s="18">
        <f t="shared" si="165"/>
        <v>4.6258305389752818</v>
      </c>
      <c r="CO69" s="18">
        <f t="shared" si="165"/>
        <v>8.2642105492406923</v>
      </c>
      <c r="CP69" s="18">
        <f t="shared" si="165"/>
        <v>9.5182433260964192</v>
      </c>
      <c r="CR69" s="68">
        <f t="shared" si="137"/>
        <v>22.227866893339428</v>
      </c>
      <c r="CS69" s="69">
        <f t="shared" si="138"/>
        <v>48.533785550225829</v>
      </c>
      <c r="CT69" s="69">
        <f t="shared" si="139"/>
        <v>70.761652443565254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0.41645581132442927</v>
      </c>
      <c r="C70" s="18">
        <f t="shared" si="157"/>
        <v>0.52745913816582901</v>
      </c>
      <c r="D70" s="18">
        <f t="shared" si="157"/>
        <v>0.48334834126035325</v>
      </c>
      <c r="E70" s="18">
        <f t="shared" si="157"/>
        <v>0.43531729436156219</v>
      </c>
      <c r="F70" s="18">
        <f t="shared" si="157"/>
        <v>0.45355165183230156</v>
      </c>
      <c r="H70" s="68">
        <f t="shared" si="105"/>
        <v>46.281921945843202</v>
      </c>
      <c r="I70" s="69">
        <f t="shared" si="106"/>
        <v>70.823657088553048</v>
      </c>
      <c r="J70" s="69">
        <f t="shared" si="107"/>
        <v>117.10557903439627</v>
      </c>
      <c r="L70" t="str">
        <f t="shared" ref="L70" si="166">A70</f>
        <v>92 Elementary administration and service occupations</v>
      </c>
      <c r="M70" s="18">
        <f t="shared" si="158"/>
        <v>1.71170593643832</v>
      </c>
      <c r="N70" s="18">
        <f t="shared" si="158"/>
        <v>2.0109348941152128</v>
      </c>
      <c r="O70" s="18">
        <f t="shared" si="158"/>
        <v>1.9591975570063596</v>
      </c>
      <c r="P70" s="18">
        <f t="shared" si="158"/>
        <v>2.0138699068448576</v>
      </c>
      <c r="Q70" s="18">
        <f t="shared" si="158"/>
        <v>2.3699658148091762</v>
      </c>
      <c r="S70" s="68">
        <f t="shared" si="109"/>
        <v>76.361893067280661</v>
      </c>
      <c r="T70" s="69">
        <f t="shared" si="110"/>
        <v>83.454730996568372</v>
      </c>
      <c r="U70" s="69">
        <f t="shared" si="111"/>
        <v>159.81662406384905</v>
      </c>
      <c r="W70" t="str">
        <f t="shared" ref="W70" si="167">A70</f>
        <v>92 Elementary administration and service occupations</v>
      </c>
      <c r="X70" s="18">
        <f t="shared" si="159"/>
        <v>3.260835723986049</v>
      </c>
      <c r="Y70" s="18">
        <f t="shared" si="159"/>
        <v>3.4933700816657574</v>
      </c>
      <c r="Z70" s="18">
        <f t="shared" si="159"/>
        <v>3.3549645132410633</v>
      </c>
      <c r="AA70" s="18">
        <f t="shared" si="159"/>
        <v>3.2190984845626374</v>
      </c>
      <c r="AB70" s="18">
        <f t="shared" si="159"/>
        <v>3.3484438925349851</v>
      </c>
      <c r="AD70" s="68">
        <f t="shared" si="113"/>
        <v>39.70392288193834</v>
      </c>
      <c r="AE70" s="69">
        <f t="shared" si="114"/>
        <v>77.450632309717804</v>
      </c>
      <c r="AF70" s="69">
        <f t="shared" si="115"/>
        <v>117.15455519165616</v>
      </c>
      <c r="AH70" t="str">
        <f t="shared" ref="AH70" si="168">L70</f>
        <v>92 Elementary administration and service occupations</v>
      </c>
      <c r="AI70" s="18">
        <f t="shared" si="160"/>
        <v>4.4312466492773508</v>
      </c>
      <c r="AJ70" s="18">
        <f t="shared" si="160"/>
        <v>5.5689911944078796</v>
      </c>
      <c r="AK70" s="18">
        <f t="shared" si="160"/>
        <v>5.5712959784013911</v>
      </c>
      <c r="AL70" s="18">
        <f t="shared" si="160"/>
        <v>6.0520936562263472</v>
      </c>
      <c r="AM70" s="18">
        <f t="shared" si="160"/>
        <v>7.4791619113956793</v>
      </c>
      <c r="AO70" s="68">
        <f t="shared" si="117"/>
        <v>38.884102342776039</v>
      </c>
      <c r="AP70" s="69">
        <f t="shared" si="118"/>
        <v>70.229720754185593</v>
      </c>
      <c r="AQ70" s="69">
        <f t="shared" si="119"/>
        <v>109.11382309696165</v>
      </c>
      <c r="AS70" t="str">
        <f t="shared" ref="AS70" si="169">W70</f>
        <v>92 Elementary administration and service occupations</v>
      </c>
      <c r="AT70" s="18">
        <f t="shared" si="161"/>
        <v>5.4389181311278909</v>
      </c>
      <c r="AU70" s="18">
        <f t="shared" si="161"/>
        <v>5.8189776094333219</v>
      </c>
      <c r="AV70" s="18">
        <f t="shared" si="161"/>
        <v>5.6884911254183201</v>
      </c>
      <c r="AW70" s="18">
        <f t="shared" si="161"/>
        <v>5.3746039792821891</v>
      </c>
      <c r="AX70" s="18">
        <f t="shared" si="161"/>
        <v>5.861326134438424</v>
      </c>
      <c r="AZ70" s="68">
        <f t="shared" si="121"/>
        <v>26.50609109132424</v>
      </c>
      <c r="BA70" s="69">
        <f t="shared" si="122"/>
        <v>67.585019619467147</v>
      </c>
      <c r="BB70" s="69">
        <f t="shared" si="123"/>
        <v>94.091110710791384</v>
      </c>
      <c r="BD70" t="str">
        <f t="shared" ref="BD70" si="170">AH70</f>
        <v>92 Elementary administration and service occupations</v>
      </c>
      <c r="BE70" s="18">
        <f t="shared" si="162"/>
        <v>8.3968421891606582</v>
      </c>
      <c r="BF70" s="18">
        <f t="shared" si="162"/>
        <v>7.6744075569179433</v>
      </c>
      <c r="BG70" s="18">
        <f t="shared" si="162"/>
        <v>7.8092755285578903</v>
      </c>
      <c r="BH70" s="18">
        <f t="shared" si="162"/>
        <v>6.4848288623224253</v>
      </c>
      <c r="BI70" s="18">
        <f t="shared" si="162"/>
        <v>6.0147804506266178</v>
      </c>
      <c r="BK70" s="68">
        <f t="shared" si="125"/>
        <v>-21.548556641498067</v>
      </c>
      <c r="BL70" s="69">
        <f t="shared" si="126"/>
        <v>40.5086889424772</v>
      </c>
      <c r="BM70" s="69">
        <f t="shared" si="127"/>
        <v>18.960132300979136</v>
      </c>
      <c r="BO70" t="str">
        <f t="shared" ref="BO70" si="171">AS70</f>
        <v>92 Elementary administration and service occupations</v>
      </c>
      <c r="BP70" s="18">
        <f t="shared" si="163"/>
        <v>13.921274348733068</v>
      </c>
      <c r="BQ70" s="18">
        <f t="shared" si="163"/>
        <v>14.405839343977558</v>
      </c>
      <c r="BR70" s="18">
        <f t="shared" si="163"/>
        <v>14.572123185201521</v>
      </c>
      <c r="BS70" s="18">
        <f t="shared" si="163"/>
        <v>13.82737622845352</v>
      </c>
      <c r="BT70" s="18">
        <f t="shared" si="163"/>
        <v>14.992525445251701</v>
      </c>
      <c r="BV70" s="68">
        <f t="shared" si="129"/>
        <v>-11.612861511390181</v>
      </c>
      <c r="BW70" s="69">
        <f t="shared" si="130"/>
        <v>41.53444510350041</v>
      </c>
      <c r="BX70" s="69">
        <f t="shared" si="131"/>
        <v>29.921583592110228</v>
      </c>
      <c r="BZ70" t="str">
        <f t="shared" ref="BZ70" si="172">BD70</f>
        <v>92 Elementary administration and service occupations</v>
      </c>
      <c r="CA70" s="18">
        <f t="shared" si="164"/>
        <v>19.212266376262829</v>
      </c>
      <c r="CB70" s="18">
        <f t="shared" si="164"/>
        <v>20.201000538612057</v>
      </c>
      <c r="CC70" s="18">
        <f t="shared" si="164"/>
        <v>20.646052566361071</v>
      </c>
      <c r="CD70" s="18">
        <f t="shared" si="164"/>
        <v>19.996342822779408</v>
      </c>
      <c r="CE70" s="18">
        <f t="shared" si="164"/>
        <v>22.531757085187714</v>
      </c>
      <c r="CG70" s="68">
        <f t="shared" si="133"/>
        <v>-36.776127965184834</v>
      </c>
      <c r="CH70" s="69">
        <f t="shared" si="134"/>
        <v>32.727873653642426</v>
      </c>
      <c r="CI70" s="69">
        <f t="shared" si="135"/>
        <v>-4.0482543115424097</v>
      </c>
      <c r="CK70" t="str">
        <f t="shared" ref="CK70" si="173">BO70</f>
        <v>92 Elementary administration and service occupations</v>
      </c>
      <c r="CL70" s="18">
        <f t="shared" si="165"/>
        <v>25.353947626042881</v>
      </c>
      <c r="CM70" s="18">
        <f t="shared" si="165"/>
        <v>21.612930578486765</v>
      </c>
      <c r="CN70" s="18">
        <f t="shared" si="165"/>
        <v>19.83873962089552</v>
      </c>
      <c r="CO70" s="18">
        <f t="shared" si="165"/>
        <v>15.300184068698217</v>
      </c>
      <c r="CP70" s="18">
        <f t="shared" si="165"/>
        <v>12.85805488043739</v>
      </c>
      <c r="CR70" s="68">
        <f t="shared" si="137"/>
        <v>-61.499679384857885</v>
      </c>
      <c r="CS70" s="69">
        <f t="shared" si="138"/>
        <v>17.255196209182706</v>
      </c>
      <c r="CT70" s="69">
        <f t="shared" si="139"/>
        <v>-44.244483175675178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55.892110729303745</v>
      </c>
      <c r="I72" s="67">
        <f>IF(D35&gt;0,I35/D35*100,0)</f>
        <v>67.909195838107536</v>
      </c>
      <c r="J72" s="67">
        <f t="shared" ref="J72" si="175">IF(D35&gt;0,(J35/D35)*100,0)</f>
        <v>123.80130656741129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45.79441943311496</v>
      </c>
      <c r="T72" s="67">
        <f t="shared" ref="T72" si="177">IF(O35&gt;0,T35/O35*100,0)</f>
        <v>69.293556971240761</v>
      </c>
      <c r="U72" s="67">
        <f t="shared" ref="U72" si="178">IF(O35&gt;0,(U35/O35)*100,0)</f>
        <v>115.08797640435571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39.975976504904885</v>
      </c>
      <c r="AE72" s="67">
        <f t="shared" ref="AE72" si="180">IF(Z35&gt;0,AE35/Z35*100,0)</f>
        <v>68.336655263726044</v>
      </c>
      <c r="AF72" s="67">
        <f t="shared" ref="AF72" si="181">IF(Z35&gt;0,(AF35/Z35)*100,0)</f>
        <v>108.31263176863092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3.4560355843137427</v>
      </c>
      <c r="AP72" s="67">
        <f t="shared" ref="AP72" si="183">IF(AK35&gt;0,AP35/AK35*100,0)</f>
        <v>54.2336392078373</v>
      </c>
      <c r="AQ72" s="67">
        <f t="shared" ref="AQ72" si="184">IF(AK35&gt;0,(AQ35/AK35)*100,0)</f>
        <v>57.689674792151045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22.775760976028241</v>
      </c>
      <c r="BA72" s="67">
        <f t="shared" ref="BA72" si="186">IF(AV35&gt;0,BA35/AV35*100,0)</f>
        <v>58.923267426798219</v>
      </c>
      <c r="BB72" s="67">
        <f t="shared" ref="BB72" si="187">IF(AV35&gt;0,(BB35/AV35)*100,0)</f>
        <v>81.699028402826457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1.8572401484361936</v>
      </c>
      <c r="BL72" s="67">
        <f t="shared" ref="BL72" si="189">IF(BG35&gt;0,BL35/BG35*100,0)</f>
        <v>46.972291251183066</v>
      </c>
      <c r="BM72" s="67">
        <f t="shared" ref="BM72" si="190">IF(BG35&gt;0,(BM35/BG35)*100,0)</f>
        <v>48.829531399619263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-14.091306715013182</v>
      </c>
      <c r="BW72" s="67">
        <f t="shared" ref="BW72" si="192">IF(BR35&gt;0,BW35/BR35*100,0)</f>
        <v>40.699090268327119</v>
      </c>
      <c r="BX72" s="67">
        <f t="shared" ref="BX72" si="193">IF(BR35&gt;0,(BX35/BR35)*100,0)</f>
        <v>26.60778355331394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-42.067394897586844</v>
      </c>
      <c r="CH72" s="67">
        <f t="shared" ref="CH72" si="195">IF(CC35&gt;0,CH35/CC35*100,0)</f>
        <v>32.067629878762268</v>
      </c>
      <c r="CI72" s="67">
        <f t="shared" ref="CI72" si="196">IF(CC35&gt;0,(CI35/CC35)*100,0)</f>
        <v>-9.9997650188245792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-40.597715353753522</v>
      </c>
      <c r="CS72" s="67">
        <f t="shared" ref="CS72" si="198">IF(CN35&gt;0,CS35/CN35*100,0)</f>
        <v>26.906706578738813</v>
      </c>
      <c r="CT72" s="67">
        <f t="shared" ref="CT72" si="199">IF(CN35&gt;0,(CT35/CN35)*100,0)</f>
        <v>-13.69100877501471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Tees Valley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Tees Valley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Tees Valley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Tees Valley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Tees Valley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Tees Valley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Tees Valley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Tees Valley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Tees Valley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8.9133847964184554</v>
      </c>
      <c r="C82" s="18">
        <f t="shared" si="210"/>
        <v>-13.69785667059713</v>
      </c>
      <c r="D82" s="18">
        <f t="shared" si="210"/>
        <v>2.1492677800962978</v>
      </c>
      <c r="E82" s="18">
        <f t="shared" si="210"/>
        <v>2.876572098247232</v>
      </c>
      <c r="F82" s="18">
        <f t="shared" ref="F82:F107" si="211">IF(AND(F$6-C$6 &lt;&gt; 0,C8&lt;&gt;0,F8&lt;&gt;0),(EXP(LN(F8/C8)/(F$6-C$6))-1)*100,0)</f>
        <v>1.5278454515086581</v>
      </c>
      <c r="H82" s="18">
        <f t="shared" ref="H82:H107" si="212">IF($F$6-$D$6 &lt;&gt; 0,(EXP(LN(1+(H45/100))/($F$6-$D$6))-1)*100,0)</f>
        <v>2.6335637590259031</v>
      </c>
      <c r="I82" s="18">
        <f t="shared" ref="I82:I107" si="213">IF(D8&gt;0,((1+(I8/D8))^(1/($F$6-$D$6))-1)*100,0)</f>
        <v>3.5764273879953956</v>
      </c>
      <c r="J82" s="18">
        <f t="shared" ref="J82:J107" si="214">IF($F$6-$D$6 &lt;&gt; 0,(EXP(LN(1+(J45/100))/($F$6-$D$6))-1)*100,0)</f>
        <v>5.3033600964499383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10.129023238410383</v>
      </c>
      <c r="N82" s="18">
        <f t="shared" si="215"/>
        <v>-15.46059710567671</v>
      </c>
      <c r="O82" s="18">
        <f t="shared" si="215"/>
        <v>0.62974348641855471</v>
      </c>
      <c r="P82" s="18">
        <f t="shared" si="215"/>
        <v>1.8126364768039638</v>
      </c>
      <c r="Q82" s="18">
        <f t="shared" ref="Q82:Q107" si="216">IF(AND(Q$6-N$6 &lt;&gt; 0,N8&lt;&gt;0,Q8&lt;&gt;0),(EXP(LN(Q8/N8)/(Q$6-N$6))-1)*100,0)</f>
        <v>0.26959023623154277</v>
      </c>
      <c r="S82" s="18">
        <f t="shared" ref="S82:S107" si="217">IF($F$6-$D$6 &lt;&gt; 0,(EXP(LN(1+(S45/100))/($F$6-$D$6))-1)*100,0)</f>
        <v>1.4168018529247428</v>
      </c>
      <c r="T82" s="18">
        <f t="shared" ref="T82:T107" si="218">IF(O8&gt;0,((1+(T8/O8))^(1/($F$6-$D$6))-1)*100,0)</f>
        <v>3.3717596676706485</v>
      </c>
      <c r="U82" s="18">
        <f t="shared" ref="U82:U107" si="219">IF($F$6-$D$6 &lt;&gt; 0,(EXP(LN(1+(U45/100))/($F$6-$D$6))-1)*100,0)</f>
        <v>4.2961751280907956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0.53263350638568241</v>
      </c>
      <c r="Y82" s="18">
        <f t="shared" si="220"/>
        <v>7.8300917434016126</v>
      </c>
      <c r="Z82" s="18">
        <f t="shared" si="220"/>
        <v>-0.45664328926185993</v>
      </c>
      <c r="AA82" s="18">
        <f t="shared" si="220"/>
        <v>1.9174054100869142</v>
      </c>
      <c r="AB82" s="18">
        <f t="shared" ref="AB82:AB107" si="221">IF(AND(AB$6-Y$6 &lt;&gt; 0,Y8&lt;&gt;0,AB8&lt;&gt;0),(EXP(LN(AB8/Y8)/(AB$6-Y$6))-1)*100,0)</f>
        <v>1.5267094782723811</v>
      </c>
      <c r="AD82" s="18">
        <f t="shared" ref="AD82:AD107" si="222">IF($F$6-$D$6 &lt;&gt; 0,(EXP(LN(1+(AD45/100))/($F$6-$D$6))-1)*100,0)</f>
        <v>1.119830544954592</v>
      </c>
      <c r="AE82" s="18">
        <f t="shared" ref="AE82:AE107" si="223">IF(Z8&gt;0,((1+(AE8/Z8))^(1/($F$6-$D$6))-1)*100,0)</f>
        <v>3.2781884267049977</v>
      </c>
      <c r="AF82" s="18">
        <f t="shared" ref="AF82:AF107" si="224">IF($F$6-$D$6 &lt;&gt; 0,(EXP(LN(1+(AF45/100))/($F$6-$D$6))-1)*100,0)</f>
        <v>4.0121239772226591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-1.425583224148208</v>
      </c>
      <c r="AJ82" s="18">
        <f t="shared" si="225"/>
        <v>18.804064033780833</v>
      </c>
      <c r="AK82" s="18">
        <f t="shared" si="225"/>
        <v>-1.6992525665646019</v>
      </c>
      <c r="AL82" s="18">
        <f t="shared" si="225"/>
        <v>1.1611645631434353</v>
      </c>
      <c r="AM82" s="18">
        <f t="shared" ref="AM82:AM107" si="226">IF(AND(AM$6-AJ$6 &lt;&gt; 0,AJ8&lt;&gt;0,AM8&lt;&gt;0),(EXP(LN(AM8/AJ8)/(AM$6-AJ$6))-1)*100,0)</f>
        <v>1.2708837728426348</v>
      </c>
      <c r="AO82" s="18">
        <f t="shared" ref="AO82:AO107" si="227">IF($F$6-$D$6 &lt;&gt; 0,(EXP(LN(1+(AO45/100))/($F$6-$D$6))-1)*100,0)</f>
        <v>0.19856155317823365</v>
      </c>
      <c r="AP82" s="18">
        <f t="shared" ref="AP82:AP107" si="228">IF(AK8&gt;0,((1+(AP8/AK8))^(1/($F$6-$D$6))-1)*100,0)</f>
        <v>2.8508016862740515</v>
      </c>
      <c r="AQ82" s="18">
        <f t="shared" ref="AQ82:AQ107" si="229">IF($F$6-$D$6 &lt;&gt; 0,(EXP(LN(1+(AQ45/100))/($F$6-$D$6))-1)*100,0)</f>
        <v>2.9854035554840008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-1.8246444683001628</v>
      </c>
      <c r="AU82" s="18">
        <f t="shared" si="230"/>
        <v>8.3738144599839526</v>
      </c>
      <c r="AV82" s="18">
        <f t="shared" si="230"/>
        <v>-2.4744813056227555</v>
      </c>
      <c r="AW82" s="18">
        <f t="shared" si="230"/>
        <v>0.87011148483209233</v>
      </c>
      <c r="AX82" s="18">
        <f t="shared" ref="AX82:AX107" si="231">IF(AND(AX$6-AU$6 &lt;&gt; 0,AU8&lt;&gt;0,AX8&lt;&gt;0),(EXP(LN(AX8/AU8)/(AX$6-AU$6))-1)*100,0)</f>
        <v>0.26140690337947969</v>
      </c>
      <c r="AZ82" s="18">
        <f t="shared" ref="AZ82:AZ107" si="232">IF($F$6-$D$6 &lt;&gt; 0,(EXP(LN(1+(AZ45/100))/($F$6-$D$6))-1)*100,0)</f>
        <v>-0.25730691046330634</v>
      </c>
      <c r="BA82" s="18">
        <f t="shared" ref="BA82:BA107" si="233">IF(AV8&gt;0,((1+(BA8/AV8))^(1/($F$6-$D$6))-1)*100,0)</f>
        <v>2.7418649371209192</v>
      </c>
      <c r="BB82" s="18">
        <f t="shared" ref="BB82:BB107" si="234">IF($F$6-$D$6 &lt;&gt; 0,(EXP(LN(1+(BB45/100))/($F$6-$D$6))-1)*100,0)</f>
        <v>2.5667366451302298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1.8312391085723245</v>
      </c>
      <c r="BF82" s="18">
        <f t="shared" si="235"/>
        <v>22.419488055603477</v>
      </c>
      <c r="BG82" s="18">
        <f t="shared" si="235"/>
        <v>-4.9143969517442265</v>
      </c>
      <c r="BH82" s="18">
        <f t="shared" si="235"/>
        <v>0.81358131200000017</v>
      </c>
      <c r="BI82" s="18">
        <f t="shared" ref="BI82:BI107" si="236">IF(AND(BI$6-BF$6 &lt;&gt; 0,BF8&lt;&gt;0,BI8&lt;&gt;0),(EXP(LN(BI8/BF8)/(BI$6-BF$6))-1)*100,0)</f>
        <v>0.19612500310817182</v>
      </c>
      <c r="BK82" s="18">
        <f t="shared" ref="BK82:BK107" si="237">IF($F$6-$D$6 &lt;&gt; 0,(EXP(LN(1+(BK45/100))/($F$6-$D$6))-1)*100,0)</f>
        <v>-1.1330923924186997</v>
      </c>
      <c r="BL82" s="18">
        <f t="shared" ref="BL82:BL107" si="238">IF(BG8&gt;0,((1+(BL8/BG8))^(1/($F$6-$D$6))-1)*100,0)</f>
        <v>2.1009863386770578</v>
      </c>
      <c r="BM82" s="18">
        <f t="shared" ref="BM82:BM107" si="239">IF($F$6-$D$6 &lt;&gt; 0,(EXP(LN(1+(BM45/100))/($F$6-$D$6))-1)*100,0)</f>
        <v>1.2726140625603621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1.2673620721366463</v>
      </c>
      <c r="BQ82" s="18">
        <f t="shared" si="240"/>
        <v>2.2533702961931468</v>
      </c>
      <c r="BR82" s="18">
        <f t="shared" si="240"/>
        <v>-4.0195618631981844</v>
      </c>
      <c r="BS82" s="18">
        <f t="shared" si="240"/>
        <v>-0.91277238748979084</v>
      </c>
      <c r="BT82" s="18">
        <f t="shared" ref="BT82:BT107" si="241">IF(AND(BT$6-BQ$6 &lt;&gt; 0,BQ8&lt;&gt;0,BT8&lt;&gt;0),(EXP(LN(BT8/BQ8)/(BT$6-BQ$6))-1)*100,0)</f>
        <v>-1.7012482807734486</v>
      </c>
      <c r="BV82" s="18">
        <f t="shared" ref="BV82:BV107" si="242">IF($F$6-$D$6 &lt;&gt; 0,(EXP(LN(1+(BV45/100))/($F$6-$D$6))-1)*100,0)</f>
        <v>-1.9593848390092483</v>
      </c>
      <c r="BW82" s="18">
        <f t="shared" ref="BW82:BW107" si="243">IF(BR8&gt;0,((1+(BW8/BR8))^(1/($F$6-$D$6))-1)*100,0)</f>
        <v>2.0468739578642259</v>
      </c>
      <c r="BX82" s="18">
        <f t="shared" ref="BX82:BX107" si="244">IF($F$6-$D$6 &lt;&gt; 0,(EXP(LN(1+(BX45/100))/($F$6-$D$6))-1)*100,0)</f>
        <v>0.62735006485561406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8.5808307150782692</v>
      </c>
      <c r="CB82" s="18">
        <f t="shared" si="245"/>
        <v>-19.705554677310623</v>
      </c>
      <c r="CC82" s="18">
        <f t="shared" si="245"/>
        <v>-2.8493819933645192</v>
      </c>
      <c r="CD82" s="18">
        <f t="shared" si="245"/>
        <v>-3.7514244126912399</v>
      </c>
      <c r="CE82" s="18">
        <f t="shared" ref="CE82:CE107" si="246">IF(AND(CE$6-CB$6 &lt;&gt; 0,CB8&lt;&gt;0,CE8&lt;&gt;0),(EXP(LN(CE8/CB8)/(CE$6-CB$6))-1)*100,0)</f>
        <v>-4.5576710843180601</v>
      </c>
      <c r="CG82" s="18">
        <f t="shared" ref="CG82:CG107" si="247">IF($F$6-$D$6 &lt;&gt; 0,(EXP(LN(1+(CG45/100))/($F$6-$D$6))-1)*100,0)</f>
        <v>-3.4516780734680119</v>
      </c>
      <c r="CH82" s="18">
        <f t="shared" ref="CH82:CH107" si="248">IF(CC8&gt;0,((1+(CH8/CC8))^(1/($F$6-$D$6))-1)*100,0)</f>
        <v>1.9521534021924802</v>
      </c>
      <c r="CI82" s="18">
        <f t="shared" ref="CI82:CI107" si="249">IF($F$6-$D$6 &lt;&gt; 0,(EXP(LN(1+(CI45/100))/($F$6-$D$6))-1)*100,0)</f>
        <v>-0.50505091848445094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3.9298654891094742</v>
      </c>
      <c r="CM82" s="18">
        <f t="shared" si="250"/>
        <v>-19.537111836510203</v>
      </c>
      <c r="CN82" s="18">
        <f t="shared" si="250"/>
        <v>-1.6125523019465127</v>
      </c>
      <c r="CO82" s="18">
        <f t="shared" si="250"/>
        <v>1.4073006617386197</v>
      </c>
      <c r="CP82" s="18">
        <f t="shared" ref="CP82:CP107" si="251">IF(AND(CP$6-CM$6 &lt;&gt; 0,CM8&lt;&gt;0,CP8&lt;&gt;0),(EXP(LN(CP8/CM8)/(CP$6-CM$6))-1)*100,0)</f>
        <v>-0.98827095611077054</v>
      </c>
      <c r="CR82" s="18">
        <f t="shared" ref="CR82:CR107" si="252">IF($F$6-$D$6 &lt;&gt; 0,(EXP(LN(1+(CR45/100))/($F$6-$D$6))-1)*100,0)</f>
        <v>0.39052216891037883</v>
      </c>
      <c r="CS82" s="18">
        <f t="shared" ref="CS82:CS107" si="253">IF(CN8&gt;0,((1+(CS8/CN8))^(1/($F$6-$D$6))-1)*100,0)</f>
        <v>2.1726143873228354</v>
      </c>
      <c r="CT82" s="18">
        <f t="shared" ref="CT82:CT107" si="254">IF($F$6-$D$6 &lt;&gt; 0,(EXP(LN(1+(CT45/100))/($F$6-$D$6))-1)*100,0)</f>
        <v>2.4638123364916886</v>
      </c>
    </row>
    <row r="83" spans="1:98" x14ac:dyDescent="0.2">
      <c r="A83" t="str">
        <f t="shared" si="209"/>
        <v>12 Other managers and proprietors</v>
      </c>
      <c r="B83" s="18">
        <f t="shared" si="210"/>
        <v>11.477622913758845</v>
      </c>
      <c r="C83" s="18">
        <f t="shared" si="210"/>
        <v>-24.425862202683323</v>
      </c>
      <c r="D83" s="18">
        <f t="shared" si="210"/>
        <v>5.0759633230903489</v>
      </c>
      <c r="E83" s="18">
        <f t="shared" si="210"/>
        <v>4.1545940750036703</v>
      </c>
      <c r="F83" s="18">
        <f t="shared" si="211"/>
        <v>2.3686911456819004</v>
      </c>
      <c r="H83" s="18">
        <f t="shared" si="212"/>
        <v>4.4608159613274356</v>
      </c>
      <c r="I83" s="18">
        <f t="shared" si="213"/>
        <v>4.5387968285733438</v>
      </c>
      <c r="J83" s="18">
        <f t="shared" si="214"/>
        <v>7.2829343510310673</v>
      </c>
      <c r="L83" t="str">
        <f t="shared" ref="L83:L106" si="255">A83</f>
        <v>12 Other managers and proprietors</v>
      </c>
      <c r="M83" s="18">
        <f t="shared" si="215"/>
        <v>9.13482717366103</v>
      </c>
      <c r="N83" s="18">
        <f t="shared" si="215"/>
        <v>-13.822936904343209</v>
      </c>
      <c r="O83" s="18">
        <f t="shared" si="215"/>
        <v>3.9093187212425828</v>
      </c>
      <c r="P83" s="18">
        <f t="shared" si="215"/>
        <v>3.8059402370214546</v>
      </c>
      <c r="Q83" s="18">
        <f t="shared" si="216"/>
        <v>2.63734045974231</v>
      </c>
      <c r="S83" s="18">
        <f t="shared" si="217"/>
        <v>3.8403882988878646</v>
      </c>
      <c r="T83" s="18">
        <f t="shared" si="218"/>
        <v>4.3426113024165103</v>
      </c>
      <c r="U83" s="18">
        <f t="shared" si="219"/>
        <v>6.7179912176231982</v>
      </c>
      <c r="W83" t="str">
        <f t="shared" ref="W83:W106" si="256">A83</f>
        <v>12 Other managers and proprietors</v>
      </c>
      <c r="X83" s="18">
        <f t="shared" si="220"/>
        <v>0.32040912452087067</v>
      </c>
      <c r="Y83" s="18">
        <f t="shared" si="220"/>
        <v>3.9940360276751186</v>
      </c>
      <c r="Z83" s="18">
        <f t="shared" si="220"/>
        <v>2.3662047677904585</v>
      </c>
      <c r="AA83" s="18">
        <f t="shared" si="220"/>
        <v>2.0645292754387201</v>
      </c>
      <c r="AB83" s="18">
        <f t="shared" si="221"/>
        <v>2.278355924581521</v>
      </c>
      <c r="AD83" s="18">
        <f t="shared" si="222"/>
        <v>2.1649888605692391</v>
      </c>
      <c r="AE83" s="18">
        <f t="shared" si="223"/>
        <v>4.0107888786472756</v>
      </c>
      <c r="AF83" s="18">
        <f t="shared" si="224"/>
        <v>5.3413438556566772</v>
      </c>
      <c r="AH83" t="str">
        <f t="shared" ref="AH83:AH106" si="257">L83</f>
        <v>12 Other managers and proprietors</v>
      </c>
      <c r="AI83" s="18">
        <f t="shared" si="225"/>
        <v>0.11031477188490069</v>
      </c>
      <c r="AJ83" s="18">
        <f t="shared" si="225"/>
        <v>17.839293085336074</v>
      </c>
      <c r="AK83" s="18">
        <f t="shared" si="225"/>
        <v>-0.11074330621324568</v>
      </c>
      <c r="AL83" s="18">
        <f t="shared" si="225"/>
        <v>2.3504261201226395</v>
      </c>
      <c r="AM83" s="18">
        <f t="shared" si="226"/>
        <v>2.4734331814379784</v>
      </c>
      <c r="AO83" s="18">
        <f t="shared" si="227"/>
        <v>1.5233711958307694</v>
      </c>
      <c r="AP83" s="18">
        <f t="shared" si="228"/>
        <v>3.6289876777730212</v>
      </c>
      <c r="AQ83" s="18">
        <f t="shared" si="229"/>
        <v>4.5937850098709765</v>
      </c>
      <c r="AS83" t="str">
        <f t="shared" ref="AS83:AS106" si="258">W83</f>
        <v>12 Other managers and proprietors</v>
      </c>
      <c r="AT83" s="18">
        <f t="shared" si="230"/>
        <v>-0.63274509051421957</v>
      </c>
      <c r="AU83" s="18">
        <f t="shared" si="230"/>
        <v>-1.0482250968830598</v>
      </c>
      <c r="AV83" s="18">
        <f t="shared" si="230"/>
        <v>1.4493050423248555</v>
      </c>
      <c r="AW83" s="18">
        <f t="shared" si="230"/>
        <v>1.1264873196791259</v>
      </c>
      <c r="AX83" s="18">
        <f t="shared" si="231"/>
        <v>1.0898115473106262</v>
      </c>
      <c r="AZ83" s="18">
        <f t="shared" si="232"/>
        <v>1.2339789293779102</v>
      </c>
      <c r="BA83" s="18">
        <f t="shared" si="233"/>
        <v>3.4983943659014249</v>
      </c>
      <c r="BB83" s="18">
        <f t="shared" si="234"/>
        <v>4.2869336722592744</v>
      </c>
      <c r="BD83" t="str">
        <f t="shared" ref="BD83:BD106" si="259">AH83</f>
        <v>12 Other managers and proprietors</v>
      </c>
      <c r="BE83" s="18">
        <f t="shared" si="235"/>
        <v>-2.5220618581047738</v>
      </c>
      <c r="BF83" s="18">
        <f t="shared" si="235"/>
        <v>13.381705807478351</v>
      </c>
      <c r="BG83" s="18">
        <f t="shared" si="235"/>
        <v>-2.7185259118401528</v>
      </c>
      <c r="BH83" s="18">
        <f t="shared" si="235"/>
        <v>0.90775653828638614</v>
      </c>
      <c r="BI83" s="18">
        <f t="shared" si="236"/>
        <v>0.48961919295593681</v>
      </c>
      <c r="BK83" s="18">
        <f t="shared" si="237"/>
        <v>-0.31578006146918414</v>
      </c>
      <c r="BL83" s="18">
        <f t="shared" si="238"/>
        <v>2.4238039362197483</v>
      </c>
      <c r="BM83" s="18">
        <f t="shared" si="239"/>
        <v>2.1994968152719174</v>
      </c>
      <c r="BO83" t="str">
        <f t="shared" ref="BO83:BO106" si="260">AS83</f>
        <v>12 Other managers and proprietors</v>
      </c>
      <c r="BP83" s="18">
        <f t="shared" si="240"/>
        <v>0.64375490890755671</v>
      </c>
      <c r="BQ83" s="18">
        <f t="shared" si="240"/>
        <v>-1.9107448544148919</v>
      </c>
      <c r="BR83" s="18">
        <f t="shared" si="240"/>
        <v>-0.26828540962698932</v>
      </c>
      <c r="BS83" s="18">
        <f t="shared" si="240"/>
        <v>0.34485067192848717</v>
      </c>
      <c r="BT83" s="18">
        <f t="shared" si="241"/>
        <v>1.0632381014041847E-2</v>
      </c>
      <c r="BV83" s="18">
        <f t="shared" si="242"/>
        <v>0.14005428822714272</v>
      </c>
      <c r="BW83" s="18">
        <f t="shared" si="243"/>
        <v>2.7877285436387789</v>
      </c>
      <c r="BX83" s="18">
        <f t="shared" si="244"/>
        <v>2.883349056868334</v>
      </c>
      <c r="BZ83" t="str">
        <f t="shared" ref="BZ83:BZ106" si="261">BD83</f>
        <v>12 Other managers and proprietors</v>
      </c>
      <c r="CA83" s="18">
        <f t="shared" si="245"/>
        <v>5.8878229138250138</v>
      </c>
      <c r="CB83" s="18">
        <f t="shared" si="245"/>
        <v>-24.296762370079371</v>
      </c>
      <c r="CC83" s="18">
        <f t="shared" si="245"/>
        <v>-0.30220266357924297</v>
      </c>
      <c r="CD83" s="18">
        <f t="shared" si="245"/>
        <v>-2.8518691858571588</v>
      </c>
      <c r="CE83" s="18">
        <f t="shared" si="246"/>
        <v>-3.5770481861156944</v>
      </c>
      <c r="CG83" s="18">
        <f t="shared" si="247"/>
        <v>-2.0093089481104331</v>
      </c>
      <c r="CH83" s="18">
        <f t="shared" si="248"/>
        <v>2.377063005813751</v>
      </c>
      <c r="CI83" s="18">
        <f t="shared" si="249"/>
        <v>0.99424599508266542</v>
      </c>
      <c r="CK83" t="str">
        <f t="shared" ref="CK83:CK106" si="262">BO83</f>
        <v>12 Other managers and proprietors</v>
      </c>
      <c r="CL83" s="18">
        <f t="shared" si="250"/>
        <v>-2.76530011312216</v>
      </c>
      <c r="CM83" s="18">
        <f t="shared" si="250"/>
        <v>-19.770622175994077</v>
      </c>
      <c r="CN83" s="18">
        <f t="shared" si="250"/>
        <v>-0.79435277418232753</v>
      </c>
      <c r="CO83" s="18">
        <f t="shared" si="250"/>
        <v>-0.90089444973798782</v>
      </c>
      <c r="CP83" s="18">
        <f t="shared" si="251"/>
        <v>-2.1677489257661997</v>
      </c>
      <c r="CR83" s="18">
        <f t="shared" si="252"/>
        <v>-0.86539327731214311</v>
      </c>
      <c r="CS83" s="18">
        <f t="shared" si="253"/>
        <v>1.9555283577927574</v>
      </c>
      <c r="CT83" s="18">
        <f t="shared" si="254"/>
        <v>1.3059821652897874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5.437277040256383</v>
      </c>
      <c r="C84" s="18">
        <f t="shared" si="210"/>
        <v>-11.896542311675407</v>
      </c>
      <c r="D84" s="18">
        <f t="shared" si="210"/>
        <v>6.4090161991929628</v>
      </c>
      <c r="E84" s="18">
        <f t="shared" si="210"/>
        <v>2.6893729949724499</v>
      </c>
      <c r="F84" s="18">
        <f t="shared" si="211"/>
        <v>2.8480962379859198</v>
      </c>
      <c r="H84" s="18">
        <f t="shared" si="212"/>
        <v>3.9145777939830761</v>
      </c>
      <c r="I84" s="18">
        <f t="shared" si="213"/>
        <v>3.1470464102935081</v>
      </c>
      <c r="J84" s="18">
        <f t="shared" si="214"/>
        <v>5.9229136083626788</v>
      </c>
      <c r="L84" t="str">
        <f t="shared" si="255"/>
        <v>21 Science, research, engineering and technology professionals</v>
      </c>
      <c r="M84" s="18">
        <f t="shared" si="215"/>
        <v>7.355476982325504</v>
      </c>
      <c r="N84" s="18">
        <f t="shared" si="215"/>
        <v>-10.487582143688867</v>
      </c>
      <c r="O84" s="18">
        <f t="shared" si="215"/>
        <v>7.93466009355559</v>
      </c>
      <c r="P84" s="18">
        <f t="shared" si="215"/>
        <v>3.2837120064158398</v>
      </c>
      <c r="Q84" s="18">
        <f t="shared" si="216"/>
        <v>3.7828025843063662</v>
      </c>
      <c r="S84" s="18">
        <f t="shared" si="217"/>
        <v>4.8113226242335827</v>
      </c>
      <c r="T84" s="18">
        <f t="shared" si="218"/>
        <v>3.5386436603533689</v>
      </c>
      <c r="U84" s="18">
        <f t="shared" si="219"/>
        <v>6.8678249312711159</v>
      </c>
      <c r="W84" t="str">
        <f t="shared" si="256"/>
        <v>21 Science, research, engineering and technology professionals</v>
      </c>
      <c r="X84" s="18">
        <f t="shared" si="220"/>
        <v>-5.1526976566387717</v>
      </c>
      <c r="Y84" s="18">
        <f t="shared" si="220"/>
        <v>10.082540727315958</v>
      </c>
      <c r="Z84" s="18">
        <f t="shared" si="220"/>
        <v>4.1648578799383218</v>
      </c>
      <c r="AA84" s="18">
        <f t="shared" si="220"/>
        <v>1.0417285424402012</v>
      </c>
      <c r="AB84" s="18">
        <f t="shared" si="221"/>
        <v>2.5553368178324876</v>
      </c>
      <c r="AD84" s="18">
        <f t="shared" si="222"/>
        <v>2.0722261561163302</v>
      </c>
      <c r="AE84" s="18">
        <f t="shared" si="223"/>
        <v>2.7188520647922099</v>
      </c>
      <c r="AF84" s="18">
        <f t="shared" si="224"/>
        <v>4.2075599902617888</v>
      </c>
      <c r="AH84" t="str">
        <f t="shared" si="257"/>
        <v>21 Science, research, engineering and technology professionals</v>
      </c>
      <c r="AI84" s="18">
        <f t="shared" si="225"/>
        <v>-4.1322665543819799</v>
      </c>
      <c r="AJ84" s="18">
        <f t="shared" si="225"/>
        <v>17.433731482164781</v>
      </c>
      <c r="AK84" s="18">
        <f t="shared" si="225"/>
        <v>4.2254847776654891</v>
      </c>
      <c r="AL84" s="18">
        <f t="shared" si="225"/>
        <v>1.5259527212155621</v>
      </c>
      <c r="AM84" s="18">
        <f t="shared" si="226"/>
        <v>3.2974441346086847</v>
      </c>
      <c r="AO84" s="18">
        <f t="shared" si="227"/>
        <v>2.4179370149850721</v>
      </c>
      <c r="AP84" s="18">
        <f t="shared" si="228"/>
        <v>2.7238843491954601</v>
      </c>
      <c r="AQ84" s="18">
        <f t="shared" si="229"/>
        <v>4.4718754617510292</v>
      </c>
      <c r="AS84" t="str">
        <f t="shared" si="258"/>
        <v>21 Science, research, engineering and technology professionals</v>
      </c>
      <c r="AT84" s="18">
        <f t="shared" si="230"/>
        <v>-4.905882433814801</v>
      </c>
      <c r="AU84" s="18">
        <f t="shared" si="230"/>
        <v>7.1298654744391898</v>
      </c>
      <c r="AV84" s="18">
        <f t="shared" si="230"/>
        <v>2.1114337882444545</v>
      </c>
      <c r="AW84" s="18">
        <f t="shared" si="230"/>
        <v>0.19668726964054972</v>
      </c>
      <c r="AX84" s="18">
        <f t="shared" si="231"/>
        <v>1.2135141350536616</v>
      </c>
      <c r="AZ84" s="18">
        <f t="shared" si="232"/>
        <v>0.8309131106686074</v>
      </c>
      <c r="BA84" s="18">
        <f t="shared" si="233"/>
        <v>2.2043852874487957</v>
      </c>
      <c r="BB84" s="18">
        <f t="shared" si="234"/>
        <v>2.8264274880480444</v>
      </c>
      <c r="BD84" t="str">
        <f t="shared" si="259"/>
        <v>21 Science, research, engineering and technology professionals</v>
      </c>
      <c r="BE84" s="18">
        <f t="shared" si="235"/>
        <v>-2.2497691739799763</v>
      </c>
      <c r="BF84" s="18">
        <f t="shared" si="235"/>
        <v>30.573758981235599</v>
      </c>
      <c r="BG84" s="18">
        <f t="shared" si="235"/>
        <v>-1.2273157065471274</v>
      </c>
      <c r="BH84" s="18">
        <f t="shared" si="235"/>
        <v>-0.11959662067277943</v>
      </c>
      <c r="BI84" s="18">
        <f t="shared" si="236"/>
        <v>1.2139074776238434</v>
      </c>
      <c r="BK84" s="18">
        <f t="shared" si="237"/>
        <v>-0.49020980102697509</v>
      </c>
      <c r="BL84" s="18">
        <f t="shared" si="238"/>
        <v>1.6437892190045655</v>
      </c>
      <c r="BM84" s="18">
        <f t="shared" si="239"/>
        <v>1.2565734991484057</v>
      </c>
      <c r="BO84" t="str">
        <f t="shared" si="260"/>
        <v>21 Science, research, engineering and technology professionals</v>
      </c>
      <c r="BP84" s="18">
        <f t="shared" si="240"/>
        <v>-1.4212546693011974</v>
      </c>
      <c r="BQ84" s="18">
        <f t="shared" si="240"/>
        <v>10.300488206926971</v>
      </c>
      <c r="BR84" s="18">
        <f t="shared" si="240"/>
        <v>2.4220829842514169</v>
      </c>
      <c r="BS84" s="18">
        <f t="shared" si="240"/>
        <v>0.37295660927199048</v>
      </c>
      <c r="BT84" s="18">
        <f t="shared" si="241"/>
        <v>1.6060431733355918</v>
      </c>
      <c r="BV84" s="18">
        <f t="shared" si="242"/>
        <v>1.0514026152683043</v>
      </c>
      <c r="BW84" s="18">
        <f t="shared" si="243"/>
        <v>2.044121298142576</v>
      </c>
      <c r="BX84" s="18">
        <f t="shared" si="244"/>
        <v>2.850953509647014</v>
      </c>
      <c r="BZ84" t="str">
        <f t="shared" si="261"/>
        <v>21 Science, research, engineering and technology professionals</v>
      </c>
      <c r="CA84" s="18">
        <f t="shared" si="245"/>
        <v>9.0141004340139155</v>
      </c>
      <c r="CB84" s="18">
        <f t="shared" si="245"/>
        <v>-23.322026109967929</v>
      </c>
      <c r="CC84" s="18">
        <f t="shared" si="245"/>
        <v>4.272921608417124</v>
      </c>
      <c r="CD84" s="18">
        <f t="shared" si="245"/>
        <v>-2.3425937792692531</v>
      </c>
      <c r="CE84" s="18">
        <f t="shared" si="246"/>
        <v>-1.8170081207671718</v>
      </c>
      <c r="CG84" s="18">
        <f t="shared" si="247"/>
        <v>-0.185422942463076</v>
      </c>
      <c r="CH84" s="18">
        <f t="shared" si="248"/>
        <v>1.9427427067419067</v>
      </c>
      <c r="CI84" s="18">
        <f t="shared" si="249"/>
        <v>1.8015696147936966</v>
      </c>
      <c r="CK84" t="str">
        <f t="shared" si="262"/>
        <v>21 Science, research, engineering and technology professionals</v>
      </c>
      <c r="CL84" s="18">
        <f t="shared" si="250"/>
        <v>0.97699742442978188</v>
      </c>
      <c r="CM84" s="18">
        <f t="shared" si="250"/>
        <v>-5.1919115254897896</v>
      </c>
      <c r="CN84" s="18">
        <f t="shared" si="250"/>
        <v>5.281672219585043</v>
      </c>
      <c r="CO84" s="18">
        <f t="shared" si="250"/>
        <v>-0.24125299532526956</v>
      </c>
      <c r="CP84" s="18">
        <f t="shared" si="251"/>
        <v>1.1305676404215204</v>
      </c>
      <c r="CR84" s="18">
        <f t="shared" si="252"/>
        <v>1.5667560933029012</v>
      </c>
      <c r="CS84" s="18">
        <f t="shared" si="253"/>
        <v>2.3606198496321174</v>
      </c>
      <c r="CT84" s="18">
        <f t="shared" si="254"/>
        <v>3.525946124179713</v>
      </c>
    </row>
    <row r="85" spans="1:98" x14ac:dyDescent="0.2">
      <c r="A85" t="str">
        <f t="shared" si="209"/>
        <v>22 Health professionals</v>
      </c>
      <c r="B85" s="18">
        <f t="shared" si="210"/>
        <v>6.9428494199487156</v>
      </c>
      <c r="C85" s="18">
        <f t="shared" si="210"/>
        <v>-7.1899625498512032</v>
      </c>
      <c r="D85" s="18">
        <f t="shared" si="210"/>
        <v>4.8781351592056543</v>
      </c>
      <c r="E85" s="18">
        <f t="shared" si="210"/>
        <v>2.391300525286999</v>
      </c>
      <c r="F85" s="18">
        <f t="shared" si="211"/>
        <v>2.5305165092274651</v>
      </c>
      <c r="H85" s="18">
        <f t="shared" si="212"/>
        <v>3.2136234994583068</v>
      </c>
      <c r="I85" s="18">
        <f t="shared" si="213"/>
        <v>3.7024605764840679</v>
      </c>
      <c r="J85" s="18">
        <f t="shared" si="214"/>
        <v>5.8082081330212754</v>
      </c>
      <c r="L85" t="str">
        <f t="shared" si="255"/>
        <v>22 Health professionals</v>
      </c>
      <c r="M85" s="18">
        <f t="shared" si="215"/>
        <v>5.9371224925007571</v>
      </c>
      <c r="N85" s="18">
        <f t="shared" si="215"/>
        <v>-9.1911557718718058</v>
      </c>
      <c r="O85" s="18">
        <f t="shared" si="215"/>
        <v>2.1666204617708296</v>
      </c>
      <c r="P85" s="18">
        <f t="shared" si="215"/>
        <v>1.0573643056403625</v>
      </c>
      <c r="Q85" s="18">
        <f t="shared" si="216"/>
        <v>0.72726916868821601</v>
      </c>
      <c r="S85" s="18">
        <f t="shared" si="217"/>
        <v>1.4257716864893188</v>
      </c>
      <c r="T85" s="18">
        <f t="shared" si="218"/>
        <v>3.3629083659043157</v>
      </c>
      <c r="U85" s="18">
        <f t="shared" si="219"/>
        <v>4.2944306037969726</v>
      </c>
      <c r="W85" t="str">
        <f t="shared" si="256"/>
        <v>22 Health professionals</v>
      </c>
      <c r="X85" s="18">
        <f t="shared" si="220"/>
        <v>-0.23644052227655976</v>
      </c>
      <c r="Y85" s="18">
        <f t="shared" si="220"/>
        <v>16.618083284636278</v>
      </c>
      <c r="Z85" s="18">
        <f t="shared" si="220"/>
        <v>1.8978558887517094</v>
      </c>
      <c r="AA85" s="18">
        <f t="shared" si="220"/>
        <v>2.3341687401579936</v>
      </c>
      <c r="AB85" s="18">
        <f t="shared" si="221"/>
        <v>3.0356136194061634</v>
      </c>
      <c r="AD85" s="18">
        <f t="shared" si="222"/>
        <v>2.1885239356678854</v>
      </c>
      <c r="AE85" s="18">
        <f t="shared" si="223"/>
        <v>3.5868099160117239</v>
      </c>
      <c r="AF85" s="18">
        <f t="shared" si="224"/>
        <v>5.0043444905509604</v>
      </c>
      <c r="AH85" t="str">
        <f t="shared" si="257"/>
        <v>22 Health professionals</v>
      </c>
      <c r="AI85" s="18">
        <f t="shared" si="225"/>
        <v>-10.232432338680574</v>
      </c>
      <c r="AJ85" s="18">
        <f t="shared" si="225"/>
        <v>6.5858189930564581</v>
      </c>
      <c r="AK85" s="18">
        <f t="shared" si="225"/>
        <v>-12.175174221303397</v>
      </c>
      <c r="AL85" s="18">
        <f t="shared" si="225"/>
        <v>-12.304779906480768</v>
      </c>
      <c r="AM85" s="18">
        <f t="shared" si="226"/>
        <v>-11.188016216429475</v>
      </c>
      <c r="AO85" s="18">
        <f t="shared" si="227"/>
        <v>-12.261599276808866</v>
      </c>
      <c r="AP85" s="18">
        <f t="shared" si="228"/>
        <v>1.0653928821793945</v>
      </c>
      <c r="AQ85" s="18">
        <f t="shared" si="229"/>
        <v>-7.4544042722599624</v>
      </c>
      <c r="AS85" t="str">
        <f t="shared" si="258"/>
        <v>22 Health professionals</v>
      </c>
      <c r="AT85" s="18">
        <f t="shared" si="230"/>
        <v>-0.46288016014337519</v>
      </c>
      <c r="AU85" s="18">
        <f t="shared" si="230"/>
        <v>28.100364748168015</v>
      </c>
      <c r="AV85" s="18">
        <f t="shared" si="230"/>
        <v>1.676241224042041</v>
      </c>
      <c r="AW85" s="18">
        <f t="shared" si="230"/>
        <v>1.8434341060766801</v>
      </c>
      <c r="AX85" s="18">
        <f t="shared" si="231"/>
        <v>3.2609540317071417</v>
      </c>
      <c r="AZ85" s="18">
        <f t="shared" si="232"/>
        <v>1.7876726203494897</v>
      </c>
      <c r="BA85" s="18">
        <f t="shared" si="233"/>
        <v>3.1147898535514251</v>
      </c>
      <c r="BB85" s="18">
        <f t="shared" si="234"/>
        <v>4.3302769788342355</v>
      </c>
      <c r="BD85" t="str">
        <f t="shared" si="259"/>
        <v>22 Health professionals</v>
      </c>
      <c r="BE85" s="18">
        <f t="shared" si="235"/>
        <v>3.3279617060305799</v>
      </c>
      <c r="BF85" s="18">
        <f t="shared" si="235"/>
        <v>17.299569324566111</v>
      </c>
      <c r="BG85" s="18">
        <f t="shared" si="235"/>
        <v>2.1542141742978638</v>
      </c>
      <c r="BH85" s="18">
        <f t="shared" si="235"/>
        <v>1.5826469167011581</v>
      </c>
      <c r="BI85" s="18">
        <f t="shared" si="236"/>
        <v>2.6799903022080018</v>
      </c>
      <c r="BK85" s="18">
        <f t="shared" si="237"/>
        <v>1.7728131161053096</v>
      </c>
      <c r="BL85" s="18">
        <f t="shared" si="238"/>
        <v>3.407603264722936</v>
      </c>
      <c r="BM85" s="18">
        <f t="shared" si="239"/>
        <v>4.5694019245190898</v>
      </c>
      <c r="BO85" t="str">
        <f t="shared" si="260"/>
        <v>22 Health professionals</v>
      </c>
      <c r="BP85" s="18">
        <f t="shared" si="240"/>
        <v>1.2530801987002294</v>
      </c>
      <c r="BQ85" s="18">
        <f t="shared" si="240"/>
        <v>11.251869694107519</v>
      </c>
      <c r="BR85" s="18">
        <f t="shared" si="240"/>
        <v>-0.89677893147561694</v>
      </c>
      <c r="BS85" s="18">
        <f t="shared" si="240"/>
        <v>-1.2517779726412215</v>
      </c>
      <c r="BT85" s="18">
        <f t="shared" si="241"/>
        <v>-0.40158236914621392</v>
      </c>
      <c r="BV85" s="18">
        <f t="shared" si="242"/>
        <v>-1.1335864784551508</v>
      </c>
      <c r="BW85" s="18">
        <f t="shared" si="243"/>
        <v>2.2827089418802293</v>
      </c>
      <c r="BX85" s="18">
        <f t="shared" si="244"/>
        <v>1.4756209360886841</v>
      </c>
      <c r="BZ85" t="str">
        <f t="shared" si="261"/>
        <v>22 Health professionals</v>
      </c>
      <c r="CA85" s="18">
        <f t="shared" si="245"/>
        <v>-3.2427295506999299</v>
      </c>
      <c r="CB85" s="18">
        <f t="shared" si="245"/>
        <v>-2.2958122975941131</v>
      </c>
      <c r="CC85" s="18">
        <f t="shared" si="245"/>
        <v>-3.1327803189523995</v>
      </c>
      <c r="CD85" s="18">
        <f t="shared" si="245"/>
        <v>-6.9964668912263273</v>
      </c>
      <c r="CE85" s="18">
        <f t="shared" si="246"/>
        <v>-5.5151911015897888</v>
      </c>
      <c r="CG85" s="18">
        <f t="shared" si="247"/>
        <v>-5.7260053513383591</v>
      </c>
      <c r="CH85" s="18">
        <f t="shared" si="248"/>
        <v>1.6714690435271962</v>
      </c>
      <c r="CI85" s="18">
        <f t="shared" si="249"/>
        <v>-2.3943557642034818</v>
      </c>
      <c r="CK85" t="str">
        <f t="shared" si="262"/>
        <v>22 Health professionals</v>
      </c>
      <c r="CL85" s="18">
        <f t="shared" si="250"/>
        <v>0.86141803146293494</v>
      </c>
      <c r="CM85" s="18">
        <f t="shared" si="250"/>
        <v>-12.243272905862179</v>
      </c>
      <c r="CN85" s="18">
        <f t="shared" si="250"/>
        <v>0.89910775959523015</v>
      </c>
      <c r="CO85" s="18">
        <f t="shared" si="250"/>
        <v>-0.22446092507480975</v>
      </c>
      <c r="CP85" s="18">
        <f t="shared" si="251"/>
        <v>-0.67470416620947216</v>
      </c>
      <c r="CR85" s="18">
        <f t="shared" si="252"/>
        <v>0.14866486980009697</v>
      </c>
      <c r="CS85" s="18">
        <f t="shared" si="253"/>
        <v>2.2426870386642594</v>
      </c>
      <c r="CT85" s="18">
        <f t="shared" si="254"/>
        <v>2.3519892685791133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0.57094886719668558</v>
      </c>
      <c r="C86" s="18">
        <f t="shared" si="210"/>
        <v>-6.4470324558822956</v>
      </c>
      <c r="D86" s="18">
        <f t="shared" si="210"/>
        <v>3.1762536641040118</v>
      </c>
      <c r="E86" s="18">
        <f t="shared" si="210"/>
        <v>1.2084973310224401</v>
      </c>
      <c r="F86" s="18">
        <f t="shared" si="211"/>
        <v>1.320046823399279</v>
      </c>
      <c r="H86" s="18">
        <f t="shared" si="212"/>
        <v>1.8602105158742388</v>
      </c>
      <c r="I86" s="18">
        <f t="shared" si="213"/>
        <v>3.2317606606625304</v>
      </c>
      <c r="J86" s="18">
        <f t="shared" si="214"/>
        <v>4.4804271996915723</v>
      </c>
      <c r="L86" t="str">
        <f t="shared" si="255"/>
        <v>23 Teaching and other educational professionals</v>
      </c>
      <c r="M86" s="18">
        <f t="shared" si="215"/>
        <v>2.018452499363943</v>
      </c>
      <c r="N86" s="18">
        <f t="shared" si="215"/>
        <v>-5.6236241428459515</v>
      </c>
      <c r="O86" s="18">
        <f t="shared" si="215"/>
        <v>2.8805588611456434</v>
      </c>
      <c r="P86" s="18">
        <f t="shared" si="215"/>
        <v>1.0200509271239389</v>
      </c>
      <c r="Q86" s="18">
        <f t="shared" si="216"/>
        <v>1.1667634811010297</v>
      </c>
      <c r="S86" s="18">
        <f t="shared" si="217"/>
        <v>1.6364514579251033</v>
      </c>
      <c r="T86" s="18">
        <f t="shared" si="218"/>
        <v>3.2676816950863552</v>
      </c>
      <c r="U86" s="18">
        <f t="shared" si="219"/>
        <v>4.3554004854147177</v>
      </c>
      <c r="W86" t="str">
        <f t="shared" si="256"/>
        <v>23 Teaching and other educational professionals</v>
      </c>
      <c r="X86" s="18">
        <f t="shared" si="220"/>
        <v>-8.224270936518197</v>
      </c>
      <c r="Y86" s="18">
        <f t="shared" si="220"/>
        <v>24.896381729039806</v>
      </c>
      <c r="Z86" s="18">
        <f t="shared" si="220"/>
        <v>-1.9142624175037426</v>
      </c>
      <c r="AA86" s="18">
        <f t="shared" si="220"/>
        <v>0.15138385195354598</v>
      </c>
      <c r="AB86" s="18">
        <f t="shared" si="221"/>
        <v>0.88388412102291536</v>
      </c>
      <c r="AD86" s="18">
        <f t="shared" si="222"/>
        <v>-0.54195373189370732</v>
      </c>
      <c r="AE86" s="18">
        <f t="shared" si="223"/>
        <v>2.4917799694507803</v>
      </c>
      <c r="AF86" s="18">
        <f t="shared" si="224"/>
        <v>2.1123474543873089</v>
      </c>
      <c r="AH86" t="str">
        <f t="shared" si="257"/>
        <v>23 Teaching and other educational professionals</v>
      </c>
      <c r="AI86" s="18">
        <f t="shared" si="225"/>
        <v>-21.911283762211575</v>
      </c>
      <c r="AJ86" s="18">
        <f t="shared" si="225"/>
        <v>-1.7547388716137702</v>
      </c>
      <c r="AK86" s="18">
        <f t="shared" si="225"/>
        <v>-14.174026847767763</v>
      </c>
      <c r="AL86" s="18">
        <f t="shared" si="225"/>
        <v>0.11830798483720706</v>
      </c>
      <c r="AM86" s="18">
        <f t="shared" si="226"/>
        <v>-4.6992608139720726</v>
      </c>
      <c r="AO86" s="18">
        <f t="shared" si="227"/>
        <v>-4.8923947860294632</v>
      </c>
      <c r="AP86" s="18">
        <f t="shared" si="228"/>
        <v>0.85653287898568298</v>
      </c>
      <c r="AQ86" s="18">
        <f t="shared" si="229"/>
        <v>-3.2659479257473811</v>
      </c>
      <c r="AS86" t="str">
        <f t="shared" si="258"/>
        <v>23 Teaching and other educational professionals</v>
      </c>
      <c r="AT86" s="18">
        <f t="shared" si="230"/>
        <v>-12.752503437109286</v>
      </c>
      <c r="AU86" s="18">
        <f t="shared" si="230"/>
        <v>12.549328521417657</v>
      </c>
      <c r="AV86" s="18">
        <f t="shared" si="230"/>
        <v>-4.7327694620632021</v>
      </c>
      <c r="AW86" s="18">
        <f t="shared" si="230"/>
        <v>-2.281931750773214</v>
      </c>
      <c r="AX86" s="18">
        <f t="shared" si="231"/>
        <v>-2.1945436667349716</v>
      </c>
      <c r="AZ86" s="18">
        <f t="shared" si="232"/>
        <v>-3.1058042997701651</v>
      </c>
      <c r="BA86" s="18">
        <f t="shared" si="233"/>
        <v>1.7573009178924348</v>
      </c>
      <c r="BB86" s="18">
        <f t="shared" si="234"/>
        <v>-0.54285950716577158</v>
      </c>
      <c r="BD86" t="str">
        <f t="shared" si="259"/>
        <v>23 Teaching and other educational professionals</v>
      </c>
      <c r="BE86" s="18">
        <f t="shared" si="235"/>
        <v>-5.8543447410163152</v>
      </c>
      <c r="BF86" s="18">
        <f t="shared" si="235"/>
        <v>41.583463711689774</v>
      </c>
      <c r="BG86" s="18">
        <f t="shared" si="235"/>
        <v>-1.550429124535857</v>
      </c>
      <c r="BH86" s="18">
        <f t="shared" si="235"/>
        <v>0.7992670240847044</v>
      </c>
      <c r="BI86" s="18">
        <f t="shared" si="236"/>
        <v>2.2064874787560251</v>
      </c>
      <c r="BK86" s="18">
        <f t="shared" si="237"/>
        <v>9.8690320647243368E-3</v>
      </c>
      <c r="BL86" s="18">
        <f t="shared" si="238"/>
        <v>2.1478142022920865</v>
      </c>
      <c r="BM86" s="18">
        <f t="shared" si="239"/>
        <v>2.1551449678760548</v>
      </c>
      <c r="BO86" t="str">
        <f t="shared" si="260"/>
        <v>23 Teaching and other educational professionals</v>
      </c>
      <c r="BP86" s="18">
        <f t="shared" si="240"/>
        <v>-4.9296917138033747</v>
      </c>
      <c r="BQ86" s="18">
        <f t="shared" si="240"/>
        <v>25.301671916809386</v>
      </c>
      <c r="BR86" s="18">
        <f t="shared" si="240"/>
        <v>-2.9415697006368591</v>
      </c>
      <c r="BS86" s="18">
        <f t="shared" si="240"/>
        <v>-1.6662375430987586</v>
      </c>
      <c r="BT86" s="18">
        <f t="shared" si="241"/>
        <v>-0.57184991271614916</v>
      </c>
      <c r="BV86" s="18">
        <f t="shared" si="242"/>
        <v>-2.0931994333252213</v>
      </c>
      <c r="BW86" s="18">
        <f t="shared" si="243"/>
        <v>2.0945338119628287</v>
      </c>
      <c r="BX86" s="18">
        <f t="shared" si="244"/>
        <v>0.59339713974844166</v>
      </c>
      <c r="BZ86" t="str">
        <f t="shared" si="261"/>
        <v>23 Teaching and other educational professionals</v>
      </c>
      <c r="CA86" s="18">
        <f t="shared" si="245"/>
        <v>-3.9515188341826768</v>
      </c>
      <c r="CB86" s="18">
        <f t="shared" si="245"/>
        <v>1.9068933408467714</v>
      </c>
      <c r="CC86" s="18">
        <f t="shared" si="245"/>
        <v>-2.3382111159719221</v>
      </c>
      <c r="CD86" s="18">
        <f t="shared" si="245"/>
        <v>-3.8968591694489074</v>
      </c>
      <c r="CE86" s="18">
        <f t="shared" si="246"/>
        <v>-3.0578444978252128</v>
      </c>
      <c r="CG86" s="18">
        <f t="shared" si="247"/>
        <v>-3.3800935499919138</v>
      </c>
      <c r="CH86" s="18">
        <f t="shared" si="248"/>
        <v>1.8739282397791435</v>
      </c>
      <c r="CI86" s="18">
        <f t="shared" si="249"/>
        <v>-0.56757172697979863</v>
      </c>
      <c r="CK86" t="str">
        <f t="shared" si="262"/>
        <v>23 Teaching and other educational professionals</v>
      </c>
      <c r="CL86" s="18">
        <f t="shared" si="250"/>
        <v>0.34772348497524863</v>
      </c>
      <c r="CM86" s="18">
        <f t="shared" si="250"/>
        <v>-3.2079286303292487</v>
      </c>
      <c r="CN86" s="18">
        <f t="shared" si="250"/>
        <v>1.5456831875959809</v>
      </c>
      <c r="CO86" s="18">
        <f t="shared" si="250"/>
        <v>0.72950283936934479</v>
      </c>
      <c r="CP86" s="18">
        <f t="shared" si="251"/>
        <v>0.7325031554466177</v>
      </c>
      <c r="CR86" s="18">
        <f t="shared" si="252"/>
        <v>1.0008314387800255</v>
      </c>
      <c r="CS86" s="18">
        <f t="shared" si="253"/>
        <v>2.3820262312669316</v>
      </c>
      <c r="CT86" s="18">
        <f t="shared" si="254"/>
        <v>3.1164853841455953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7.5305448947224463</v>
      </c>
      <c r="C87" s="18">
        <f t="shared" si="210"/>
        <v>-6.6803281349678612</v>
      </c>
      <c r="D87" s="18">
        <f t="shared" si="210"/>
        <v>3.861872241327502</v>
      </c>
      <c r="E87" s="18">
        <f t="shared" si="210"/>
        <v>2.9102921148299377</v>
      </c>
      <c r="F87" s="18">
        <f t="shared" si="211"/>
        <v>2.5776222721661801</v>
      </c>
      <c r="H87" s="18">
        <f t="shared" si="212"/>
        <v>3.226512818376448</v>
      </c>
      <c r="I87" s="18">
        <f t="shared" si="213"/>
        <v>3.6612963499555562</v>
      </c>
      <c r="J87" s="18">
        <f t="shared" si="214"/>
        <v>5.7863087684977499</v>
      </c>
      <c r="L87" t="str">
        <f t="shared" si="255"/>
        <v>24 Business, media and public service professionals</v>
      </c>
      <c r="M87" s="18">
        <f t="shared" si="215"/>
        <v>6.6368408714510885</v>
      </c>
      <c r="N87" s="18">
        <f t="shared" si="215"/>
        <v>-7.1036818649736766</v>
      </c>
      <c r="O87" s="18">
        <f t="shared" si="215"/>
        <v>2.4006316397524818</v>
      </c>
      <c r="P87" s="18">
        <f t="shared" si="215"/>
        <v>1.5234090257965516</v>
      </c>
      <c r="Q87" s="18">
        <f t="shared" si="216"/>
        <v>1.2332897392243858</v>
      </c>
      <c r="S87" s="18">
        <f t="shared" si="217"/>
        <v>1.8149783917795093</v>
      </c>
      <c r="T87" s="18">
        <f t="shared" si="218"/>
        <v>3.3666725563799904</v>
      </c>
      <c r="U87" s="18">
        <f t="shared" si="219"/>
        <v>4.5634253439576611</v>
      </c>
      <c r="W87" t="str">
        <f t="shared" si="256"/>
        <v>24 Business, media and public service professionals</v>
      </c>
      <c r="X87" s="18">
        <f t="shared" si="220"/>
        <v>-2.1443576152783472</v>
      </c>
      <c r="Y87" s="18">
        <f t="shared" si="220"/>
        <v>24.909750126028651</v>
      </c>
      <c r="Z87" s="18">
        <f t="shared" si="220"/>
        <v>0.80313086708316828</v>
      </c>
      <c r="AA87" s="18">
        <f t="shared" si="220"/>
        <v>1.8199852309057851</v>
      </c>
      <c r="AB87" s="18">
        <f t="shared" si="221"/>
        <v>2.8060200167854044</v>
      </c>
      <c r="AD87" s="18">
        <f t="shared" si="222"/>
        <v>1.4798991288393459</v>
      </c>
      <c r="AE87" s="18">
        <f t="shared" si="223"/>
        <v>3.136697835986646</v>
      </c>
      <c r="AF87" s="18">
        <f t="shared" si="224"/>
        <v>4.1329782578688912</v>
      </c>
      <c r="AH87" t="str">
        <f t="shared" si="257"/>
        <v>24 Business, media and public service professionals</v>
      </c>
      <c r="AI87" s="18">
        <f t="shared" si="225"/>
        <v>-5.6703870444623661</v>
      </c>
      <c r="AJ87" s="18">
        <f t="shared" si="225"/>
        <v>21.37681129335418</v>
      </c>
      <c r="AK87" s="18">
        <f t="shared" si="225"/>
        <v>-3.2217025938138133</v>
      </c>
      <c r="AL87" s="18">
        <f t="shared" si="225"/>
        <v>0.85206748415695976</v>
      </c>
      <c r="AM87" s="18">
        <f t="shared" si="226"/>
        <v>0.72032171019911218</v>
      </c>
      <c r="AO87" s="18">
        <f t="shared" si="227"/>
        <v>-0.52456133381558745</v>
      </c>
      <c r="AP87" s="18">
        <f t="shared" si="228"/>
        <v>1.9653038971449766</v>
      </c>
      <c r="AQ87" s="18">
        <f t="shared" si="229"/>
        <v>1.569623687259436</v>
      </c>
      <c r="AS87" t="str">
        <f t="shared" si="258"/>
        <v>24 Business, media and public service professionals</v>
      </c>
      <c r="AT87" s="18">
        <f t="shared" si="230"/>
        <v>-4.049064830524407</v>
      </c>
      <c r="AU87" s="18">
        <f t="shared" si="230"/>
        <v>20.357478534044702</v>
      </c>
      <c r="AV87" s="18">
        <f t="shared" si="230"/>
        <v>1.0069359690973778</v>
      </c>
      <c r="AW87" s="18">
        <f t="shared" si="230"/>
        <v>1.4628490683548323</v>
      </c>
      <c r="AX87" s="18">
        <f t="shared" si="231"/>
        <v>2.4073728235332492</v>
      </c>
      <c r="AZ87" s="18">
        <f t="shared" si="232"/>
        <v>1.3106498431604496</v>
      </c>
      <c r="BA87" s="18">
        <f t="shared" si="233"/>
        <v>2.8696716398479927</v>
      </c>
      <c r="BB87" s="18">
        <f t="shared" si="234"/>
        <v>3.778895508377289</v>
      </c>
      <c r="BD87" t="str">
        <f t="shared" si="259"/>
        <v>24 Business, media and public service professionals</v>
      </c>
      <c r="BE87" s="18">
        <f t="shared" si="235"/>
        <v>-0.20008076098403382</v>
      </c>
      <c r="BF87" s="18">
        <f t="shared" si="235"/>
        <v>35.059390712352048</v>
      </c>
      <c r="BG87" s="18">
        <f t="shared" si="235"/>
        <v>-1.367866060534384</v>
      </c>
      <c r="BH87" s="18">
        <f t="shared" si="235"/>
        <v>1.0001302551464031</v>
      </c>
      <c r="BI87" s="18">
        <f t="shared" si="236"/>
        <v>2.0915428189855811</v>
      </c>
      <c r="BK87" s="18">
        <f t="shared" si="237"/>
        <v>0.20454776622074178</v>
      </c>
      <c r="BL87" s="18">
        <f t="shared" si="238"/>
        <v>2.3254428673646244</v>
      </c>
      <c r="BM87" s="18">
        <f t="shared" si="239"/>
        <v>2.4743187723389237</v>
      </c>
      <c r="BO87" t="str">
        <f t="shared" si="260"/>
        <v>24 Business, media and public service professionals</v>
      </c>
      <c r="BP87" s="18">
        <f t="shared" si="240"/>
        <v>-1.4833548036115918</v>
      </c>
      <c r="BQ87" s="18">
        <f t="shared" si="240"/>
        <v>16.989267438783571</v>
      </c>
      <c r="BR87" s="18">
        <f t="shared" si="240"/>
        <v>-1.176481809587171</v>
      </c>
      <c r="BS87" s="18">
        <f t="shared" si="240"/>
        <v>-0.35899399824577127</v>
      </c>
      <c r="BT87" s="18">
        <f t="shared" si="241"/>
        <v>0.38684108432138764</v>
      </c>
      <c r="BV87" s="18">
        <f t="shared" si="242"/>
        <v>-0.63223856635152842</v>
      </c>
      <c r="BW87" s="18">
        <f t="shared" si="243"/>
        <v>2.1361470117395864</v>
      </c>
      <c r="BX87" s="18">
        <f t="shared" si="244"/>
        <v>1.6716057808922047</v>
      </c>
      <c r="BZ87" t="str">
        <f t="shared" si="261"/>
        <v>24 Business, media and public service professionals</v>
      </c>
      <c r="CA87" s="18">
        <f t="shared" si="245"/>
        <v>4.4451926776061468</v>
      </c>
      <c r="CB87" s="18">
        <f t="shared" si="245"/>
        <v>-7.2814312195096704</v>
      </c>
      <c r="CC87" s="18">
        <f t="shared" si="245"/>
        <v>-0.86445521990596852</v>
      </c>
      <c r="CD87" s="18">
        <f t="shared" si="245"/>
        <v>-4.7527072907999184</v>
      </c>
      <c r="CE87" s="18">
        <f t="shared" si="246"/>
        <v>-3.7163585798866139</v>
      </c>
      <c r="CG87" s="18">
        <f t="shared" si="247"/>
        <v>-3.4738704042751811</v>
      </c>
      <c r="CH87" s="18">
        <f t="shared" si="248"/>
        <v>1.853074881071759</v>
      </c>
      <c r="CI87" s="18">
        <f t="shared" si="249"/>
        <v>-0.65974046401203745</v>
      </c>
      <c r="CK87" t="str">
        <f t="shared" si="262"/>
        <v>24 Business, media and public service professionals</v>
      </c>
      <c r="CL87" s="18">
        <f t="shared" si="250"/>
        <v>2.7279130738690371</v>
      </c>
      <c r="CM87" s="18">
        <f t="shared" si="250"/>
        <v>-5.4596762519880437</v>
      </c>
      <c r="CN87" s="18">
        <f t="shared" si="250"/>
        <v>1.7488007739300038</v>
      </c>
      <c r="CO87" s="18">
        <f t="shared" si="250"/>
        <v>0.97143120314080456</v>
      </c>
      <c r="CP87" s="18">
        <f t="shared" si="251"/>
        <v>0.79826200499164557</v>
      </c>
      <c r="CR87" s="18">
        <f t="shared" si="252"/>
        <v>1.2298922347828922</v>
      </c>
      <c r="CS87" s="18">
        <f t="shared" si="253"/>
        <v>2.4285888502245001</v>
      </c>
      <c r="CT87" s="18">
        <f t="shared" si="254"/>
        <v>3.3297394214151677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5.641372543626888</v>
      </c>
      <c r="C88" s="18">
        <f t="shared" si="210"/>
        <v>-9.5780203552443766</v>
      </c>
      <c r="D88" s="18">
        <f t="shared" si="210"/>
        <v>3.1757912263902233</v>
      </c>
      <c r="E88" s="18">
        <f t="shared" si="210"/>
        <v>3.7718438092618323</v>
      </c>
      <c r="F88" s="18">
        <f t="shared" si="211"/>
        <v>2.6975064960917949</v>
      </c>
      <c r="H88" s="18">
        <f t="shared" si="212"/>
        <v>3.5727779906336909</v>
      </c>
      <c r="I88" s="18">
        <f t="shared" si="213"/>
        <v>3.4695352672274637</v>
      </c>
      <c r="J88" s="18">
        <f t="shared" si="214"/>
        <v>5.8946386686247854</v>
      </c>
      <c r="L88" t="str">
        <f t="shared" si="255"/>
        <v>31 Science, engineering and technology associate professionals</v>
      </c>
      <c r="M88" s="18">
        <f t="shared" si="215"/>
        <v>8.0787490844750121</v>
      </c>
      <c r="N88" s="18">
        <f t="shared" si="215"/>
        <v>-7.0354299300730343</v>
      </c>
      <c r="O88" s="18">
        <f t="shared" si="215"/>
        <v>2.1739370208498032</v>
      </c>
      <c r="P88" s="18">
        <f t="shared" si="215"/>
        <v>3.0396752217833223</v>
      </c>
      <c r="Q88" s="18">
        <f t="shared" si="216"/>
        <v>2.1095664788067792</v>
      </c>
      <c r="S88" s="18">
        <f t="shared" si="217"/>
        <v>2.7502838140198493</v>
      </c>
      <c r="T88" s="18">
        <f t="shared" si="218"/>
        <v>3.0920723318520693</v>
      </c>
      <c r="U88" s="18">
        <f t="shared" si="219"/>
        <v>5.0078137636555109</v>
      </c>
      <c r="W88" t="str">
        <f t="shared" si="256"/>
        <v>31 Science, engineering and technology associate professionals</v>
      </c>
      <c r="X88" s="18">
        <f t="shared" si="220"/>
        <v>-3.6156138324268228</v>
      </c>
      <c r="Y88" s="18">
        <f t="shared" si="220"/>
        <v>13.671556928341433</v>
      </c>
      <c r="Z88" s="18">
        <f t="shared" si="220"/>
        <v>-2.2203505941198465E-2</v>
      </c>
      <c r="AA88" s="18">
        <f t="shared" si="220"/>
        <v>1.1976965697668707</v>
      </c>
      <c r="AB88" s="18">
        <f t="shared" si="221"/>
        <v>1.5499567634084999</v>
      </c>
      <c r="AD88" s="18">
        <f t="shared" si="222"/>
        <v>0.78941824270319927</v>
      </c>
      <c r="AE88" s="18">
        <f t="shared" si="223"/>
        <v>2.5790695949365228</v>
      </c>
      <c r="AF88" s="18">
        <f t="shared" si="224"/>
        <v>3.1412842942639463</v>
      </c>
      <c r="AH88" t="str">
        <f t="shared" si="257"/>
        <v>31 Science, engineering and technology associate professionals</v>
      </c>
      <c r="AI88" s="18">
        <f t="shared" si="225"/>
        <v>-1.5493485997202683</v>
      </c>
      <c r="AJ88" s="18">
        <f t="shared" si="225"/>
        <v>15.144449734617638</v>
      </c>
      <c r="AK88" s="18">
        <f t="shared" si="225"/>
        <v>1.5122641824916849</v>
      </c>
      <c r="AL88" s="18">
        <f t="shared" si="225"/>
        <v>2.6111633831560122</v>
      </c>
      <c r="AM88" s="18">
        <f t="shared" si="226"/>
        <v>3.0057233100766023</v>
      </c>
      <c r="AO88" s="18">
        <f t="shared" si="227"/>
        <v>2.2435482027145071</v>
      </c>
      <c r="AP88" s="18">
        <f t="shared" si="228"/>
        <v>2.9428307777286777</v>
      </c>
      <c r="AQ88" s="18">
        <f t="shared" si="229"/>
        <v>4.5167208727691088</v>
      </c>
      <c r="AS88" t="str">
        <f t="shared" si="258"/>
        <v>31 Science, engineering and technology associate professionals</v>
      </c>
      <c r="AT88" s="18">
        <f t="shared" si="230"/>
        <v>-5.9626774990522264</v>
      </c>
      <c r="AU88" s="18">
        <f t="shared" si="230"/>
        <v>7.54017552932289</v>
      </c>
      <c r="AV88" s="18">
        <f t="shared" si="230"/>
        <v>-2.545530783782135</v>
      </c>
      <c r="AW88" s="18">
        <f t="shared" si="230"/>
        <v>-0.23278996900623072</v>
      </c>
      <c r="AX88" s="18">
        <f t="shared" si="231"/>
        <v>-0.49586845705793525</v>
      </c>
      <c r="AZ88" s="18">
        <f t="shared" si="232"/>
        <v>-1.0097384418446098</v>
      </c>
      <c r="BA88" s="18">
        <f t="shared" si="233"/>
        <v>1.9480456332164886</v>
      </c>
      <c r="BB88" s="18">
        <f t="shared" si="234"/>
        <v>1.1914026068825301</v>
      </c>
      <c r="BD88" t="str">
        <f t="shared" si="259"/>
        <v>31 Science, engineering and technology associate professionals</v>
      </c>
      <c r="BE88" s="18">
        <f t="shared" si="235"/>
        <v>-1.6171695256382512</v>
      </c>
      <c r="BF88" s="18">
        <f t="shared" si="235"/>
        <v>28.444539859280461</v>
      </c>
      <c r="BG88" s="18">
        <f t="shared" si="235"/>
        <v>-5.7297324370281899</v>
      </c>
      <c r="BH88" s="18">
        <f t="shared" si="235"/>
        <v>-1.2499033966344997</v>
      </c>
      <c r="BI88" s="18">
        <f t="shared" si="236"/>
        <v>-1.0597986525073599</v>
      </c>
      <c r="BK88" s="18">
        <f t="shared" si="237"/>
        <v>-2.7663476392064679</v>
      </c>
      <c r="BL88" s="18">
        <f t="shared" si="238"/>
        <v>1.4866624664580108</v>
      </c>
      <c r="BM88" s="18">
        <f t="shared" si="239"/>
        <v>-0.6684452560310028</v>
      </c>
      <c r="BO88" t="str">
        <f t="shared" si="260"/>
        <v>31 Science, engineering and technology associate professionals</v>
      </c>
      <c r="BP88" s="18">
        <f t="shared" si="240"/>
        <v>-2.1104435219654327E-2</v>
      </c>
      <c r="BQ88" s="18">
        <f t="shared" si="240"/>
        <v>10.539564219972174</v>
      </c>
      <c r="BR88" s="18">
        <f t="shared" si="240"/>
        <v>-2.2403329625164559</v>
      </c>
      <c r="BS88" s="18">
        <f t="shared" si="240"/>
        <v>0.24432906355884576</v>
      </c>
      <c r="BT88" s="18">
        <f t="shared" si="241"/>
        <v>7.0749654670643203E-2</v>
      </c>
      <c r="BV88" s="18">
        <f t="shared" si="242"/>
        <v>-0.59083019887516963</v>
      </c>
      <c r="BW88" s="18">
        <f t="shared" si="243"/>
        <v>1.8323803992470689</v>
      </c>
      <c r="BX88" s="18">
        <f t="shared" si="244"/>
        <v>1.3787743569434907</v>
      </c>
      <c r="BZ88" t="str">
        <f t="shared" si="261"/>
        <v>31 Science, engineering and technology associate professionals</v>
      </c>
      <c r="CA88" s="18">
        <f t="shared" si="245"/>
        <v>10.0107584996596</v>
      </c>
      <c r="CB88" s="18">
        <f t="shared" si="245"/>
        <v>-19.675742435510159</v>
      </c>
      <c r="CC88" s="18">
        <f t="shared" si="245"/>
        <v>-0.65205429478878418</v>
      </c>
      <c r="CD88" s="18">
        <f t="shared" si="245"/>
        <v>-2.0171043160781221</v>
      </c>
      <c r="CE88" s="18">
        <f t="shared" si="246"/>
        <v>-2.8072227136226369</v>
      </c>
      <c r="CG88" s="18">
        <f t="shared" si="247"/>
        <v>-1.5641844620657874</v>
      </c>
      <c r="CH88" s="18">
        <f t="shared" si="248"/>
        <v>1.8554863687559875</v>
      </c>
      <c r="CI88" s="18">
        <f t="shared" si="249"/>
        <v>0.6796768495049621</v>
      </c>
      <c r="CK88" t="str">
        <f t="shared" si="262"/>
        <v>31 Science, engineering and technology associate professionals</v>
      </c>
      <c r="CL88" s="18">
        <f t="shared" si="250"/>
        <v>3.9942085815840356</v>
      </c>
      <c r="CM88" s="18">
        <f t="shared" si="250"/>
        <v>-6.4768580984097435</v>
      </c>
      <c r="CN88" s="18">
        <f t="shared" si="250"/>
        <v>0.8334783175887317</v>
      </c>
      <c r="CO88" s="18">
        <f t="shared" si="250"/>
        <v>1.3287907673944499</v>
      </c>
      <c r="CP88" s="18">
        <f t="shared" si="251"/>
        <v>0.66812146428600894</v>
      </c>
      <c r="CR88" s="18">
        <f t="shared" si="252"/>
        <v>1.1634168654057753</v>
      </c>
      <c r="CS88" s="18">
        <f t="shared" si="253"/>
        <v>2.3754856928795087</v>
      </c>
      <c r="CT88" s="18">
        <f t="shared" si="254"/>
        <v>3.2326589067344758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11.441628609467092</v>
      </c>
      <c r="C89" s="18">
        <f t="shared" si="210"/>
        <v>-29.955711388598715</v>
      </c>
      <c r="D89" s="18">
        <f t="shared" si="210"/>
        <v>13.17449625968694</v>
      </c>
      <c r="E89" s="18">
        <f t="shared" si="210"/>
        <v>3.1724578755915056</v>
      </c>
      <c r="F89" s="18">
        <f t="shared" si="211"/>
        <v>3.6596132689548533</v>
      </c>
      <c r="H89" s="18">
        <f t="shared" si="212"/>
        <v>6.4041845942373499</v>
      </c>
      <c r="I89" s="18">
        <f t="shared" si="213"/>
        <v>5.8533071243595858</v>
      </c>
      <c r="J89" s="18">
        <f t="shared" si="214"/>
        <v>9.4687227682175745</v>
      </c>
      <c r="L89" t="str">
        <f t="shared" si="255"/>
        <v>32 Health and social care associate professionals</v>
      </c>
      <c r="M89" s="18">
        <f t="shared" si="215"/>
        <v>7.1453955388256274</v>
      </c>
      <c r="N89" s="18">
        <f t="shared" si="215"/>
        <v>-13.329236602817197</v>
      </c>
      <c r="O89" s="18">
        <f t="shared" si="215"/>
        <v>13.086063118161873</v>
      </c>
      <c r="P89" s="18">
        <f t="shared" si="215"/>
        <v>2.6822077649633069</v>
      </c>
      <c r="Q89" s="18">
        <f t="shared" si="216"/>
        <v>4.7108961967664564</v>
      </c>
      <c r="S89" s="18">
        <f t="shared" si="217"/>
        <v>6.0392124596096997</v>
      </c>
      <c r="T89" s="18">
        <f t="shared" si="218"/>
        <v>5.6028672330465046</v>
      </c>
      <c r="U89" s="18">
        <f t="shared" si="219"/>
        <v>9.0650833539867914</v>
      </c>
      <c r="W89" t="str">
        <f t="shared" si="256"/>
        <v>32 Health and social care associate professionals</v>
      </c>
      <c r="X89" s="18">
        <f t="shared" si="220"/>
        <v>0.57326791319871617</v>
      </c>
      <c r="Y89" s="18">
        <f t="shared" si="220"/>
        <v>16.097598888946528</v>
      </c>
      <c r="Z89" s="18">
        <f t="shared" si="220"/>
        <v>13.013622830470828</v>
      </c>
      <c r="AA89" s="18">
        <f t="shared" si="220"/>
        <v>3.813221221007157</v>
      </c>
      <c r="AB89" s="18">
        <f t="shared" si="221"/>
        <v>7.3526435407146096</v>
      </c>
      <c r="AD89" s="18">
        <f t="shared" si="222"/>
        <v>6.793636948502324</v>
      </c>
      <c r="AE89" s="18">
        <f t="shared" si="223"/>
        <v>5.7762294697563554</v>
      </c>
      <c r="AF89" s="18">
        <f t="shared" si="224"/>
        <v>9.6862699529645333</v>
      </c>
      <c r="AH89" t="str">
        <f t="shared" si="257"/>
        <v>32 Health and social care associate professionals</v>
      </c>
      <c r="AI89" s="18">
        <f t="shared" si="225"/>
        <v>-7.7762408962257945</v>
      </c>
      <c r="AJ89" s="18">
        <f t="shared" si="225"/>
        <v>10.853683270038461</v>
      </c>
      <c r="AK89" s="18">
        <f t="shared" si="225"/>
        <v>2.4105821951779571</v>
      </c>
      <c r="AL89" s="18">
        <f t="shared" si="225"/>
        <v>-5.8566717979694811</v>
      </c>
      <c r="AM89" s="18">
        <f t="shared" si="226"/>
        <v>-2.3554268582755666</v>
      </c>
      <c r="AO89" s="18">
        <f t="shared" si="227"/>
        <v>-3.1778675587014971</v>
      </c>
      <c r="AP89" s="18">
        <f t="shared" si="228"/>
        <v>2.4095140837893547</v>
      </c>
      <c r="AQ89" s="18">
        <f t="shared" si="229"/>
        <v>0.29575342579608588</v>
      </c>
      <c r="AS89" t="str">
        <f t="shared" si="258"/>
        <v>32 Health and social care associate professionals</v>
      </c>
      <c r="AT89" s="18">
        <f t="shared" si="230"/>
        <v>2.1884198858979076E-2</v>
      </c>
      <c r="AU89" s="18">
        <f t="shared" si="230"/>
        <v>20.788727358345827</v>
      </c>
      <c r="AV89" s="18">
        <f t="shared" si="230"/>
        <v>8.6082602012712108</v>
      </c>
      <c r="AW89" s="18">
        <f t="shared" si="230"/>
        <v>2.217470203195937</v>
      </c>
      <c r="AX89" s="18">
        <f t="shared" si="231"/>
        <v>5.2657279943061353</v>
      </c>
      <c r="AZ89" s="18">
        <f t="shared" si="232"/>
        <v>4.3048183659035955</v>
      </c>
      <c r="BA89" s="18">
        <f t="shared" si="233"/>
        <v>4.4185197447383251</v>
      </c>
      <c r="BB89" s="18">
        <f t="shared" si="234"/>
        <v>7.0912502789689968</v>
      </c>
      <c r="BD89" t="str">
        <f t="shared" si="259"/>
        <v>32 Health and social care associate professionals</v>
      </c>
      <c r="BE89" s="18">
        <f t="shared" si="235"/>
        <v>2.9558397766350053</v>
      </c>
      <c r="BF89" s="18">
        <f t="shared" si="235"/>
        <v>16.254910600703298</v>
      </c>
      <c r="BG89" s="18">
        <f t="shared" si="235"/>
        <v>11.758991887109826</v>
      </c>
      <c r="BH89" s="18">
        <f t="shared" si="235"/>
        <v>2.5141336603804687</v>
      </c>
      <c r="BI89" s="18">
        <f t="shared" si="236"/>
        <v>6.1491012595466632</v>
      </c>
      <c r="BK89" s="18">
        <f t="shared" si="237"/>
        <v>5.5074975432542583</v>
      </c>
      <c r="BL89" s="18">
        <f t="shared" si="238"/>
        <v>5.0808507865694352</v>
      </c>
      <c r="BM89" s="18">
        <f t="shared" si="239"/>
        <v>8.3673514231431767</v>
      </c>
      <c r="BO89" t="str">
        <f t="shared" si="260"/>
        <v>32 Health and social care associate professionals</v>
      </c>
      <c r="BP89" s="18">
        <f t="shared" si="240"/>
        <v>0.58633092558173505</v>
      </c>
      <c r="BQ89" s="18">
        <f t="shared" si="240"/>
        <v>9.6927598620937481</v>
      </c>
      <c r="BR89" s="18">
        <f t="shared" si="240"/>
        <v>7.7337235778292435</v>
      </c>
      <c r="BS89" s="18">
        <f t="shared" si="240"/>
        <v>-1.2202461008071874</v>
      </c>
      <c r="BT89" s="18">
        <f t="shared" si="241"/>
        <v>2.1617872831161566</v>
      </c>
      <c r="BV89" s="18">
        <f t="shared" si="242"/>
        <v>1.6785123328367346</v>
      </c>
      <c r="BW89" s="18">
        <f t="shared" si="243"/>
        <v>3.5026391215685404</v>
      </c>
      <c r="BX89" s="18">
        <f t="shared" si="244"/>
        <v>4.5870776636953714</v>
      </c>
      <c r="BZ89" t="str">
        <f t="shared" si="261"/>
        <v>32 Health and social care associate professionals</v>
      </c>
      <c r="CA89" s="18">
        <f t="shared" si="245"/>
        <v>-6.0660046025227672</v>
      </c>
      <c r="CB89" s="18">
        <f t="shared" si="245"/>
        <v>-4.8316229410428786</v>
      </c>
      <c r="CC89" s="18">
        <f t="shared" si="245"/>
        <v>5.2941618716096706</v>
      </c>
      <c r="CD89" s="18">
        <f t="shared" si="245"/>
        <v>-6.2717228868298331</v>
      </c>
      <c r="CE89" s="18">
        <f t="shared" si="246"/>
        <v>-2.7081909054599507</v>
      </c>
      <c r="CG89" s="18">
        <f t="shared" si="247"/>
        <v>-2.564955759399079</v>
      </c>
      <c r="CH89" s="18">
        <f t="shared" si="248"/>
        <v>2.4741551257088545</v>
      </c>
      <c r="CI89" s="18">
        <f t="shared" si="249"/>
        <v>0.75866788250036343</v>
      </c>
      <c r="CK89" t="str">
        <f t="shared" si="262"/>
        <v>32 Health and social care associate professionals</v>
      </c>
      <c r="CL89" s="18">
        <f t="shared" si="250"/>
        <v>-1.7577127162519135</v>
      </c>
      <c r="CM89" s="18">
        <f t="shared" si="250"/>
        <v>-11.045773916386981</v>
      </c>
      <c r="CN89" s="18">
        <f t="shared" si="250"/>
        <v>9.0623662682135517</v>
      </c>
      <c r="CO89" s="18">
        <f t="shared" si="250"/>
        <v>0.69823604518455262</v>
      </c>
      <c r="CP89" s="18">
        <f t="shared" si="251"/>
        <v>2.4436366838037182</v>
      </c>
      <c r="CR89" s="18">
        <f t="shared" si="252"/>
        <v>3.4124627003573105</v>
      </c>
      <c r="CS89" s="18">
        <f t="shared" si="253"/>
        <v>3.2578305697112286</v>
      </c>
      <c r="CT89" s="18">
        <f t="shared" si="254"/>
        <v>5.6226392261474745</v>
      </c>
    </row>
    <row r="90" spans="1:98" x14ac:dyDescent="0.2">
      <c r="A90" t="str">
        <f t="shared" si="209"/>
        <v>33 Protective service occupations</v>
      </c>
      <c r="B90" s="18">
        <f t="shared" si="210"/>
        <v>11.41864803306758</v>
      </c>
      <c r="C90" s="18">
        <f t="shared" si="210"/>
        <v>-20.147113984232945</v>
      </c>
      <c r="D90" s="18">
        <f t="shared" si="210"/>
        <v>2.2090388070675093</v>
      </c>
      <c r="E90" s="18">
        <f t="shared" si="210"/>
        <v>3.6725386340815236</v>
      </c>
      <c r="F90" s="18">
        <f t="shared" si="211"/>
        <v>1.5426292374998818</v>
      </c>
      <c r="H90" s="18">
        <f t="shared" si="212"/>
        <v>3.1823916750278736</v>
      </c>
      <c r="I90" s="18">
        <f t="shared" si="213"/>
        <v>2.7649689438811631</v>
      </c>
      <c r="J90" s="18">
        <f t="shared" si="214"/>
        <v>5.0884483459799235</v>
      </c>
      <c r="L90" t="str">
        <f t="shared" si="255"/>
        <v>33 Protective service occupations</v>
      </c>
      <c r="M90" s="18">
        <f t="shared" si="215"/>
        <v>13.158771689336991</v>
      </c>
      <c r="N90" s="18">
        <f t="shared" si="215"/>
        <v>-16.896268891331413</v>
      </c>
      <c r="O90" s="18">
        <f t="shared" si="215"/>
        <v>0.40266058873503763</v>
      </c>
      <c r="P90" s="18">
        <f t="shared" si="215"/>
        <v>3.8966369701318726</v>
      </c>
      <c r="Q90" s="18">
        <f t="shared" si="216"/>
        <v>1.3672339030024627</v>
      </c>
      <c r="S90" s="18">
        <f t="shared" si="217"/>
        <v>2.7186730796449732</v>
      </c>
      <c r="T90" s="18">
        <f t="shared" si="218"/>
        <v>2.3939030201038936</v>
      </c>
      <c r="U90" s="18">
        <f t="shared" si="219"/>
        <v>4.4495574656439274</v>
      </c>
      <c r="W90" t="str">
        <f t="shared" si="256"/>
        <v>33 Protective service occupations</v>
      </c>
      <c r="X90" s="18">
        <f t="shared" si="220"/>
        <v>2.7471653707924037</v>
      </c>
      <c r="Y90" s="18">
        <f t="shared" si="220"/>
        <v>10.405000652715257</v>
      </c>
      <c r="Z90" s="18">
        <f t="shared" si="220"/>
        <v>-2.0434265067340029</v>
      </c>
      <c r="AA90" s="18">
        <f t="shared" si="220"/>
        <v>3.4190665298297507</v>
      </c>
      <c r="AB90" s="18">
        <f t="shared" si="221"/>
        <v>2.0963404136774333</v>
      </c>
      <c r="AD90" s="18">
        <f t="shared" si="222"/>
        <v>1.565202177322722</v>
      </c>
      <c r="AE90" s="18">
        <f t="shared" si="223"/>
        <v>2.5945786256398318</v>
      </c>
      <c r="AF90" s="18">
        <f t="shared" si="224"/>
        <v>3.7249524467113826</v>
      </c>
      <c r="AH90" t="str">
        <f t="shared" si="257"/>
        <v>33 Protective service occupations</v>
      </c>
      <c r="AI90" s="18">
        <f t="shared" si="225"/>
        <v>1.8178062474933254</v>
      </c>
      <c r="AJ90" s="18">
        <f t="shared" si="225"/>
        <v>10.073806577579102</v>
      </c>
      <c r="AK90" s="18">
        <f t="shared" si="225"/>
        <v>-2.1556982383514334</v>
      </c>
      <c r="AL90" s="18">
        <f t="shared" si="225"/>
        <v>2.5256793557130397</v>
      </c>
      <c r="AM90" s="18">
        <f t="shared" si="226"/>
        <v>1.4887759740998208</v>
      </c>
      <c r="AO90" s="18">
        <f t="shared" si="227"/>
        <v>0.94084823561608744</v>
      </c>
      <c r="AP90" s="18">
        <f t="shared" si="228"/>
        <v>2.2175253451969468</v>
      </c>
      <c r="AQ90" s="18">
        <f t="shared" si="229"/>
        <v>2.9220804299157299</v>
      </c>
      <c r="AS90" t="str">
        <f t="shared" si="258"/>
        <v>33 Protective service occupations</v>
      </c>
      <c r="AT90" s="18">
        <f t="shared" si="230"/>
        <v>-0.67852488456258131</v>
      </c>
      <c r="AU90" s="18">
        <f t="shared" si="230"/>
        <v>6.5155251253359303</v>
      </c>
      <c r="AV90" s="18">
        <f t="shared" si="230"/>
        <v>-5.1233536208783681</v>
      </c>
      <c r="AW90" s="18">
        <f t="shared" si="230"/>
        <v>1.555017779441914</v>
      </c>
      <c r="AX90" s="18">
        <f t="shared" si="231"/>
        <v>-0.28420346750240855</v>
      </c>
      <c r="AZ90" s="18">
        <f t="shared" si="232"/>
        <v>-0.72176837791912973</v>
      </c>
      <c r="BA90" s="18">
        <f t="shared" si="233"/>
        <v>2.0829796377851872</v>
      </c>
      <c r="BB90" s="18">
        <f t="shared" si="234"/>
        <v>1.5495742517728228</v>
      </c>
      <c r="BD90" t="str">
        <f t="shared" si="259"/>
        <v>33 Protective service occupations</v>
      </c>
      <c r="BE90" s="18">
        <f t="shared" si="235"/>
        <v>-0.19373456304896397</v>
      </c>
      <c r="BF90" s="18">
        <f t="shared" si="235"/>
        <v>24.122817812131213</v>
      </c>
      <c r="BG90" s="18">
        <f t="shared" si="235"/>
        <v>-7.4941917373221418</v>
      </c>
      <c r="BH90" s="18">
        <f t="shared" si="235"/>
        <v>-1.0609098494749114</v>
      </c>
      <c r="BI90" s="18">
        <f t="shared" si="236"/>
        <v>-1.7350845155718386</v>
      </c>
      <c r="BK90" s="18">
        <f t="shared" si="237"/>
        <v>-3.2535713501425478</v>
      </c>
      <c r="BL90" s="18">
        <f t="shared" si="238"/>
        <v>1.0577075943422498</v>
      </c>
      <c r="BM90" s="18">
        <f t="shared" si="239"/>
        <v>-1.644210130658863</v>
      </c>
      <c r="BO90" t="str">
        <f t="shared" si="260"/>
        <v>33 Protective service occupations</v>
      </c>
      <c r="BP90" s="18">
        <f t="shared" si="240"/>
        <v>1.8959228576868492</v>
      </c>
      <c r="BQ90" s="18">
        <f t="shared" si="240"/>
        <v>1.3917789877368358</v>
      </c>
      <c r="BR90" s="18">
        <f t="shared" si="240"/>
        <v>-4.8832157420550359</v>
      </c>
      <c r="BS90" s="18">
        <f t="shared" si="240"/>
        <v>-1.2672514092729625</v>
      </c>
      <c r="BT90" s="18">
        <f t="shared" si="241"/>
        <v>-2.2495420341447359</v>
      </c>
      <c r="BV90" s="18">
        <f t="shared" si="242"/>
        <v>-2.4875942209535262</v>
      </c>
      <c r="BW90" s="18">
        <f t="shared" si="243"/>
        <v>1.3110112536119045</v>
      </c>
      <c r="BX90" s="18">
        <f t="shared" si="244"/>
        <v>-0.69190954697586626</v>
      </c>
      <c r="BZ90" t="str">
        <f t="shared" si="261"/>
        <v>33 Protective service occupations</v>
      </c>
      <c r="CA90" s="18">
        <f t="shared" si="245"/>
        <v>7.3019654242796106</v>
      </c>
      <c r="CB90" s="18">
        <f t="shared" si="245"/>
        <v>-17.045575939302161</v>
      </c>
      <c r="CC90" s="18">
        <f t="shared" si="245"/>
        <v>-3.7045834595732963</v>
      </c>
      <c r="CD90" s="18">
        <f t="shared" si="245"/>
        <v>-4.3320676268666425</v>
      </c>
      <c r="CE90" s="18">
        <f t="shared" si="246"/>
        <v>-4.9869587654387093</v>
      </c>
      <c r="CG90" s="18">
        <f t="shared" si="247"/>
        <v>-4.1233618738965365</v>
      </c>
      <c r="CH90" s="18">
        <f t="shared" si="248"/>
        <v>1.5603222756342072</v>
      </c>
      <c r="CI90" s="18">
        <f t="shared" si="249"/>
        <v>-1.5330392991059538</v>
      </c>
      <c r="CK90" t="str">
        <f t="shared" si="262"/>
        <v>33 Protective service occupations</v>
      </c>
      <c r="CL90" s="18">
        <f t="shared" si="250"/>
        <v>-2.4708310171556391</v>
      </c>
      <c r="CM90" s="18">
        <f t="shared" si="250"/>
        <v>-15.856072161639412</v>
      </c>
      <c r="CN90" s="18">
        <f t="shared" si="250"/>
        <v>-7.4180450301705285</v>
      </c>
      <c r="CO90" s="18">
        <f t="shared" si="250"/>
        <v>-1.1820940554016279</v>
      </c>
      <c r="CP90" s="18">
        <f t="shared" si="251"/>
        <v>-4.1425909105475505</v>
      </c>
      <c r="CR90" s="18">
        <f t="shared" si="252"/>
        <v>-3.3060696772577614</v>
      </c>
      <c r="CS90" s="18">
        <f t="shared" si="253"/>
        <v>1.016035301816598</v>
      </c>
      <c r="CT90" s="18">
        <f t="shared" si="254"/>
        <v>-1.7471998395180433</v>
      </c>
    </row>
    <row r="91" spans="1:98" x14ac:dyDescent="0.2">
      <c r="A91" t="str">
        <f t="shared" si="209"/>
        <v>34 Culture, media and sports occupations</v>
      </c>
      <c r="B91" s="18">
        <f t="shared" si="210"/>
        <v>8.6338891374694526</v>
      </c>
      <c r="C91" s="18">
        <f t="shared" si="210"/>
        <v>2.9607086944459349</v>
      </c>
      <c r="D91" s="18">
        <f t="shared" si="210"/>
        <v>-0.45286114069837957</v>
      </c>
      <c r="E91" s="18">
        <f t="shared" si="210"/>
        <v>1.5997595420086608</v>
      </c>
      <c r="F91" s="18">
        <f t="shared" si="211"/>
        <v>1.0378019546918971</v>
      </c>
      <c r="H91" s="18">
        <f t="shared" si="212"/>
        <v>0.91089254568856859</v>
      </c>
      <c r="I91" s="18">
        <f t="shared" si="213"/>
        <v>3.2479829428190055</v>
      </c>
      <c r="J91" s="18">
        <f t="shared" si="214"/>
        <v>3.8441751877529962</v>
      </c>
      <c r="L91" t="str">
        <f t="shared" si="255"/>
        <v>34 Culture, media and sports occupations</v>
      </c>
      <c r="M91" s="18">
        <f t="shared" si="215"/>
        <v>4.4136780636654382</v>
      </c>
      <c r="N91" s="18">
        <f t="shared" si="215"/>
        <v>-17.201117186860937</v>
      </c>
      <c r="O91" s="18">
        <f t="shared" si="215"/>
        <v>-0.8865337770744941</v>
      </c>
      <c r="P91" s="18">
        <f t="shared" si="215"/>
        <v>1.2452238714952157</v>
      </c>
      <c r="Q91" s="18">
        <f t="shared" si="216"/>
        <v>-0.68220290985148146</v>
      </c>
      <c r="S91" s="18">
        <f t="shared" si="217"/>
        <v>0.52959159828680491</v>
      </c>
      <c r="T91" s="18">
        <f t="shared" si="218"/>
        <v>3.1561080748129688</v>
      </c>
      <c r="U91" s="18">
        <f t="shared" si="219"/>
        <v>3.5035751531014903</v>
      </c>
      <c r="W91" t="str">
        <f t="shared" si="256"/>
        <v>34 Culture, media and sports occupations</v>
      </c>
      <c r="X91" s="18">
        <f t="shared" si="220"/>
        <v>-1.6475430186153162</v>
      </c>
      <c r="Y91" s="18">
        <f t="shared" si="220"/>
        <v>-2.6433766785918467</v>
      </c>
      <c r="Z91" s="18">
        <f t="shared" si="220"/>
        <v>-1.967346696491501</v>
      </c>
      <c r="AA91" s="18">
        <f t="shared" si="220"/>
        <v>1.2635961918975758</v>
      </c>
      <c r="AB91" s="18">
        <f t="shared" si="221"/>
        <v>-3.5580986609162757E-3</v>
      </c>
      <c r="AD91" s="18">
        <f t="shared" si="222"/>
        <v>0.17495362824049288</v>
      </c>
      <c r="AE91" s="18">
        <f t="shared" si="223"/>
        <v>2.6754558199428402</v>
      </c>
      <c r="AF91" s="18">
        <f t="shared" si="224"/>
        <v>2.7968280292033132</v>
      </c>
      <c r="AH91" t="str">
        <f t="shared" si="257"/>
        <v>34 Culture, media and sports occupations</v>
      </c>
      <c r="AI91" s="18">
        <f t="shared" si="225"/>
        <v>-4.6233185548296918</v>
      </c>
      <c r="AJ91" s="18">
        <f t="shared" si="225"/>
        <v>46.677003391523982</v>
      </c>
      <c r="AK91" s="18">
        <f t="shared" si="225"/>
        <v>-1.7507467825655154</v>
      </c>
      <c r="AL91" s="18">
        <f t="shared" si="225"/>
        <v>3.0059586336927513</v>
      </c>
      <c r="AM91" s="18">
        <f t="shared" si="226"/>
        <v>3.7622755880340808</v>
      </c>
      <c r="AO91" s="18">
        <f t="shared" si="227"/>
        <v>1.3953374359571669</v>
      </c>
      <c r="AP91" s="18">
        <f t="shared" si="228"/>
        <v>2.8164198556729581</v>
      </c>
      <c r="AQ91" s="18">
        <f t="shared" si="229"/>
        <v>3.792787909855333</v>
      </c>
      <c r="AS91" t="str">
        <f t="shared" si="258"/>
        <v>34 Culture, media and sports occupations</v>
      </c>
      <c r="AT91" s="18">
        <f t="shared" si="230"/>
        <v>-3.1314896004464132</v>
      </c>
      <c r="AU91" s="18">
        <f t="shared" si="230"/>
        <v>3.5200857992981671</v>
      </c>
      <c r="AV91" s="18">
        <f t="shared" si="230"/>
        <v>-1.7806792452085274</v>
      </c>
      <c r="AW91" s="18">
        <f t="shared" si="230"/>
        <v>1.6452814873478161</v>
      </c>
      <c r="AX91" s="18">
        <f t="shared" si="231"/>
        <v>0.67695987714655459</v>
      </c>
      <c r="AZ91" s="18">
        <f t="shared" si="232"/>
        <v>0.49021854691138067</v>
      </c>
      <c r="BA91" s="18">
        <f t="shared" si="233"/>
        <v>2.6394124852449519</v>
      </c>
      <c r="BB91" s="18">
        <f t="shared" si="234"/>
        <v>2.9835512840424627</v>
      </c>
      <c r="BD91" t="str">
        <f t="shared" si="259"/>
        <v>34 Culture, media and sports occupations</v>
      </c>
      <c r="BE91" s="18">
        <f t="shared" si="235"/>
        <v>-0.65232301030557771</v>
      </c>
      <c r="BF91" s="18">
        <f t="shared" si="235"/>
        <v>3.6956310089417244</v>
      </c>
      <c r="BG91" s="18">
        <f t="shared" si="235"/>
        <v>-4.945937405794254</v>
      </c>
      <c r="BH91" s="18">
        <f t="shared" si="235"/>
        <v>1.5166233978131105</v>
      </c>
      <c r="BI91" s="18">
        <f t="shared" si="236"/>
        <v>-0.4166814652389661</v>
      </c>
      <c r="BK91" s="18">
        <f t="shared" si="237"/>
        <v>-0.68496413666759848</v>
      </c>
      <c r="BL91" s="18">
        <f t="shared" si="238"/>
        <v>1.9851766669732429</v>
      </c>
      <c r="BM91" s="18">
        <f t="shared" si="239"/>
        <v>1.4714960613631867</v>
      </c>
      <c r="BO91" t="str">
        <f t="shared" si="260"/>
        <v>34 Culture, media and sports occupations</v>
      </c>
      <c r="BP91" s="18">
        <f t="shared" si="240"/>
        <v>-4.2404177495543589</v>
      </c>
      <c r="BQ91" s="18">
        <f t="shared" si="240"/>
        <v>-19.420924281178621</v>
      </c>
      <c r="BR91" s="18">
        <f t="shared" si="240"/>
        <v>-5.7564157675837553</v>
      </c>
      <c r="BS91" s="18">
        <f t="shared" si="240"/>
        <v>-4.3191582736840424</v>
      </c>
      <c r="BT91" s="18">
        <f t="shared" si="241"/>
        <v>-5.7875721999196994</v>
      </c>
      <c r="BV91" s="18">
        <f t="shared" si="242"/>
        <v>-4.80066316865061</v>
      </c>
      <c r="BW91" s="18">
        <f t="shared" si="243"/>
        <v>1.5380547797479993</v>
      </c>
      <c r="BX91" s="18">
        <f t="shared" si="244"/>
        <v>-2.0283494630018439</v>
      </c>
      <c r="BZ91" t="str">
        <f t="shared" si="261"/>
        <v>34 Culture, media and sports occupations</v>
      </c>
      <c r="CA91" s="18">
        <f t="shared" si="245"/>
        <v>1.3566100629551769</v>
      </c>
      <c r="CB91" s="18">
        <f t="shared" si="245"/>
        <v>-23.036460262828882</v>
      </c>
      <c r="CC91" s="18">
        <f t="shared" si="245"/>
        <v>-8.1248236887821008</v>
      </c>
      <c r="CD91" s="18">
        <f t="shared" si="245"/>
        <v>-6.9966733849826319</v>
      </c>
      <c r="CE91" s="18">
        <f t="shared" si="246"/>
        <v>-8.4404183884464352</v>
      </c>
      <c r="CG91" s="18">
        <f t="shared" si="247"/>
        <v>-7.3742543394734739</v>
      </c>
      <c r="CH91" s="18">
        <f t="shared" si="248"/>
        <v>1.2032774976117766</v>
      </c>
      <c r="CI91" s="18">
        <f t="shared" si="249"/>
        <v>-4.3466497387255609</v>
      </c>
      <c r="CK91" t="str">
        <f t="shared" si="262"/>
        <v>34 Culture, media and sports occupations</v>
      </c>
      <c r="CL91" s="18">
        <f t="shared" si="250"/>
        <v>4.756853760246349</v>
      </c>
      <c r="CM91" s="18">
        <f t="shared" si="250"/>
        <v>-17.216560509712565</v>
      </c>
      <c r="CN91" s="18">
        <f t="shared" si="250"/>
        <v>-1.8159480523097571</v>
      </c>
      <c r="CO91" s="18">
        <f t="shared" si="250"/>
        <v>3.7940493473489489</v>
      </c>
      <c r="CP91" s="18">
        <f t="shared" si="251"/>
        <v>0.57546485898207766</v>
      </c>
      <c r="CR91" s="18">
        <f t="shared" si="252"/>
        <v>1.8893098836407773</v>
      </c>
      <c r="CS91" s="18">
        <f t="shared" si="253"/>
        <v>2.1518942924321882</v>
      </c>
      <c r="CT91" s="18">
        <f t="shared" si="254"/>
        <v>3.6023513605884405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7.3077546711160846</v>
      </c>
      <c r="C92" s="18">
        <f t="shared" si="210"/>
        <v>-16.352893148137703</v>
      </c>
      <c r="D92" s="18">
        <f t="shared" si="210"/>
        <v>3.8930609367746616</v>
      </c>
      <c r="E92" s="18">
        <f t="shared" si="210"/>
        <v>2.7253972060711007</v>
      </c>
      <c r="F92" s="18">
        <f t="shared" si="211"/>
        <v>1.7735961144733858</v>
      </c>
      <c r="H92" s="18">
        <f t="shared" si="212"/>
        <v>3.1131529532403723</v>
      </c>
      <c r="I92" s="18">
        <f t="shared" si="213"/>
        <v>3.5223560256879338</v>
      </c>
      <c r="J92" s="18">
        <f t="shared" si="214"/>
        <v>5.6006053796071154</v>
      </c>
      <c r="L92" t="str">
        <f t="shared" si="255"/>
        <v>35 Business and public service associate professionals</v>
      </c>
      <c r="M92" s="18">
        <f t="shared" si="215"/>
        <v>7.4999465581872427</v>
      </c>
      <c r="N92" s="18">
        <f t="shared" si="215"/>
        <v>-14.349512479210357</v>
      </c>
      <c r="O92" s="18">
        <f t="shared" si="215"/>
        <v>2.495636019522518</v>
      </c>
      <c r="P92" s="18">
        <f t="shared" si="215"/>
        <v>1.727359554332808</v>
      </c>
      <c r="Q92" s="18">
        <f t="shared" si="216"/>
        <v>0.87641789003880533</v>
      </c>
      <c r="S92" s="18">
        <f t="shared" si="217"/>
        <v>1.9828097051132643</v>
      </c>
      <c r="T92" s="18">
        <f t="shared" si="218"/>
        <v>3.3843055428211199</v>
      </c>
      <c r="U92" s="18">
        <f t="shared" si="219"/>
        <v>4.6942330865527016</v>
      </c>
      <c r="W92" t="str">
        <f t="shared" si="256"/>
        <v>35 Business and public service associate professionals</v>
      </c>
      <c r="X92" s="18">
        <f t="shared" si="220"/>
        <v>-1.6052798401649637</v>
      </c>
      <c r="Y92" s="18">
        <f t="shared" si="220"/>
        <v>10.228012210699822</v>
      </c>
      <c r="Z92" s="18">
        <f t="shared" si="220"/>
        <v>0.94276976746685559</v>
      </c>
      <c r="AA92" s="18">
        <f t="shared" si="220"/>
        <v>1.4234583297107806</v>
      </c>
      <c r="AB92" s="18">
        <f t="shared" si="221"/>
        <v>1.801285761097926</v>
      </c>
      <c r="AD92" s="18">
        <f t="shared" si="222"/>
        <v>1.2629750085825897</v>
      </c>
      <c r="AE92" s="18">
        <f t="shared" si="223"/>
        <v>3.0713628741579235</v>
      </c>
      <c r="AF92" s="18">
        <f t="shared" si="224"/>
        <v>3.9243179407141726</v>
      </c>
      <c r="AH92" t="str">
        <f t="shared" si="257"/>
        <v>35 Business and public service associate professionals</v>
      </c>
      <c r="AI92" s="18">
        <f t="shared" si="225"/>
        <v>-1.5190103548303524</v>
      </c>
      <c r="AJ92" s="18">
        <f t="shared" si="225"/>
        <v>14.433512060475406</v>
      </c>
      <c r="AK92" s="18">
        <f t="shared" si="225"/>
        <v>0.60120385045034919</v>
      </c>
      <c r="AL92" s="18">
        <f t="shared" si="225"/>
        <v>1.4812557101612445</v>
      </c>
      <c r="AM92" s="18">
        <f t="shared" si="226"/>
        <v>1.968073698636652</v>
      </c>
      <c r="AO92" s="18">
        <f t="shared" si="227"/>
        <v>1.1870529960185339</v>
      </c>
      <c r="AP92" s="18">
        <f t="shared" si="228"/>
        <v>2.8955501796869454</v>
      </c>
      <c r="AQ92" s="18">
        <f t="shared" si="229"/>
        <v>3.7140441485998155</v>
      </c>
      <c r="AS92" t="str">
        <f t="shared" si="258"/>
        <v>35 Business and public service associate professionals</v>
      </c>
      <c r="AT92" s="18">
        <f t="shared" si="230"/>
        <v>-2.3714946538890613</v>
      </c>
      <c r="AU92" s="18">
        <f t="shared" si="230"/>
        <v>14.014987570071202</v>
      </c>
      <c r="AV92" s="18">
        <f t="shared" si="230"/>
        <v>0.76326761095961704</v>
      </c>
      <c r="AW92" s="18">
        <f t="shared" si="230"/>
        <v>1.6272452583678154</v>
      </c>
      <c r="AX92" s="18">
        <f t="shared" si="231"/>
        <v>2.0876997446105827</v>
      </c>
      <c r="AZ92" s="18">
        <f t="shared" si="232"/>
        <v>1.3384327158511011</v>
      </c>
      <c r="BA92" s="18">
        <f t="shared" si="233"/>
        <v>2.9230552088307826</v>
      </c>
      <c r="BB92" s="18">
        <f t="shared" si="234"/>
        <v>3.8458327860329433</v>
      </c>
      <c r="BD92" t="str">
        <f t="shared" si="259"/>
        <v>35 Business and public service associate professionals</v>
      </c>
      <c r="BE92" s="18">
        <f t="shared" si="235"/>
        <v>-1.0885164022460425</v>
      </c>
      <c r="BF92" s="18">
        <f t="shared" si="235"/>
        <v>21.463618561359034</v>
      </c>
      <c r="BG92" s="18">
        <f t="shared" si="235"/>
        <v>-1.8740205960715683</v>
      </c>
      <c r="BH92" s="18">
        <f t="shared" si="235"/>
        <v>0.26216890280970073</v>
      </c>
      <c r="BI92" s="18">
        <f t="shared" si="236"/>
        <v>0.79084224508776391</v>
      </c>
      <c r="BK92" s="18">
        <f t="shared" si="237"/>
        <v>-0.45501206775730996</v>
      </c>
      <c r="BL92" s="18">
        <f t="shared" si="238"/>
        <v>2.2656485026028017</v>
      </c>
      <c r="BM92" s="18">
        <f t="shared" si="239"/>
        <v>1.9361955394688213</v>
      </c>
      <c r="BO92" t="str">
        <f t="shared" si="260"/>
        <v>35 Business and public service associate professionals</v>
      </c>
      <c r="BP92" s="18">
        <f t="shared" si="240"/>
        <v>-1.3120300649713701</v>
      </c>
      <c r="BQ92" s="18">
        <f t="shared" si="240"/>
        <v>7.6860901854243657</v>
      </c>
      <c r="BR92" s="18">
        <f t="shared" si="240"/>
        <v>-1.7861956676862301</v>
      </c>
      <c r="BS92" s="18">
        <f t="shared" si="240"/>
        <v>-0.85383240383301029</v>
      </c>
      <c r="BT92" s="18">
        <f t="shared" si="241"/>
        <v>-0.63433356427542442</v>
      </c>
      <c r="BV92" s="18">
        <f t="shared" si="242"/>
        <v>-1.1655994886298426</v>
      </c>
      <c r="BW92" s="18">
        <f t="shared" si="243"/>
        <v>1.9837382174111795</v>
      </c>
      <c r="BX92" s="18">
        <f t="shared" si="244"/>
        <v>1.1174357388832989</v>
      </c>
      <c r="BZ92" t="str">
        <f t="shared" si="261"/>
        <v>35 Business and public service associate professionals</v>
      </c>
      <c r="CA92" s="18">
        <f t="shared" si="245"/>
        <v>2.5498453427732271</v>
      </c>
      <c r="CB92" s="18">
        <f t="shared" si="245"/>
        <v>-14.713561729860459</v>
      </c>
      <c r="CC92" s="18">
        <f t="shared" si="245"/>
        <v>-2.7640188319512315</v>
      </c>
      <c r="CD92" s="18">
        <f t="shared" si="245"/>
        <v>-4.9007487774261556</v>
      </c>
      <c r="CE92" s="18">
        <f t="shared" si="246"/>
        <v>-4.8877134882960638</v>
      </c>
      <c r="CG92" s="18">
        <f t="shared" si="247"/>
        <v>-4.193774185375565</v>
      </c>
      <c r="CH92" s="18">
        <f t="shared" si="248"/>
        <v>1.604316147519369</v>
      </c>
      <c r="CI92" s="18">
        <f t="shared" si="249"/>
        <v>-1.5132561389350374</v>
      </c>
      <c r="CK92" t="str">
        <f t="shared" si="262"/>
        <v>35 Business and public service associate professionals</v>
      </c>
      <c r="CL92" s="18">
        <f t="shared" si="250"/>
        <v>0.44173076222915331</v>
      </c>
      <c r="CM92" s="18">
        <f t="shared" si="250"/>
        <v>-20.544267549293316</v>
      </c>
      <c r="CN92" s="18">
        <f t="shared" si="250"/>
        <v>-1.2871127952709061</v>
      </c>
      <c r="CO92" s="18">
        <f t="shared" si="250"/>
        <v>0.37958443173840006</v>
      </c>
      <c r="CP92" s="18">
        <f t="shared" si="251"/>
        <v>-1.5925388038665611</v>
      </c>
      <c r="CR92" s="18">
        <f t="shared" si="252"/>
        <v>-0.17908485347924996</v>
      </c>
      <c r="CS92" s="18">
        <f t="shared" si="253"/>
        <v>2.0085288136547419</v>
      </c>
      <c r="CT92" s="18">
        <f t="shared" si="254"/>
        <v>1.8734041995726924</v>
      </c>
    </row>
    <row r="93" spans="1:98" x14ac:dyDescent="0.2">
      <c r="A93" t="str">
        <f t="shared" si="209"/>
        <v>41 Administrative occupations</v>
      </c>
      <c r="B93" s="18">
        <f t="shared" si="210"/>
        <v>4.1265992055830258</v>
      </c>
      <c r="C93" s="18">
        <f t="shared" si="210"/>
        <v>-14.859502846060668</v>
      </c>
      <c r="D93" s="18">
        <f t="shared" si="210"/>
        <v>4.10574260747536</v>
      </c>
      <c r="E93" s="18">
        <f t="shared" si="210"/>
        <v>2.2374669401916014</v>
      </c>
      <c r="F93" s="18">
        <f t="shared" si="211"/>
        <v>1.6484244220229538</v>
      </c>
      <c r="H93" s="18">
        <f t="shared" si="212"/>
        <v>2.856470138259426</v>
      </c>
      <c r="I93" s="18">
        <f t="shared" si="213"/>
        <v>3.7185486275355784</v>
      </c>
      <c r="J93" s="18">
        <f t="shared" si="214"/>
        <v>5.5703866320224504</v>
      </c>
      <c r="L93" t="str">
        <f t="shared" si="255"/>
        <v>41 Administrative occupations</v>
      </c>
      <c r="M93" s="18">
        <f t="shared" si="215"/>
        <v>5.4692139118239114</v>
      </c>
      <c r="N93" s="18">
        <f t="shared" si="215"/>
        <v>-15.36913626360783</v>
      </c>
      <c r="O93" s="18">
        <f t="shared" si="215"/>
        <v>4.7251462720097281</v>
      </c>
      <c r="P93" s="18">
        <f t="shared" si="215"/>
        <v>2.151806019603586</v>
      </c>
      <c r="Q93" s="18">
        <f t="shared" si="216"/>
        <v>1.7455113983949166</v>
      </c>
      <c r="S93" s="18">
        <f t="shared" si="217"/>
        <v>3.002482372198445</v>
      </c>
      <c r="T93" s="18">
        <f t="shared" si="218"/>
        <v>3.9561818907321467</v>
      </c>
      <c r="U93" s="18">
        <f t="shared" si="219"/>
        <v>5.8558244403260185</v>
      </c>
      <c r="W93" t="str">
        <f t="shared" si="256"/>
        <v>41 Administrative occupations</v>
      </c>
      <c r="X93" s="18">
        <f t="shared" si="220"/>
        <v>-2.14426220272107</v>
      </c>
      <c r="Y93" s="18">
        <f t="shared" si="220"/>
        <v>12.955347463823319</v>
      </c>
      <c r="Z93" s="18">
        <f t="shared" si="220"/>
        <v>3.4302638728063162</v>
      </c>
      <c r="AA93" s="18">
        <f t="shared" si="220"/>
        <v>2.0195046060198507</v>
      </c>
      <c r="AB93" s="18">
        <f t="shared" si="221"/>
        <v>3.1124405929942922</v>
      </c>
      <c r="AD93" s="18">
        <f t="shared" si="222"/>
        <v>2.4876065905922617</v>
      </c>
      <c r="AE93" s="18">
        <f t="shared" si="223"/>
        <v>3.722384663523215</v>
      </c>
      <c r="AF93" s="18">
        <f t="shared" si="224"/>
        <v>5.3194152346056622</v>
      </c>
      <c r="AH93" t="str">
        <f t="shared" si="257"/>
        <v>41 Administrative occupations</v>
      </c>
      <c r="AI93" s="18">
        <f t="shared" si="225"/>
        <v>-0.7627258020021066</v>
      </c>
      <c r="AJ93" s="18">
        <f t="shared" si="225"/>
        <v>13.431779891321316</v>
      </c>
      <c r="AK93" s="18">
        <f t="shared" si="225"/>
        <v>2.2470898820330598</v>
      </c>
      <c r="AL93" s="18">
        <f t="shared" si="225"/>
        <v>1.9440482036857887</v>
      </c>
      <c r="AM93" s="18">
        <f t="shared" si="226"/>
        <v>2.7218938211546195</v>
      </c>
      <c r="AO93" s="18">
        <f t="shared" si="227"/>
        <v>2.0449621692153475</v>
      </c>
      <c r="AP93" s="18">
        <f t="shared" si="228"/>
        <v>3.6863837960880552</v>
      </c>
      <c r="AQ93" s="18">
        <f t="shared" si="229"/>
        <v>4.9900442368763454</v>
      </c>
      <c r="AS93" t="str">
        <f t="shared" si="258"/>
        <v>41 Administrative occupations</v>
      </c>
      <c r="AT93" s="18">
        <f t="shared" si="230"/>
        <v>-1.8102020277835362</v>
      </c>
      <c r="AU93" s="18">
        <f t="shared" si="230"/>
        <v>14.896071695438362</v>
      </c>
      <c r="AV93" s="18">
        <f t="shared" si="230"/>
        <v>1.8206551670912452</v>
      </c>
      <c r="AW93" s="18">
        <f t="shared" si="230"/>
        <v>1.7579055389977727</v>
      </c>
      <c r="AX93" s="18">
        <f t="shared" si="231"/>
        <v>2.5528863638773158</v>
      </c>
      <c r="AZ93" s="18">
        <f t="shared" si="232"/>
        <v>1.7788177837303909</v>
      </c>
      <c r="BA93" s="18">
        <f t="shared" si="233"/>
        <v>3.4701791542308014</v>
      </c>
      <c r="BB93" s="18">
        <f t="shared" si="234"/>
        <v>4.6270315862175337</v>
      </c>
      <c r="BD93" t="str">
        <f t="shared" si="259"/>
        <v>41 Administrative occupations</v>
      </c>
      <c r="BE93" s="18">
        <f t="shared" si="235"/>
        <v>-1.901726172058249</v>
      </c>
      <c r="BF93" s="18">
        <f t="shared" si="235"/>
        <v>14.724155633713277</v>
      </c>
      <c r="BG93" s="18">
        <f t="shared" si="235"/>
        <v>-0.11138890726647421</v>
      </c>
      <c r="BH93" s="18">
        <f t="shared" si="235"/>
        <v>-0.57208135874347033</v>
      </c>
      <c r="BI93" s="18">
        <f t="shared" si="236"/>
        <v>0.46617990074537818</v>
      </c>
      <c r="BK93" s="18">
        <f t="shared" si="237"/>
        <v>-0.41875377593296736</v>
      </c>
      <c r="BL93" s="18">
        <f t="shared" si="238"/>
        <v>2.6168865583321876</v>
      </c>
      <c r="BM93" s="18">
        <f t="shared" si="239"/>
        <v>2.3279862790769767</v>
      </c>
      <c r="BO93" t="str">
        <f t="shared" si="260"/>
        <v>41 Administrative occupations</v>
      </c>
      <c r="BP93" s="18">
        <f t="shared" si="240"/>
        <v>-2.8489513442577885</v>
      </c>
      <c r="BQ93" s="18">
        <f t="shared" si="240"/>
        <v>5.2180873248691251</v>
      </c>
      <c r="BR93" s="18">
        <f t="shared" si="240"/>
        <v>-1.4249741860568266</v>
      </c>
      <c r="BS93" s="18">
        <f t="shared" si="240"/>
        <v>-2.7355808226386946</v>
      </c>
      <c r="BT93" s="18">
        <f t="shared" si="241"/>
        <v>-1.8468922658611331</v>
      </c>
      <c r="BV93" s="18">
        <f t="shared" si="242"/>
        <v>-2.3006596077303154</v>
      </c>
      <c r="BW93" s="18">
        <f t="shared" si="243"/>
        <v>2.0413447878793178</v>
      </c>
      <c r="BX93" s="18">
        <f t="shared" si="244"/>
        <v>0.3852714069098484</v>
      </c>
      <c r="BZ93" t="str">
        <f t="shared" si="261"/>
        <v>41 Administrative occupations</v>
      </c>
      <c r="CA93" s="18">
        <f t="shared" si="245"/>
        <v>-6.4641744841366862</v>
      </c>
      <c r="CB93" s="18">
        <f t="shared" si="245"/>
        <v>-9.4987411595017228</v>
      </c>
      <c r="CC93" s="18">
        <f t="shared" si="245"/>
        <v>-5.1439602310442867</v>
      </c>
      <c r="CD93" s="18">
        <f t="shared" si="245"/>
        <v>-9.3950095754472667</v>
      </c>
      <c r="CE93" s="18">
        <f t="shared" si="246"/>
        <v>-8.0940143435565766</v>
      </c>
      <c r="CG93" s="18">
        <f t="shared" si="247"/>
        <v>-7.9995943641744898</v>
      </c>
      <c r="CH93" s="18">
        <f t="shared" si="248"/>
        <v>1.3389598432588912</v>
      </c>
      <c r="CI93" s="18">
        <f t="shared" si="249"/>
        <v>-4.4257615411284696</v>
      </c>
      <c r="CK93" t="str">
        <f t="shared" si="262"/>
        <v>41 Administrative occupations</v>
      </c>
      <c r="CL93" s="18">
        <f t="shared" si="250"/>
        <v>-5.1185557197070075</v>
      </c>
      <c r="CM93" s="18">
        <f t="shared" si="250"/>
        <v>-20.127060240774174</v>
      </c>
      <c r="CN93" s="18">
        <f t="shared" si="250"/>
        <v>0.32549757000435164</v>
      </c>
      <c r="CO93" s="18">
        <f t="shared" si="250"/>
        <v>-1.4039692937464543</v>
      </c>
      <c r="CP93" s="18">
        <f t="shared" si="251"/>
        <v>-2.1629921564710775</v>
      </c>
      <c r="CR93" s="18">
        <f t="shared" si="252"/>
        <v>-0.83081858987280599</v>
      </c>
      <c r="CS93" s="18">
        <f t="shared" si="253"/>
        <v>1.987926937865625</v>
      </c>
      <c r="CT93" s="18">
        <f t="shared" si="254"/>
        <v>1.3668264645964046</v>
      </c>
    </row>
    <row r="94" spans="1:98" x14ac:dyDescent="0.2">
      <c r="A94" t="str">
        <f t="shared" si="209"/>
        <v>42 Secretarial and related occupations</v>
      </c>
      <c r="B94" s="18">
        <f t="shared" si="210"/>
        <v>5.7835021933783537</v>
      </c>
      <c r="C94" s="18">
        <f t="shared" si="210"/>
        <v>-8.9529969485480638</v>
      </c>
      <c r="D94" s="18">
        <f t="shared" si="210"/>
        <v>7.6565076190254322</v>
      </c>
      <c r="E94" s="18">
        <f t="shared" si="210"/>
        <v>3.6467269806737201</v>
      </c>
      <c r="F94" s="18">
        <f t="shared" si="211"/>
        <v>4.0372677944363611</v>
      </c>
      <c r="H94" s="18">
        <f t="shared" si="212"/>
        <v>4.9664454269733982</v>
      </c>
      <c r="I94" s="18">
        <f t="shared" si="213"/>
        <v>5.0709887850363566</v>
      </c>
      <c r="J94" s="18">
        <f t="shared" si="214"/>
        <v>7.9930222797303552</v>
      </c>
      <c r="L94" t="str">
        <f t="shared" si="255"/>
        <v>42 Secretarial and related occupations</v>
      </c>
      <c r="M94" s="18">
        <f t="shared" si="215"/>
        <v>3.4242991653816057</v>
      </c>
      <c r="N94" s="18">
        <f t="shared" si="215"/>
        <v>-15.684689447232147</v>
      </c>
      <c r="O94" s="18">
        <f t="shared" si="215"/>
        <v>5.340886381121579</v>
      </c>
      <c r="P94" s="18">
        <f t="shared" si="215"/>
        <v>1.072095067041734</v>
      </c>
      <c r="Q94" s="18">
        <f t="shared" si="216"/>
        <v>1.2337320931319118</v>
      </c>
      <c r="S94" s="18">
        <f t="shared" si="217"/>
        <v>2.4754501672819895</v>
      </c>
      <c r="T94" s="18">
        <f t="shared" si="218"/>
        <v>4.2287884533876996</v>
      </c>
      <c r="U94" s="18">
        <f t="shared" si="219"/>
        <v>5.7232522819431919</v>
      </c>
      <c r="W94" t="str">
        <f t="shared" si="256"/>
        <v>42 Secretarial and related occupations</v>
      </c>
      <c r="X94" s="18">
        <f t="shared" si="220"/>
        <v>-1.1258225006831712</v>
      </c>
      <c r="Y94" s="18">
        <f t="shared" si="220"/>
        <v>11.084236557119853</v>
      </c>
      <c r="Z94" s="18">
        <f t="shared" si="220"/>
        <v>4.3824691455794929</v>
      </c>
      <c r="AA94" s="18">
        <f t="shared" si="220"/>
        <v>4.96976764642858</v>
      </c>
      <c r="AB94" s="18">
        <f t="shared" si="221"/>
        <v>5.1573271642965546</v>
      </c>
      <c r="AD94" s="18">
        <f t="shared" si="222"/>
        <v>4.7736352410596261</v>
      </c>
      <c r="AE94" s="18">
        <f t="shared" si="223"/>
        <v>4.3325572965456915</v>
      </c>
      <c r="AF94" s="18">
        <f t="shared" si="224"/>
        <v>7.3609660001220822</v>
      </c>
      <c r="AH94" t="str">
        <f t="shared" si="257"/>
        <v>42 Secretarial and related occupations</v>
      </c>
      <c r="AI94" s="18">
        <f t="shared" si="225"/>
        <v>-2.3139266087353172</v>
      </c>
      <c r="AJ94" s="18">
        <f t="shared" si="225"/>
        <v>15.636800335345868</v>
      </c>
      <c r="AK94" s="18">
        <f t="shared" si="225"/>
        <v>1.6194745639157127</v>
      </c>
      <c r="AL94" s="18">
        <f t="shared" si="225"/>
        <v>-0.48676189747196563</v>
      </c>
      <c r="AM94" s="18">
        <f t="shared" si="226"/>
        <v>1.1112165591370182</v>
      </c>
      <c r="AO94" s="18">
        <f t="shared" si="227"/>
        <v>0.21042109956621591</v>
      </c>
      <c r="AP94" s="18">
        <f t="shared" si="228"/>
        <v>3.4539627637521608</v>
      </c>
      <c r="AQ94" s="18">
        <f t="shared" si="229"/>
        <v>3.5855358681604166</v>
      </c>
      <c r="AS94" t="str">
        <f t="shared" si="258"/>
        <v>42 Secretarial and related occupations</v>
      </c>
      <c r="AT94" s="18">
        <f t="shared" si="230"/>
        <v>-3.1360304870299283</v>
      </c>
      <c r="AU94" s="18">
        <f t="shared" si="230"/>
        <v>11.55518017921635</v>
      </c>
      <c r="AV94" s="18">
        <f t="shared" si="230"/>
        <v>2.0188884235966098</v>
      </c>
      <c r="AW94" s="18">
        <f t="shared" si="230"/>
        <v>2.7101109039460392</v>
      </c>
      <c r="AX94" s="18">
        <f t="shared" si="231"/>
        <v>3.0241502774526863</v>
      </c>
      <c r="AZ94" s="18">
        <f t="shared" si="232"/>
        <v>2.4791846008929141</v>
      </c>
      <c r="BA94" s="18">
        <f t="shared" si="233"/>
        <v>3.4984181056486152</v>
      </c>
      <c r="BB94" s="18">
        <f t="shared" si="234"/>
        <v>5.1332563536314879</v>
      </c>
      <c r="BD94" t="str">
        <f t="shared" si="259"/>
        <v>42 Secretarial and related occupations</v>
      </c>
      <c r="BE94" s="18">
        <f t="shared" si="235"/>
        <v>-2.2589937705991825</v>
      </c>
      <c r="BF94" s="18">
        <f t="shared" si="235"/>
        <v>5.0311777379529632</v>
      </c>
      <c r="BG94" s="18">
        <f t="shared" si="235"/>
        <v>2.6237913022262083</v>
      </c>
      <c r="BH94" s="18">
        <f t="shared" si="235"/>
        <v>-4.7472380057317469</v>
      </c>
      <c r="BI94" s="18">
        <f t="shared" si="236"/>
        <v>-1.9052210480305587</v>
      </c>
      <c r="BK94" s="18">
        <f t="shared" si="237"/>
        <v>-2.3510142615846163</v>
      </c>
      <c r="BL94" s="18">
        <f t="shared" si="238"/>
        <v>2.9113365112267031</v>
      </c>
      <c r="BM94" s="18">
        <f t="shared" si="239"/>
        <v>1.4326141281161053</v>
      </c>
      <c r="BO94" t="str">
        <f t="shared" si="260"/>
        <v>42 Secretarial and related occupations</v>
      </c>
      <c r="BP94" s="18">
        <f t="shared" si="240"/>
        <v>-7.2673786703617349</v>
      </c>
      <c r="BQ94" s="18">
        <f t="shared" si="240"/>
        <v>2.6445237691750778</v>
      </c>
      <c r="BR94" s="18">
        <f t="shared" si="240"/>
        <v>-7.7695144198643762</v>
      </c>
      <c r="BS94" s="18">
        <f t="shared" si="240"/>
        <v>-14.406273534929792</v>
      </c>
      <c r="BT94" s="18">
        <f t="shared" si="241"/>
        <v>-11.384850334874475</v>
      </c>
      <c r="BV94" s="18">
        <f t="shared" si="242"/>
        <v>-12.248855788596968</v>
      </c>
      <c r="BW94" s="18">
        <f t="shared" si="243"/>
        <v>1.3605321328473918</v>
      </c>
      <c r="BX94" s="18">
        <f t="shared" si="244"/>
        <v>-6.4885477878412594</v>
      </c>
      <c r="BZ94" t="str">
        <f t="shared" si="261"/>
        <v>42 Secretarial and related occupations</v>
      </c>
      <c r="CA94" s="18">
        <f t="shared" si="245"/>
        <v>-9.0378906648777129</v>
      </c>
      <c r="CB94" s="18">
        <f t="shared" si="245"/>
        <v>3.1310146178967102</v>
      </c>
      <c r="CC94" s="18">
        <f t="shared" si="245"/>
        <v>-9.1017385079009809</v>
      </c>
      <c r="CD94" s="18">
        <f t="shared" si="245"/>
        <v>-14.584189849735097</v>
      </c>
      <c r="CE94" s="18">
        <f t="shared" si="246"/>
        <v>-11.87545985620334</v>
      </c>
      <c r="CG94" s="18">
        <f t="shared" si="247"/>
        <v>-12.794468112134672</v>
      </c>
      <c r="CH94" s="18">
        <f t="shared" si="248"/>
        <v>1.2173985139466437</v>
      </c>
      <c r="CI94" s="18">
        <f t="shared" si="249"/>
        <v>-7.1753360324590787</v>
      </c>
      <c r="CK94" t="str">
        <f t="shared" si="262"/>
        <v>42 Secretarial and related occupations</v>
      </c>
      <c r="CL94" s="18">
        <f t="shared" si="250"/>
        <v>-4.2090057294147165</v>
      </c>
      <c r="CM94" s="18">
        <f t="shared" si="250"/>
        <v>-27.020488904787634</v>
      </c>
      <c r="CN94" s="18">
        <f t="shared" si="250"/>
        <v>4.3959287147939063</v>
      </c>
      <c r="CO94" s="18">
        <f t="shared" si="250"/>
        <v>-2.2492625073160633</v>
      </c>
      <c r="CP94" s="18">
        <f t="shared" si="251"/>
        <v>-2.0253548515652087</v>
      </c>
      <c r="CR94" s="18">
        <f t="shared" si="252"/>
        <v>-8.2578992183113265E-2</v>
      </c>
      <c r="CS94" s="18">
        <f t="shared" si="253"/>
        <v>2.8441769286586371</v>
      </c>
      <c r="CT94" s="18">
        <f t="shared" si="254"/>
        <v>2.7885238343191343</v>
      </c>
    </row>
    <row r="95" spans="1:98" x14ac:dyDescent="0.2">
      <c r="A95" t="str">
        <f t="shared" si="209"/>
        <v>51 Skilled agricultural and related trades</v>
      </c>
      <c r="B95" s="18">
        <f t="shared" si="210"/>
        <v>17.371246945866446</v>
      </c>
      <c r="C95" s="18">
        <f t="shared" si="210"/>
        <v>38.520834171834075</v>
      </c>
      <c r="D95" s="18">
        <f t="shared" si="210"/>
        <v>1.7235148109767451</v>
      </c>
      <c r="E95" s="18">
        <f t="shared" si="210"/>
        <v>2.4859320307462518</v>
      </c>
      <c r="F95" s="18">
        <f t="shared" si="211"/>
        <v>4.1907171569255608</v>
      </c>
      <c r="H95" s="18">
        <f t="shared" si="212"/>
        <v>2.2311601396067804</v>
      </c>
      <c r="I95" s="18">
        <f t="shared" si="213"/>
        <v>4.0138797287356809</v>
      </c>
      <c r="J95" s="18">
        <f t="shared" si="214"/>
        <v>5.3870917344672087</v>
      </c>
      <c r="L95" t="str">
        <f t="shared" si="255"/>
        <v>51 Skilled agricultural and related trades</v>
      </c>
      <c r="M95" s="18">
        <f t="shared" si="215"/>
        <v>-3.407311234570054E-2</v>
      </c>
      <c r="N95" s="18">
        <f t="shared" si="215"/>
        <v>-7.2462453295371709</v>
      </c>
      <c r="O95" s="18">
        <f t="shared" si="215"/>
        <v>1.5229477299034011</v>
      </c>
      <c r="P95" s="18">
        <f t="shared" si="215"/>
        <v>2.9215239712666818</v>
      </c>
      <c r="Q95" s="18">
        <f t="shared" si="216"/>
        <v>1.8183177426618569</v>
      </c>
      <c r="S95" s="18">
        <f t="shared" si="217"/>
        <v>2.4532041454081721</v>
      </c>
      <c r="T95" s="18">
        <f t="shared" si="218"/>
        <v>3.6591231789350198</v>
      </c>
      <c r="U95" s="18">
        <f t="shared" si="219"/>
        <v>5.2447508920881125</v>
      </c>
      <c r="W95" t="str">
        <f t="shared" si="256"/>
        <v>51 Skilled agricultural and related trades</v>
      </c>
      <c r="X95" s="18">
        <f t="shared" si="220"/>
        <v>-8.9203512327892582</v>
      </c>
      <c r="Y95" s="18">
        <f t="shared" si="220"/>
        <v>22.231233032800969</v>
      </c>
      <c r="Z95" s="18">
        <f t="shared" si="220"/>
        <v>2.4959285903129791</v>
      </c>
      <c r="AA95" s="18">
        <f t="shared" si="220"/>
        <v>3.0548980842193263</v>
      </c>
      <c r="AB95" s="18">
        <f t="shared" si="221"/>
        <v>3.9830622128549154</v>
      </c>
      <c r="AD95" s="18">
        <f t="shared" si="222"/>
        <v>2.8682370286741588</v>
      </c>
      <c r="AE95" s="18">
        <f t="shared" si="223"/>
        <v>4.2933318781070096</v>
      </c>
      <c r="AF95" s="18">
        <f t="shared" si="224"/>
        <v>6.0307208953682911</v>
      </c>
      <c r="AH95" t="str">
        <f t="shared" si="257"/>
        <v>51 Skilled agricultural and related trades</v>
      </c>
      <c r="AI95" s="18">
        <f t="shared" si="225"/>
        <v>-5.0727954690681258</v>
      </c>
      <c r="AJ95" s="18">
        <f t="shared" si="225"/>
        <v>8.3197175996511099</v>
      </c>
      <c r="AK95" s="18">
        <f t="shared" si="225"/>
        <v>1.5673565773161036</v>
      </c>
      <c r="AL95" s="18">
        <f t="shared" si="225"/>
        <v>1.7915645496291877</v>
      </c>
      <c r="AM95" s="18">
        <f t="shared" si="226"/>
        <v>2.1174026820865111</v>
      </c>
      <c r="AO95" s="18">
        <f t="shared" si="227"/>
        <v>1.7167736199916295</v>
      </c>
      <c r="AP95" s="18">
        <f t="shared" si="228"/>
        <v>4.0399048907161061</v>
      </c>
      <c r="AQ95" s="18">
        <f t="shared" si="229"/>
        <v>5.0780358432345629</v>
      </c>
      <c r="AS95" t="str">
        <f t="shared" si="258"/>
        <v>51 Skilled agricultural and related trades</v>
      </c>
      <c r="AT95" s="18">
        <f t="shared" si="230"/>
        <v>-6.9243443814077104</v>
      </c>
      <c r="AU95" s="18">
        <f t="shared" si="230"/>
        <v>20.25369502000618</v>
      </c>
      <c r="AV95" s="18">
        <f t="shared" si="230"/>
        <v>1.7054094613902171</v>
      </c>
      <c r="AW95" s="18">
        <f t="shared" si="230"/>
        <v>2.8489192762005899</v>
      </c>
      <c r="AX95" s="18">
        <f t="shared" si="231"/>
        <v>3.4965805193573951</v>
      </c>
      <c r="AZ95" s="18">
        <f t="shared" si="232"/>
        <v>2.4663278872374184</v>
      </c>
      <c r="BA95" s="18">
        <f t="shared" si="233"/>
        <v>3.9143694630452419</v>
      </c>
      <c r="BB95" s="18">
        <f t="shared" si="234"/>
        <v>5.4606108913402451</v>
      </c>
      <c r="BD95" t="str">
        <f t="shared" si="259"/>
        <v>51 Skilled agricultural and related trades</v>
      </c>
      <c r="BE95" s="18">
        <f t="shared" si="235"/>
        <v>-9.7953240831365704</v>
      </c>
      <c r="BF95" s="18">
        <f t="shared" si="235"/>
        <v>17.49799434800665</v>
      </c>
      <c r="BG95" s="18">
        <f t="shared" si="235"/>
        <v>-2.9092144773808837</v>
      </c>
      <c r="BH95" s="18">
        <f t="shared" si="235"/>
        <v>0.86806551111735519</v>
      </c>
      <c r="BI95" s="18">
        <f t="shared" si="236"/>
        <v>0.62736264449443357</v>
      </c>
      <c r="BK95" s="18">
        <f t="shared" si="237"/>
        <v>-0.40707991634179042</v>
      </c>
      <c r="BL95" s="18">
        <f t="shared" si="238"/>
        <v>2.6412795250539078</v>
      </c>
      <c r="BM95" s="18">
        <f t="shared" si="239"/>
        <v>2.3613099116348568</v>
      </c>
      <c r="BO95" t="str">
        <f t="shared" si="260"/>
        <v>51 Skilled agricultural and related trades</v>
      </c>
      <c r="BP95" s="18">
        <f t="shared" si="240"/>
        <v>-5.8007712722058846</v>
      </c>
      <c r="BQ95" s="18">
        <f t="shared" si="240"/>
        <v>-4.7355474344583204</v>
      </c>
      <c r="BR95" s="18">
        <f t="shared" si="240"/>
        <v>4.626088817070162E-2</v>
      </c>
      <c r="BS95" s="18">
        <f t="shared" si="240"/>
        <v>1.1093260709410746</v>
      </c>
      <c r="BT95" s="18">
        <f t="shared" si="241"/>
        <v>0.4015595792559612</v>
      </c>
      <c r="BV95" s="18">
        <f t="shared" si="242"/>
        <v>0.7537218063083273</v>
      </c>
      <c r="BW95" s="18">
        <f t="shared" si="243"/>
        <v>2.9475608279306398</v>
      </c>
      <c r="BX95" s="18">
        <f t="shared" si="244"/>
        <v>3.458639910491379</v>
      </c>
      <c r="BZ95" t="str">
        <f t="shared" si="261"/>
        <v>51 Skilled agricultural and related trades</v>
      </c>
      <c r="CA95" s="18">
        <f t="shared" si="245"/>
        <v>2.3357284077373697</v>
      </c>
      <c r="CB95" s="18">
        <f t="shared" si="245"/>
        <v>-25.165852724349868</v>
      </c>
      <c r="CC95" s="18">
        <f t="shared" si="245"/>
        <v>0.50010949596166476</v>
      </c>
      <c r="CD95" s="18">
        <f t="shared" si="245"/>
        <v>1.3501190043444522</v>
      </c>
      <c r="CE95" s="18">
        <f t="shared" si="246"/>
        <v>-0.81444108937972493</v>
      </c>
      <c r="CG95" s="18">
        <f t="shared" si="247"/>
        <v>1.0659866886685521</v>
      </c>
      <c r="CH95" s="18">
        <f t="shared" si="248"/>
        <v>2.7622455295658321</v>
      </c>
      <c r="CI95" s="18">
        <f t="shared" si="249"/>
        <v>3.507971035751356</v>
      </c>
      <c r="CK95" t="str">
        <f t="shared" si="262"/>
        <v>51 Skilled agricultural and related trades</v>
      </c>
      <c r="CL95" s="18">
        <f t="shared" si="250"/>
        <v>-9.7164181086975443</v>
      </c>
      <c r="CM95" s="18">
        <f t="shared" si="250"/>
        <v>-4.5504993671698575</v>
      </c>
      <c r="CN95" s="18">
        <f t="shared" si="250"/>
        <v>-3.4421049894417077</v>
      </c>
      <c r="CO95" s="18">
        <f t="shared" si="250"/>
        <v>-6.1524395789581572</v>
      </c>
      <c r="CP95" s="18">
        <f t="shared" si="251"/>
        <v>-5.2135178926456245</v>
      </c>
      <c r="CR95" s="18">
        <f t="shared" si="252"/>
        <v>-5.257555021164495</v>
      </c>
      <c r="CS95" s="18">
        <f t="shared" si="253"/>
        <v>1.7135926737318785</v>
      </c>
      <c r="CT95" s="18">
        <f t="shared" si="254"/>
        <v>-2.030870688014319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10.090933416785131</v>
      </c>
      <c r="C96" s="18">
        <f t="shared" si="210"/>
        <v>-26.803312814246716</v>
      </c>
      <c r="D96" s="18">
        <f t="shared" si="210"/>
        <v>3.8566183398131226</v>
      </c>
      <c r="E96" s="18">
        <f t="shared" si="210"/>
        <v>3.1562912868560167</v>
      </c>
      <c r="F96" s="18">
        <f t="shared" si="211"/>
        <v>1.1815246957758374</v>
      </c>
      <c r="H96" s="18">
        <f t="shared" si="212"/>
        <v>3.3892073420793922</v>
      </c>
      <c r="I96" s="18">
        <f t="shared" si="213"/>
        <v>3.4539438256319999</v>
      </c>
      <c r="J96" s="18">
        <f t="shared" si="214"/>
        <v>5.7490541962562425</v>
      </c>
      <c r="L96" t="str">
        <f t="shared" si="255"/>
        <v>52 Skilled metal, electrical and electronic trades</v>
      </c>
      <c r="M96" s="18">
        <f t="shared" si="215"/>
        <v>13.106362573615304</v>
      </c>
      <c r="N96" s="18">
        <f t="shared" si="215"/>
        <v>-37.937716547154835</v>
      </c>
      <c r="O96" s="18">
        <f t="shared" si="215"/>
        <v>7.7617614892842912</v>
      </c>
      <c r="P96" s="18">
        <f t="shared" si="215"/>
        <v>3.5893119072501145</v>
      </c>
      <c r="Q96" s="18">
        <f t="shared" si="216"/>
        <v>1.5707806011165504</v>
      </c>
      <c r="S96" s="18">
        <f t="shared" si="217"/>
        <v>4.9618619356204263</v>
      </c>
      <c r="T96" s="18">
        <f t="shared" si="218"/>
        <v>4.0296794321954543</v>
      </c>
      <c r="U96" s="18">
        <f t="shared" si="219"/>
        <v>7.2973338183731196</v>
      </c>
      <c r="W96" t="str">
        <f t="shared" si="256"/>
        <v>52 Skilled metal, electrical and electronic trades</v>
      </c>
      <c r="X96" s="18">
        <f t="shared" si="220"/>
        <v>-4.3079523313364509</v>
      </c>
      <c r="Y96" s="18">
        <f t="shared" si="220"/>
        <v>-22.695397408191631</v>
      </c>
      <c r="Z96" s="18">
        <f t="shared" si="220"/>
        <v>3.3250377187566738</v>
      </c>
      <c r="AA96" s="18">
        <f t="shared" si="220"/>
        <v>1.1591144915460649</v>
      </c>
      <c r="AB96" s="18">
        <f t="shared" si="221"/>
        <v>0.13368821679711207</v>
      </c>
      <c r="AD96" s="18">
        <f t="shared" si="222"/>
        <v>1.8759965870221329</v>
      </c>
      <c r="AE96" s="18">
        <f t="shared" si="223"/>
        <v>3.1200855742773204</v>
      </c>
      <c r="AF96" s="18">
        <f t="shared" si="224"/>
        <v>4.3973780827522679</v>
      </c>
      <c r="AH96" t="str">
        <f t="shared" si="257"/>
        <v>52 Skilled metal, electrical and electronic trades</v>
      </c>
      <c r="AI96" s="18">
        <f t="shared" si="225"/>
        <v>-5.177324964669161</v>
      </c>
      <c r="AJ96" s="18">
        <f t="shared" si="225"/>
        <v>-13.353901338277808</v>
      </c>
      <c r="AK96" s="18">
        <f t="shared" si="225"/>
        <v>3.4277801541402919</v>
      </c>
      <c r="AL96" s="18">
        <f t="shared" si="225"/>
        <v>2.6032978610473378</v>
      </c>
      <c r="AM96" s="18">
        <f t="shared" si="226"/>
        <v>1.7792542601538175</v>
      </c>
      <c r="AO96" s="18">
        <f t="shared" si="227"/>
        <v>2.8773924235486081</v>
      </c>
      <c r="AP96" s="18">
        <f t="shared" si="228"/>
        <v>3.0648660266044514</v>
      </c>
      <c r="AQ96" s="18">
        <f t="shared" si="229"/>
        <v>5.0810496897770729</v>
      </c>
      <c r="AS96" t="str">
        <f t="shared" si="258"/>
        <v>52 Skilled metal, electrical and electronic trades</v>
      </c>
      <c r="AT96" s="18">
        <f t="shared" si="230"/>
        <v>-4.9679711568829781</v>
      </c>
      <c r="AU96" s="18">
        <f t="shared" si="230"/>
        <v>-19.241209332776542</v>
      </c>
      <c r="AV96" s="18">
        <f t="shared" si="230"/>
        <v>1.237945956156028</v>
      </c>
      <c r="AW96" s="18">
        <f t="shared" si="230"/>
        <v>0.12143155088171209</v>
      </c>
      <c r="AX96" s="18">
        <f t="shared" si="231"/>
        <v>-0.87149450107285586</v>
      </c>
      <c r="AZ96" s="18">
        <f t="shared" si="232"/>
        <v>0.49222809086240105</v>
      </c>
      <c r="BA96" s="18">
        <f t="shared" si="233"/>
        <v>2.5910619163683979</v>
      </c>
      <c r="BB96" s="18">
        <f t="shared" si="234"/>
        <v>2.9388566190010845</v>
      </c>
      <c r="BD96" t="str">
        <f t="shared" si="259"/>
        <v>52 Skilled metal, electrical and electronic trades</v>
      </c>
      <c r="BE96" s="18">
        <f t="shared" si="235"/>
        <v>-2.420278188283409</v>
      </c>
      <c r="BF96" s="18">
        <f t="shared" si="235"/>
        <v>-0.29179113310958682</v>
      </c>
      <c r="BG96" s="18">
        <f t="shared" si="235"/>
        <v>-3.0494645078922744</v>
      </c>
      <c r="BH96" s="18">
        <f t="shared" si="235"/>
        <v>-0.91941346474859742</v>
      </c>
      <c r="BI96" s="18">
        <f t="shared" si="236"/>
        <v>-1.5511881774799008</v>
      </c>
      <c r="BK96" s="18">
        <f t="shared" si="237"/>
        <v>-1.6345801540071481</v>
      </c>
      <c r="BL96" s="18">
        <f t="shared" si="238"/>
        <v>1.7494531408149161</v>
      </c>
      <c r="BM96" s="18">
        <f t="shared" si="239"/>
        <v>0.5025787537797699</v>
      </c>
      <c r="BO96" t="str">
        <f t="shared" si="260"/>
        <v>52 Skilled metal, electrical and electronic trades</v>
      </c>
      <c r="BP96" s="18">
        <f t="shared" si="240"/>
        <v>-1.6567086186271118</v>
      </c>
      <c r="BQ96" s="18">
        <f t="shared" si="240"/>
        <v>-19.704005846277006</v>
      </c>
      <c r="BR96" s="18">
        <f t="shared" si="240"/>
        <v>0.16760845035899141</v>
      </c>
      <c r="BS96" s="18">
        <f t="shared" si="240"/>
        <v>-0.92444833422203887</v>
      </c>
      <c r="BT96" s="18">
        <f t="shared" si="241"/>
        <v>-1.881768395619654</v>
      </c>
      <c r="BV96" s="18">
        <f t="shared" si="242"/>
        <v>-0.56175873760401229</v>
      </c>
      <c r="BW96" s="18">
        <f t="shared" si="243"/>
        <v>2.0007555218030548</v>
      </c>
      <c r="BX96" s="18">
        <f t="shared" si="244"/>
        <v>1.5794288264848078</v>
      </c>
      <c r="BZ96" t="str">
        <f t="shared" si="261"/>
        <v>52 Skilled metal, electrical and electronic trades</v>
      </c>
      <c r="CA96" s="18">
        <f t="shared" si="245"/>
        <v>6.8669131194090793</v>
      </c>
      <c r="CB96" s="18">
        <f t="shared" si="245"/>
        <v>-45.64602910819535</v>
      </c>
      <c r="CC96" s="18">
        <f t="shared" si="245"/>
        <v>0.17444864753699552</v>
      </c>
      <c r="CD96" s="18">
        <f t="shared" si="245"/>
        <v>-6.9710833742434364</v>
      </c>
      <c r="CE96" s="18">
        <f t="shared" si="246"/>
        <v>-7.939202618458852</v>
      </c>
      <c r="CG96" s="18">
        <f t="shared" si="247"/>
        <v>-4.6477462476265945</v>
      </c>
      <c r="CH96" s="18">
        <f t="shared" si="248"/>
        <v>1.7605685047692221</v>
      </c>
      <c r="CI96" s="18">
        <f t="shared" si="249"/>
        <v>-1.5676013131539324</v>
      </c>
      <c r="CK96" t="str">
        <f t="shared" si="262"/>
        <v>52 Skilled metal, electrical and electronic trades</v>
      </c>
      <c r="CL96" s="18">
        <f t="shared" si="250"/>
        <v>-2.1323581747377807</v>
      </c>
      <c r="CM96" s="18">
        <f t="shared" si="250"/>
        <v>-27.24651533807415</v>
      </c>
      <c r="CN96" s="18">
        <f t="shared" si="250"/>
        <v>-3.3391256410605918</v>
      </c>
      <c r="CO96" s="18">
        <f t="shared" si="250"/>
        <v>-3.9408388099997471</v>
      </c>
      <c r="CP96" s="18">
        <f t="shared" si="251"/>
        <v>-5.4103853977883638</v>
      </c>
      <c r="CR96" s="18">
        <f t="shared" si="252"/>
        <v>-3.7406850937338754</v>
      </c>
      <c r="CS96" s="18">
        <f t="shared" si="253"/>
        <v>1.6076858894483292</v>
      </c>
      <c r="CT96" s="18">
        <f t="shared" si="254"/>
        <v>-1.1969502731709047</v>
      </c>
    </row>
    <row r="97" spans="1:98" x14ac:dyDescent="0.2">
      <c r="A97" t="str">
        <f t="shared" si="209"/>
        <v>53 Skilled construction and building trades</v>
      </c>
      <c r="B97" s="18">
        <f t="shared" si="210"/>
        <v>-0.41930096272754236</v>
      </c>
      <c r="C97" s="18">
        <f t="shared" si="210"/>
        <v>-37.169625734862336</v>
      </c>
      <c r="D97" s="18">
        <f t="shared" si="210"/>
        <v>10.802312308840744</v>
      </c>
      <c r="E97" s="18">
        <f t="shared" si="210"/>
        <v>1.0463144714059736</v>
      </c>
      <c r="F97" s="18">
        <f t="shared" si="211"/>
        <v>0.95606369445047079</v>
      </c>
      <c r="H97" s="18">
        <f t="shared" si="212"/>
        <v>4.1989301169517601</v>
      </c>
      <c r="I97" s="18">
        <f t="shared" si="213"/>
        <v>4.0248162695071033</v>
      </c>
      <c r="J97" s="18">
        <f t="shared" si="214"/>
        <v>6.7414779194543195</v>
      </c>
      <c r="L97" t="str">
        <f t="shared" si="255"/>
        <v>53 Skilled construction and building trades</v>
      </c>
      <c r="M97" s="18">
        <f t="shared" si="215"/>
        <v>4.8871490807385953</v>
      </c>
      <c r="N97" s="18">
        <f t="shared" si="215"/>
        <v>-36.942946803712658</v>
      </c>
      <c r="O97" s="18">
        <f t="shared" si="215"/>
        <v>4.9189507862632986</v>
      </c>
      <c r="P97" s="18">
        <f t="shared" si="215"/>
        <v>2.4174322467557907</v>
      </c>
      <c r="Q97" s="18">
        <f t="shared" si="216"/>
        <v>0.11148128275013658</v>
      </c>
      <c r="S97" s="18">
        <f t="shared" si="217"/>
        <v>3.2445736356969457</v>
      </c>
      <c r="T97" s="18">
        <f t="shared" si="218"/>
        <v>3.78141370627747</v>
      </c>
      <c r="U97" s="18">
        <f t="shared" si="219"/>
        <v>5.8895822863425984</v>
      </c>
      <c r="W97" t="str">
        <f t="shared" si="256"/>
        <v>53 Skilled construction and building trades</v>
      </c>
      <c r="X97" s="18">
        <f t="shared" si="220"/>
        <v>-3.6768692970006511</v>
      </c>
      <c r="Y97" s="18">
        <f t="shared" si="220"/>
        <v>-22.748828653825505</v>
      </c>
      <c r="Z97" s="18">
        <f t="shared" si="220"/>
        <v>2.0518265922616408</v>
      </c>
      <c r="AA97" s="18">
        <f t="shared" si="220"/>
        <v>-0.35265520170705278</v>
      </c>
      <c r="AB97" s="18">
        <f t="shared" si="221"/>
        <v>-1.1921058524834494</v>
      </c>
      <c r="AD97" s="18">
        <f t="shared" si="222"/>
        <v>0.44247712459066779</v>
      </c>
      <c r="AE97" s="18">
        <f t="shared" si="223"/>
        <v>3.0232748423578482</v>
      </c>
      <c r="AF97" s="18">
        <f t="shared" si="224"/>
        <v>3.3181078271812492</v>
      </c>
      <c r="AH97" t="str">
        <f t="shared" si="257"/>
        <v>53 Skilled construction and building trades</v>
      </c>
      <c r="AI97" s="18">
        <f t="shared" si="225"/>
        <v>-2.2012966936755363</v>
      </c>
      <c r="AJ97" s="18">
        <f t="shared" si="225"/>
        <v>-18.004935646715094</v>
      </c>
      <c r="AK97" s="18">
        <f t="shared" si="225"/>
        <v>2.1412578158594986</v>
      </c>
      <c r="AL97" s="18">
        <f t="shared" si="225"/>
        <v>0.3821702006972183</v>
      </c>
      <c r="AM97" s="18">
        <f t="shared" si="226"/>
        <v>-0.33963570292034895</v>
      </c>
      <c r="AO97" s="18">
        <f t="shared" si="227"/>
        <v>0.96514057925942698</v>
      </c>
      <c r="AP97" s="18">
        <f t="shared" si="228"/>
        <v>3.2278747795436269</v>
      </c>
      <c r="AQ97" s="18">
        <f t="shared" si="229"/>
        <v>3.8620866797543174</v>
      </c>
      <c r="AS97" t="str">
        <f t="shared" si="258"/>
        <v>53 Skilled construction and building trades</v>
      </c>
      <c r="AT97" s="18">
        <f t="shared" si="230"/>
        <v>-1.4580539933851888</v>
      </c>
      <c r="AU97" s="18">
        <f t="shared" si="230"/>
        <v>-17.18286108914927</v>
      </c>
      <c r="AV97" s="18">
        <f t="shared" si="230"/>
        <v>1.2842006782207704</v>
      </c>
      <c r="AW97" s="18">
        <f t="shared" si="230"/>
        <v>-0.32194151307958219</v>
      </c>
      <c r="AX97" s="18">
        <f t="shared" si="231"/>
        <v>-0.97632769006845699</v>
      </c>
      <c r="AZ97" s="18">
        <f t="shared" si="232"/>
        <v>0.21058910283273669</v>
      </c>
      <c r="BA97" s="18">
        <f t="shared" si="233"/>
        <v>2.9910507373227535</v>
      </c>
      <c r="BB97" s="18">
        <f t="shared" si="234"/>
        <v>3.131175678271747</v>
      </c>
      <c r="BD97" t="str">
        <f t="shared" si="259"/>
        <v>53 Skilled construction and building trades</v>
      </c>
      <c r="BE97" s="18">
        <f t="shared" si="235"/>
        <v>-1.6444577051818343</v>
      </c>
      <c r="BF97" s="18">
        <f t="shared" si="235"/>
        <v>-3.8731726569949831</v>
      </c>
      <c r="BG97" s="18">
        <f t="shared" si="235"/>
        <v>-3.9824900999950286</v>
      </c>
      <c r="BH97" s="18">
        <f t="shared" si="235"/>
        <v>-1.7886807336543908</v>
      </c>
      <c r="BI97" s="18">
        <f t="shared" si="236"/>
        <v>-2.6102466870914776</v>
      </c>
      <c r="BK97" s="18">
        <f t="shared" si="237"/>
        <v>-2.5254640639494452</v>
      </c>
      <c r="BL97" s="18">
        <f t="shared" si="238"/>
        <v>1.7857671564120992</v>
      </c>
      <c r="BM97" s="18">
        <f t="shared" si="239"/>
        <v>-9.7795735561723163E-2</v>
      </c>
      <c r="BO97" t="str">
        <f t="shared" si="260"/>
        <v>53 Skilled construction and building trades</v>
      </c>
      <c r="BP97" s="18">
        <f t="shared" si="240"/>
        <v>1.4189810951767523</v>
      </c>
      <c r="BQ97" s="18">
        <f t="shared" si="240"/>
        <v>-19.977300810044763</v>
      </c>
      <c r="BR97" s="18">
        <f t="shared" si="240"/>
        <v>1.1578558834538955</v>
      </c>
      <c r="BS97" s="18">
        <f t="shared" si="240"/>
        <v>0.14894569665779844</v>
      </c>
      <c r="BT97" s="18">
        <f t="shared" si="241"/>
        <v>-0.93569587787395436</v>
      </c>
      <c r="BV97" s="18">
        <f t="shared" si="242"/>
        <v>0.48412605292547095</v>
      </c>
      <c r="BW97" s="18">
        <f t="shared" si="243"/>
        <v>2.5286361540713065</v>
      </c>
      <c r="BX97" s="18">
        <f t="shared" si="244"/>
        <v>2.8735007510570121</v>
      </c>
      <c r="BZ97" t="str">
        <f t="shared" si="261"/>
        <v>53 Skilled construction and building trades</v>
      </c>
      <c r="CA97" s="18">
        <f t="shared" si="245"/>
        <v>9.1910610907350865</v>
      </c>
      <c r="CB97" s="18">
        <f t="shared" si="245"/>
        <v>-46.83549579942661</v>
      </c>
      <c r="CC97" s="18">
        <f t="shared" si="245"/>
        <v>0.51659318330454784</v>
      </c>
      <c r="CD97" s="18">
        <f t="shared" si="245"/>
        <v>-3.6040824190289533</v>
      </c>
      <c r="CE97" s="18">
        <f t="shared" si="246"/>
        <v>-5.9005008780758654</v>
      </c>
      <c r="CG97" s="18">
        <f t="shared" si="247"/>
        <v>-2.2496439441618388</v>
      </c>
      <c r="CH97" s="18">
        <f t="shared" si="248"/>
        <v>2.1046525037291763</v>
      </c>
      <c r="CI97" s="18">
        <f t="shared" si="249"/>
        <v>0.49933811191598121</v>
      </c>
      <c r="CK97" t="str">
        <f t="shared" si="262"/>
        <v>53 Skilled construction and building trades</v>
      </c>
      <c r="CL97" s="18">
        <f t="shared" si="250"/>
        <v>-1.072358710517507</v>
      </c>
      <c r="CM97" s="18">
        <f t="shared" si="250"/>
        <v>-29.503237143679172</v>
      </c>
      <c r="CN97" s="18">
        <f t="shared" si="250"/>
        <v>-8.8874867932791766</v>
      </c>
      <c r="CO97" s="18">
        <f t="shared" si="250"/>
        <v>-15.102278425509796</v>
      </c>
      <c r="CP97" s="18">
        <f t="shared" si="251"/>
        <v>-14.20959292252687</v>
      </c>
      <c r="CR97" s="18">
        <f t="shared" si="252"/>
        <v>-13.079269919615733</v>
      </c>
      <c r="CS97" s="18">
        <f t="shared" si="253"/>
        <v>0.94779777710687352</v>
      </c>
      <c r="CT97" s="18">
        <f t="shared" si="254"/>
        <v>-8.2657858272149998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-1.0784876219983697</v>
      </c>
      <c r="C98" s="18">
        <f t="shared" si="210"/>
        <v>-22.034004179485311</v>
      </c>
      <c r="D98" s="18">
        <f t="shared" si="210"/>
        <v>6.4820915446573091</v>
      </c>
      <c r="E98" s="18">
        <f t="shared" si="210"/>
        <v>2.5079790773196331</v>
      </c>
      <c r="F98" s="18">
        <f t="shared" si="211"/>
        <v>1.9744920504802144</v>
      </c>
      <c r="H98" s="18">
        <f t="shared" si="212"/>
        <v>3.8159236124187812</v>
      </c>
      <c r="I98" s="18">
        <f t="shared" si="213"/>
        <v>4.2438207483315393</v>
      </c>
      <c r="J98" s="18">
        <f t="shared" si="214"/>
        <v>6.6292075375147919</v>
      </c>
      <c r="L98" t="str">
        <f t="shared" si="255"/>
        <v>54 Textiles, printing and other skilled trades</v>
      </c>
      <c r="M98" s="18">
        <f t="shared" si="215"/>
        <v>3.2012062064163294</v>
      </c>
      <c r="N98" s="18">
        <f t="shared" si="215"/>
        <v>-2.8843340251218819</v>
      </c>
      <c r="O98" s="18">
        <f t="shared" si="215"/>
        <v>4.0472437975891395</v>
      </c>
      <c r="P98" s="18">
        <f t="shared" si="215"/>
        <v>2.9827186082955537</v>
      </c>
      <c r="Q98" s="18">
        <f t="shared" si="216"/>
        <v>2.9361349725109953</v>
      </c>
      <c r="S98" s="18">
        <f t="shared" si="217"/>
        <v>3.3363446533620778</v>
      </c>
      <c r="T98" s="18">
        <f t="shared" si="218"/>
        <v>4.0238149724822536</v>
      </c>
      <c r="U98" s="18">
        <f t="shared" si="219"/>
        <v>6.1362655096283358</v>
      </c>
      <c r="W98" t="str">
        <f t="shared" si="256"/>
        <v>54 Textiles, printing and other skilled trades</v>
      </c>
      <c r="X98" s="18">
        <f t="shared" si="220"/>
        <v>-3.3446118029931804</v>
      </c>
      <c r="Y98" s="18">
        <f t="shared" si="220"/>
        <v>-7.6995220139694958</v>
      </c>
      <c r="Z98" s="18">
        <f t="shared" si="220"/>
        <v>5.0766629367178906</v>
      </c>
      <c r="AA98" s="18">
        <f t="shared" si="220"/>
        <v>2.2504950177915761</v>
      </c>
      <c r="AB98" s="18">
        <f t="shared" si="221"/>
        <v>2.4676659617407504</v>
      </c>
      <c r="AD98" s="18">
        <f t="shared" si="222"/>
        <v>3.1840024926499622</v>
      </c>
      <c r="AE98" s="18">
        <f t="shared" si="223"/>
        <v>4.0504817562214246</v>
      </c>
      <c r="AF98" s="18">
        <f t="shared" si="224"/>
        <v>6.0522592115981544</v>
      </c>
      <c r="AH98" t="str">
        <f t="shared" si="257"/>
        <v>54 Textiles, printing and other skilled trades</v>
      </c>
      <c r="AI98" s="18">
        <f t="shared" si="225"/>
        <v>-3.7472404906630619</v>
      </c>
      <c r="AJ98" s="18">
        <f t="shared" si="225"/>
        <v>17.196440606749096</v>
      </c>
      <c r="AK98" s="18">
        <f t="shared" si="225"/>
        <v>2.6586050363682112</v>
      </c>
      <c r="AL98" s="18">
        <f t="shared" si="225"/>
        <v>3.2437648723802504</v>
      </c>
      <c r="AM98" s="18">
        <f t="shared" si="226"/>
        <v>3.880276423040141</v>
      </c>
      <c r="AO98" s="18">
        <f t="shared" si="227"/>
        <v>3.0483419245798116</v>
      </c>
      <c r="AP98" s="18">
        <f t="shared" si="228"/>
        <v>3.9699684180554584</v>
      </c>
      <c r="AQ98" s="18">
        <f t="shared" si="229"/>
        <v>5.8977963385396182</v>
      </c>
      <c r="AS98" t="str">
        <f t="shared" si="258"/>
        <v>54 Textiles, printing and other skilled trades</v>
      </c>
      <c r="AT98" s="18">
        <f t="shared" si="230"/>
        <v>-5.615751727233997</v>
      </c>
      <c r="AU98" s="18">
        <f t="shared" si="230"/>
        <v>2.6550098121290722</v>
      </c>
      <c r="AV98" s="18">
        <f t="shared" si="230"/>
        <v>3.1520466356466992</v>
      </c>
      <c r="AW98" s="18">
        <f t="shared" si="230"/>
        <v>0.81377073472801431</v>
      </c>
      <c r="AX98" s="18">
        <f t="shared" si="231"/>
        <v>1.6536551241897346</v>
      </c>
      <c r="AZ98" s="18">
        <f t="shared" si="232"/>
        <v>1.5872465026837368</v>
      </c>
      <c r="BA98" s="18">
        <f t="shared" si="233"/>
        <v>3.5626831797942904</v>
      </c>
      <c r="BB98" s="18">
        <f t="shared" si="234"/>
        <v>4.5780672012546653</v>
      </c>
      <c r="BD98" t="str">
        <f t="shared" si="259"/>
        <v>54 Textiles, printing and other skilled trades</v>
      </c>
      <c r="BE98" s="18">
        <f t="shared" si="235"/>
        <v>-5.1693894015934934</v>
      </c>
      <c r="BF98" s="18">
        <f t="shared" si="235"/>
        <v>4.1964949439508237</v>
      </c>
      <c r="BG98" s="18">
        <f t="shared" si="235"/>
        <v>1.7748614650237915</v>
      </c>
      <c r="BH98" s="18">
        <f t="shared" si="235"/>
        <v>0.95862005123303895</v>
      </c>
      <c r="BI98" s="18">
        <f t="shared" si="236"/>
        <v>1.4128786351153222</v>
      </c>
      <c r="BK98" s="18">
        <f t="shared" si="237"/>
        <v>1.2299705495633528</v>
      </c>
      <c r="BL98" s="18">
        <f t="shared" si="238"/>
        <v>2.7205227125842057</v>
      </c>
      <c r="BM98" s="18">
        <f t="shared" si="239"/>
        <v>3.5886648114962449</v>
      </c>
      <c r="BO98" t="str">
        <f t="shared" si="260"/>
        <v>54 Textiles, printing and other skilled trades</v>
      </c>
      <c r="BP98" s="18">
        <f t="shared" si="240"/>
        <v>-5.678058482779802</v>
      </c>
      <c r="BQ98" s="18">
        <f t="shared" si="240"/>
        <v>-0.37535724935331416</v>
      </c>
      <c r="BR98" s="18">
        <f t="shared" si="240"/>
        <v>-1.67206318175952</v>
      </c>
      <c r="BS98" s="18">
        <f t="shared" si="240"/>
        <v>-1.6103553493512668</v>
      </c>
      <c r="BT98" s="18">
        <f t="shared" si="241"/>
        <v>-1.5529213751261373</v>
      </c>
      <c r="BV98" s="18">
        <f t="shared" si="242"/>
        <v>-1.6309289285199036</v>
      </c>
      <c r="BW98" s="18">
        <f t="shared" si="243"/>
        <v>1.9926240583876709</v>
      </c>
      <c r="BX98" s="18">
        <f t="shared" si="244"/>
        <v>0.79319798937069752</v>
      </c>
      <c r="BZ98" t="str">
        <f t="shared" si="261"/>
        <v>54 Textiles, printing and other skilled trades</v>
      </c>
      <c r="CA98" s="18">
        <f t="shared" si="245"/>
        <v>-0.58123566986822972</v>
      </c>
      <c r="CB98" s="18">
        <f t="shared" si="245"/>
        <v>-20.58917544623392</v>
      </c>
      <c r="CC98" s="18">
        <f t="shared" si="245"/>
        <v>1.3902207859951776</v>
      </c>
      <c r="CD98" s="18">
        <f t="shared" si="245"/>
        <v>-4.3364120808201729</v>
      </c>
      <c r="CE98" s="18">
        <f t="shared" si="246"/>
        <v>-3.7096159433911646</v>
      </c>
      <c r="CG98" s="18">
        <f t="shared" si="247"/>
        <v>-2.4644060165040171</v>
      </c>
      <c r="CH98" s="18">
        <f t="shared" si="248"/>
        <v>1.993471531265989</v>
      </c>
      <c r="CI98" s="18">
        <f t="shared" si="249"/>
        <v>0.21249498023172553</v>
      </c>
      <c r="CK98" t="str">
        <f t="shared" si="262"/>
        <v>54 Textiles, printing and other skilled trades</v>
      </c>
      <c r="CL98" s="18">
        <f t="shared" si="250"/>
        <v>-5.9067818382595334</v>
      </c>
      <c r="CM98" s="18">
        <f t="shared" si="250"/>
        <v>-19.57996626865398</v>
      </c>
      <c r="CN98" s="18">
        <f t="shared" si="250"/>
        <v>-2.7380346455046389</v>
      </c>
      <c r="CO98" s="18">
        <f t="shared" si="250"/>
        <v>-2.6474785724074912</v>
      </c>
      <c r="CP98" s="18">
        <f t="shared" si="251"/>
        <v>-3.8311398328562341</v>
      </c>
      <c r="CR98" s="18">
        <f t="shared" si="252"/>
        <v>-2.6776732942910164</v>
      </c>
      <c r="CS98" s="18">
        <f t="shared" si="253"/>
        <v>1.6916584840940496</v>
      </c>
      <c r="CT98" s="18">
        <f t="shared" si="254"/>
        <v>-0.32966317945519741</v>
      </c>
    </row>
    <row r="99" spans="1:98" x14ac:dyDescent="0.2">
      <c r="A99" t="str">
        <f t="shared" si="209"/>
        <v>61 Caring personal service occupations</v>
      </c>
      <c r="B99" s="18">
        <f t="shared" si="210"/>
        <v>3.8582546558040498</v>
      </c>
      <c r="C99" s="18">
        <f t="shared" si="210"/>
        <v>-17.543912157884023</v>
      </c>
      <c r="D99" s="18">
        <f t="shared" si="210"/>
        <v>4.6247815465582098</v>
      </c>
      <c r="E99" s="18">
        <f t="shared" si="210"/>
        <v>2.3381635550704383</v>
      </c>
      <c r="F99" s="18">
        <f t="shared" si="211"/>
        <v>1.6654140579625443</v>
      </c>
      <c r="H99" s="18">
        <f t="shared" si="212"/>
        <v>3.094762141363927</v>
      </c>
      <c r="I99" s="18">
        <f t="shared" si="213"/>
        <v>4.0687879397056426</v>
      </c>
      <c r="J99" s="18">
        <f t="shared" si="214"/>
        <v>6.0057268623648019</v>
      </c>
      <c r="L99" t="str">
        <f t="shared" si="255"/>
        <v>61 Caring personal service occupations</v>
      </c>
      <c r="M99" s="18">
        <f t="shared" si="215"/>
        <v>6.1210701741452267</v>
      </c>
      <c r="N99" s="18">
        <f t="shared" si="215"/>
        <v>-18.791043205027758</v>
      </c>
      <c r="O99" s="18">
        <f t="shared" si="215"/>
        <v>4.8216256267724189</v>
      </c>
      <c r="P99" s="18">
        <f t="shared" si="215"/>
        <v>2.1275536527004757</v>
      </c>
      <c r="Q99" s="18">
        <f t="shared" si="216"/>
        <v>1.4975314299881637</v>
      </c>
      <c r="S99" s="18">
        <f t="shared" si="217"/>
        <v>3.0177949030644191</v>
      </c>
      <c r="T99" s="18">
        <f t="shared" si="218"/>
        <v>4.2273755649246514</v>
      </c>
      <c r="U99" s="18">
        <f t="shared" si="219"/>
        <v>6.0773562806335057</v>
      </c>
      <c r="W99" t="str">
        <f t="shared" si="256"/>
        <v>61 Caring personal service occupations</v>
      </c>
      <c r="X99" s="18">
        <f t="shared" si="220"/>
        <v>-4.8471639174940684E-2</v>
      </c>
      <c r="Y99" s="18">
        <f t="shared" si="220"/>
        <v>4.8697476676128781</v>
      </c>
      <c r="Z99" s="18">
        <f t="shared" si="220"/>
        <v>3.2144017160271821</v>
      </c>
      <c r="AA99" s="18">
        <f t="shared" si="220"/>
        <v>2.4655568282861529</v>
      </c>
      <c r="AB99" s="18">
        <f t="shared" si="221"/>
        <v>2.8479578683987983</v>
      </c>
      <c r="AD99" s="18">
        <f t="shared" si="222"/>
        <v>2.7145661641614138</v>
      </c>
      <c r="AE99" s="18">
        <f t="shared" si="223"/>
        <v>4.1283468033464166</v>
      </c>
      <c r="AF99" s="18">
        <f t="shared" si="224"/>
        <v>5.7981795006296188</v>
      </c>
      <c r="AH99" t="str">
        <f t="shared" si="257"/>
        <v>61 Caring personal service occupations</v>
      </c>
      <c r="AI99" s="18">
        <f t="shared" si="225"/>
        <v>-3.663284901581132</v>
      </c>
      <c r="AJ99" s="18">
        <f t="shared" si="225"/>
        <v>11.381058791962207</v>
      </c>
      <c r="AK99" s="18">
        <f t="shared" si="225"/>
        <v>-0.92559573154417096</v>
      </c>
      <c r="AL99" s="18">
        <f t="shared" si="225"/>
        <v>0.57273719257509015</v>
      </c>
      <c r="AM99" s="18">
        <f t="shared" si="226"/>
        <v>0.74275816381721427</v>
      </c>
      <c r="AO99" s="18">
        <f t="shared" si="227"/>
        <v>7.079190935894708E-2</v>
      </c>
      <c r="AP99" s="18">
        <f t="shared" si="228"/>
        <v>3.0881773661635581</v>
      </c>
      <c r="AQ99" s="18">
        <f t="shared" si="229"/>
        <v>3.1345056514727743</v>
      </c>
      <c r="AS99" t="str">
        <f t="shared" si="258"/>
        <v>61 Caring personal service occupations</v>
      </c>
      <c r="AT99" s="18">
        <f t="shared" si="230"/>
        <v>-1.7710844083530297</v>
      </c>
      <c r="AU99" s="18">
        <f t="shared" si="230"/>
        <v>9.495256167289611</v>
      </c>
      <c r="AV99" s="18">
        <f t="shared" si="230"/>
        <v>4.2413170425525948E-2</v>
      </c>
      <c r="AW99" s="18">
        <f t="shared" si="230"/>
        <v>1.0014381565202513</v>
      </c>
      <c r="AX99" s="18">
        <f t="shared" si="231"/>
        <v>1.2102458421408668</v>
      </c>
      <c r="AZ99" s="18">
        <f t="shared" si="232"/>
        <v>0.68074600126750706</v>
      </c>
      <c r="BA99" s="18">
        <f t="shared" si="233"/>
        <v>3.3297933143172642</v>
      </c>
      <c r="BB99" s="18">
        <f t="shared" si="234"/>
        <v>3.7680215436815656</v>
      </c>
      <c r="BD99" t="str">
        <f t="shared" si="259"/>
        <v>61 Caring personal service occupations</v>
      </c>
      <c r="BE99" s="18">
        <f t="shared" si="235"/>
        <v>-0.14247721127748081</v>
      </c>
      <c r="BF99" s="18">
        <f t="shared" si="235"/>
        <v>4.8539988211490526</v>
      </c>
      <c r="BG99" s="18">
        <f t="shared" si="235"/>
        <v>2.3293960266352665</v>
      </c>
      <c r="BH99" s="18">
        <f t="shared" si="235"/>
        <v>1.2768437239843333</v>
      </c>
      <c r="BI99" s="18">
        <f t="shared" si="236"/>
        <v>1.8252627940205324</v>
      </c>
      <c r="BK99" s="18">
        <f t="shared" si="237"/>
        <v>1.6264860176952389</v>
      </c>
      <c r="BL99" s="18">
        <f t="shared" si="238"/>
        <v>3.4940360664991621</v>
      </c>
      <c r="BM99" s="18">
        <f t="shared" si="239"/>
        <v>4.5445975766294611</v>
      </c>
      <c r="BO99" t="str">
        <f t="shared" si="260"/>
        <v>61 Caring personal service occupations</v>
      </c>
      <c r="BP99" s="18">
        <f t="shared" si="240"/>
        <v>-4.4230736270083231</v>
      </c>
      <c r="BQ99" s="18">
        <f t="shared" si="240"/>
        <v>4.8745847203172987</v>
      </c>
      <c r="BR99" s="18">
        <f t="shared" si="240"/>
        <v>-2.3476971221783383</v>
      </c>
      <c r="BS99" s="18">
        <f t="shared" si="240"/>
        <v>-3.0428918091154</v>
      </c>
      <c r="BT99" s="18">
        <f t="shared" si="241"/>
        <v>-2.3482675570954958</v>
      </c>
      <c r="BV99" s="18">
        <f t="shared" si="242"/>
        <v>-2.8117118992633916</v>
      </c>
      <c r="BW99" s="18">
        <f t="shared" si="243"/>
        <v>2.2542692494135874</v>
      </c>
      <c r="BX99" s="18">
        <f t="shared" si="244"/>
        <v>0.31957466695535786</v>
      </c>
      <c r="BZ99" t="str">
        <f t="shared" si="261"/>
        <v>61 Caring personal service occupations</v>
      </c>
      <c r="CA99" s="18">
        <f t="shared" si="245"/>
        <v>-16.664605036120893</v>
      </c>
      <c r="CB99" s="18">
        <f t="shared" si="245"/>
        <v>-19.196890537459012</v>
      </c>
      <c r="CC99" s="18">
        <f t="shared" si="245"/>
        <v>-5.1149995680367049</v>
      </c>
      <c r="CD99" s="18">
        <f t="shared" si="245"/>
        <v>-2.6753966249730365</v>
      </c>
      <c r="CE99" s="18">
        <f t="shared" si="246"/>
        <v>-4.5606121940782511</v>
      </c>
      <c r="CG99" s="18">
        <f t="shared" si="247"/>
        <v>-3.4954885847172434</v>
      </c>
      <c r="CH99" s="18">
        <f t="shared" si="248"/>
        <v>1.4580178415750433</v>
      </c>
      <c r="CI99" s="18">
        <f t="shared" si="249"/>
        <v>-1.2430460121842901</v>
      </c>
      <c r="CK99" t="str">
        <f t="shared" si="262"/>
        <v>61 Caring personal service occupations</v>
      </c>
      <c r="CL99" s="18">
        <f t="shared" si="250"/>
        <v>-3.7495240935708551</v>
      </c>
      <c r="CM99" s="18">
        <f t="shared" si="250"/>
        <v>-16.452252774076804</v>
      </c>
      <c r="CN99" s="18">
        <f t="shared" si="250"/>
        <v>1.3087804738757924</v>
      </c>
      <c r="CO99" s="18">
        <f t="shared" si="250"/>
        <v>-1.1104141659926903</v>
      </c>
      <c r="CP99" s="18">
        <f t="shared" si="251"/>
        <v>-1.4050354712539681</v>
      </c>
      <c r="CR99" s="18">
        <f t="shared" si="252"/>
        <v>-0.31050381305512964</v>
      </c>
      <c r="CS99" s="18">
        <f t="shared" si="253"/>
        <v>1.8655677240281721</v>
      </c>
      <c r="CT99" s="18">
        <f t="shared" si="254"/>
        <v>1.6271326668661823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-1.9820925137579382</v>
      </c>
      <c r="C100" s="18">
        <f t="shared" si="210"/>
        <v>17.763656532818661</v>
      </c>
      <c r="D100" s="18">
        <f t="shared" si="210"/>
        <v>4.5563403076160469</v>
      </c>
      <c r="E100" s="18">
        <f t="shared" si="210"/>
        <v>3.8063184308843034</v>
      </c>
      <c r="F100" s="18">
        <f t="shared" si="211"/>
        <v>4.8636728568074217</v>
      </c>
      <c r="H100" s="18">
        <f t="shared" si="212"/>
        <v>4.0557260105149151</v>
      </c>
      <c r="I100" s="18">
        <f t="shared" si="213"/>
        <v>4.088557467942211</v>
      </c>
      <c r="J100" s="18">
        <f t="shared" si="214"/>
        <v>6.6846823572408898</v>
      </c>
      <c r="L100" t="str">
        <f t="shared" si="255"/>
        <v>62 Leisure, travel and related personal service occupations</v>
      </c>
      <c r="M100" s="18">
        <f t="shared" si="215"/>
        <v>9.2171276791458645</v>
      </c>
      <c r="N100" s="18">
        <f t="shared" si="215"/>
        <v>-25.56691000424156</v>
      </c>
      <c r="O100" s="18">
        <f t="shared" si="215"/>
        <v>1.109771993552866</v>
      </c>
      <c r="P100" s="18">
        <f t="shared" si="215"/>
        <v>1.843658819541294</v>
      </c>
      <c r="Q100" s="18">
        <f t="shared" si="216"/>
        <v>-0.3581052501506643</v>
      </c>
      <c r="S100" s="18">
        <f t="shared" si="217"/>
        <v>1.5984399139656214</v>
      </c>
      <c r="T100" s="18">
        <f t="shared" si="218"/>
        <v>3.5603558602012031</v>
      </c>
      <c r="U100" s="18">
        <f t="shared" si="219"/>
        <v>4.5834977539648269</v>
      </c>
      <c r="W100" t="str">
        <f t="shared" si="256"/>
        <v>62 Leisure, travel and related personal service occupations</v>
      </c>
      <c r="X100" s="18">
        <f t="shared" si="220"/>
        <v>3.46410428470314</v>
      </c>
      <c r="Y100" s="18">
        <f t="shared" si="220"/>
        <v>1.3467723412331933</v>
      </c>
      <c r="Z100" s="18">
        <f t="shared" si="220"/>
        <v>2.0477412528947303</v>
      </c>
      <c r="AA100" s="18">
        <f t="shared" si="220"/>
        <v>2.7860174944126515</v>
      </c>
      <c r="AB100" s="18">
        <f t="shared" si="221"/>
        <v>2.4643893379276527</v>
      </c>
      <c r="AD100" s="18">
        <f t="shared" si="222"/>
        <v>2.5393338535128818</v>
      </c>
      <c r="AE100" s="18">
        <f t="shared" si="223"/>
        <v>3.8902783750509595</v>
      </c>
      <c r="AF100" s="18">
        <f t="shared" si="224"/>
        <v>5.4900172396079583</v>
      </c>
      <c r="AH100" t="str">
        <f t="shared" si="257"/>
        <v>62 Leisure, travel and related personal service occupations</v>
      </c>
      <c r="AI100" s="18">
        <f t="shared" si="225"/>
        <v>3.6269244018659164</v>
      </c>
      <c r="AJ100" s="18">
        <f t="shared" si="225"/>
        <v>5.8186712413776709</v>
      </c>
      <c r="AK100" s="18">
        <f t="shared" si="225"/>
        <v>0.86537224643952193</v>
      </c>
      <c r="AL100" s="18">
        <f t="shared" si="225"/>
        <v>3.2485334300254465</v>
      </c>
      <c r="AM100" s="18">
        <f t="shared" si="226"/>
        <v>2.6554429039684191</v>
      </c>
      <c r="AO100" s="18">
        <f t="shared" si="227"/>
        <v>2.4479548080390989</v>
      </c>
      <c r="AP100" s="18">
        <f t="shared" si="228"/>
        <v>3.8111765039110512</v>
      </c>
      <c r="AQ100" s="18">
        <f t="shared" si="229"/>
        <v>5.3644032785056694</v>
      </c>
      <c r="AS100" t="str">
        <f t="shared" si="258"/>
        <v>62 Leisure, travel and related personal service occupations</v>
      </c>
      <c r="AT100" s="18">
        <f t="shared" si="230"/>
        <v>4.312285879456379</v>
      </c>
      <c r="AU100" s="18">
        <f t="shared" si="230"/>
        <v>10.270125388520412</v>
      </c>
      <c r="AV100" s="18">
        <f t="shared" si="230"/>
        <v>0.76823993388595024</v>
      </c>
      <c r="AW100" s="18">
        <f t="shared" si="230"/>
        <v>3.3341653460586151</v>
      </c>
      <c r="AX100" s="18">
        <f t="shared" si="231"/>
        <v>2.9425031984086969</v>
      </c>
      <c r="AZ100" s="18">
        <f t="shared" si="232"/>
        <v>2.4716780816806727</v>
      </c>
      <c r="BA100" s="18">
        <f t="shared" si="233"/>
        <v>3.7337509625772425</v>
      </c>
      <c r="BB100" s="18">
        <f t="shared" si="234"/>
        <v>5.3177355666490733</v>
      </c>
      <c r="BD100" t="str">
        <f t="shared" si="259"/>
        <v>62 Leisure, travel and related personal service occupations</v>
      </c>
      <c r="BE100" s="18">
        <f t="shared" si="235"/>
        <v>0.64341494014725775</v>
      </c>
      <c r="BF100" s="18">
        <f t="shared" si="235"/>
        <v>-1.5270239480535963</v>
      </c>
      <c r="BG100" s="18">
        <f t="shared" si="235"/>
        <v>-1.3054646296871586</v>
      </c>
      <c r="BH100" s="18">
        <f t="shared" si="235"/>
        <v>0.51070462455675703</v>
      </c>
      <c r="BI100" s="18">
        <f t="shared" si="236"/>
        <v>-0.1882636286651973</v>
      </c>
      <c r="BK100" s="18">
        <f t="shared" si="237"/>
        <v>-9.8368523247183148E-2</v>
      </c>
      <c r="BL100" s="18">
        <f t="shared" si="238"/>
        <v>2.493456578605513</v>
      </c>
      <c r="BM100" s="18">
        <f t="shared" si="239"/>
        <v>2.4239247899782601</v>
      </c>
      <c r="BO100" t="str">
        <f t="shared" si="260"/>
        <v>62 Leisure, travel and related personal service occupations</v>
      </c>
      <c r="BP100" s="18">
        <f t="shared" si="240"/>
        <v>-0.91696286288368567</v>
      </c>
      <c r="BQ100" s="18">
        <f t="shared" si="240"/>
        <v>-6.4185030038675484</v>
      </c>
      <c r="BR100" s="18">
        <f t="shared" si="240"/>
        <v>-4.747035132347099</v>
      </c>
      <c r="BS100" s="18">
        <f t="shared" si="240"/>
        <v>-2.5130530544060115</v>
      </c>
      <c r="BT100" s="18">
        <f t="shared" si="241"/>
        <v>-3.4637443648021793</v>
      </c>
      <c r="BV100" s="18">
        <f t="shared" si="242"/>
        <v>-3.2634754291950618</v>
      </c>
      <c r="BW100" s="18">
        <f t="shared" si="243"/>
        <v>1.9702891563368352</v>
      </c>
      <c r="BX100" s="18">
        <f t="shared" si="244"/>
        <v>-0.3558279035736911</v>
      </c>
      <c r="BZ100" t="str">
        <f t="shared" si="261"/>
        <v>62 Leisure, travel and related personal service occupations</v>
      </c>
      <c r="CA100" s="18">
        <f t="shared" si="245"/>
        <v>-0.24369949483332709</v>
      </c>
      <c r="CB100" s="18">
        <f t="shared" si="245"/>
        <v>-14.442268985439711</v>
      </c>
      <c r="CC100" s="18">
        <f t="shared" si="245"/>
        <v>-3.4638254296044058</v>
      </c>
      <c r="CD100" s="18">
        <f t="shared" si="245"/>
        <v>-4.6854076219711605</v>
      </c>
      <c r="CE100" s="18">
        <f t="shared" si="246"/>
        <v>-4.9490466671968321</v>
      </c>
      <c r="CG100" s="18">
        <f t="shared" si="247"/>
        <v>-4.2799408529012872</v>
      </c>
      <c r="CH100" s="18">
        <f t="shared" si="248"/>
        <v>1.7986017986985514</v>
      </c>
      <c r="CI100" s="18">
        <f t="shared" si="249"/>
        <v>-1.2710479721794954</v>
      </c>
      <c r="CK100" t="str">
        <f t="shared" si="262"/>
        <v>62 Leisure, travel and related personal service occupations</v>
      </c>
      <c r="CL100" s="18">
        <f t="shared" si="250"/>
        <v>-6.8806190789470474</v>
      </c>
      <c r="CM100" s="18">
        <f t="shared" si="250"/>
        <v>-27.446299099935988</v>
      </c>
      <c r="CN100" s="18">
        <f t="shared" si="250"/>
        <v>-6.8849689464826946</v>
      </c>
      <c r="CO100" s="18">
        <f t="shared" si="250"/>
        <v>-3.5891090502860212</v>
      </c>
      <c r="CP100" s="18">
        <f t="shared" si="251"/>
        <v>-6.3109751985901745</v>
      </c>
      <c r="CR100" s="18">
        <f t="shared" si="252"/>
        <v>-4.7004913120655134</v>
      </c>
      <c r="CS100" s="18">
        <f t="shared" si="253"/>
        <v>1.3411536515214317</v>
      </c>
      <c r="CT100" s="18">
        <f t="shared" si="254"/>
        <v>-2.2859703609362403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9.0473078483013669</v>
      </c>
      <c r="C101" s="18">
        <f t="shared" si="210"/>
        <v>-17.852782122892808</v>
      </c>
      <c r="D101" s="18">
        <f t="shared" si="210"/>
        <v>3.1552481787759934</v>
      </c>
      <c r="E101" s="18">
        <f t="shared" si="210"/>
        <v>3.4419359461008048</v>
      </c>
      <c r="F101" s="18">
        <f t="shared" si="211"/>
        <v>1.8740316729575435</v>
      </c>
      <c r="H101" s="18">
        <f t="shared" si="212"/>
        <v>3.3462849373842474</v>
      </c>
      <c r="I101" s="18">
        <f t="shared" si="213"/>
        <v>3.8873863118788377</v>
      </c>
      <c r="J101" s="18">
        <f t="shared" si="214"/>
        <v>6.0404833888105358</v>
      </c>
      <c r="L101" t="str">
        <f t="shared" si="255"/>
        <v>63 Community and civil enforcement occupations</v>
      </c>
      <c r="M101" s="18">
        <f t="shared" si="215"/>
        <v>6.7300967517850196</v>
      </c>
      <c r="N101" s="18">
        <f t="shared" si="215"/>
        <v>1.7812305644903992</v>
      </c>
      <c r="O101" s="18">
        <f t="shared" si="215"/>
        <v>-2.103876590252407</v>
      </c>
      <c r="P101" s="18">
        <f t="shared" si="215"/>
        <v>4.0346251336012662</v>
      </c>
      <c r="Q101" s="18">
        <f t="shared" si="216"/>
        <v>1.9364816432275944</v>
      </c>
      <c r="S101" s="18">
        <f t="shared" si="217"/>
        <v>1.9468401310911876</v>
      </c>
      <c r="T101" s="18">
        <f t="shared" si="218"/>
        <v>3.2299919109993525</v>
      </c>
      <c r="U101" s="18">
        <f t="shared" si="219"/>
        <v>4.5397662403808603</v>
      </c>
      <c r="W101" t="str">
        <f t="shared" si="256"/>
        <v>63 Community and civil enforcement occupations</v>
      </c>
      <c r="X101" s="18">
        <f t="shared" si="220"/>
        <v>2.1281536334660123</v>
      </c>
      <c r="Y101" s="18">
        <f t="shared" si="220"/>
        <v>2.3273152848017009</v>
      </c>
      <c r="Z101" s="18">
        <f t="shared" si="220"/>
        <v>1.9288804357175504</v>
      </c>
      <c r="AA101" s="18">
        <f t="shared" si="220"/>
        <v>2.4212599181611338</v>
      </c>
      <c r="AB101" s="18">
        <f t="shared" si="221"/>
        <v>2.2612711394617291</v>
      </c>
      <c r="AD101" s="18">
        <f t="shared" si="222"/>
        <v>2.2568697123432901</v>
      </c>
      <c r="AE101" s="18">
        <f t="shared" si="223"/>
        <v>4.0230070658669126</v>
      </c>
      <c r="AF101" s="18">
        <f t="shared" si="224"/>
        <v>5.4114798977623391</v>
      </c>
      <c r="AH101" t="str">
        <f t="shared" si="257"/>
        <v>63 Community and civil enforcement occupations</v>
      </c>
      <c r="AI101" s="18">
        <f t="shared" si="225"/>
        <v>-0.73451956305701227</v>
      </c>
      <c r="AJ101" s="18">
        <f t="shared" si="225"/>
        <v>20.561414898691655</v>
      </c>
      <c r="AK101" s="18">
        <f t="shared" si="225"/>
        <v>-2.9727478412297281</v>
      </c>
      <c r="AL101" s="18">
        <f t="shared" si="225"/>
        <v>1.9113984423348107</v>
      </c>
      <c r="AM101" s="18">
        <f t="shared" si="226"/>
        <v>1.4189331993146981</v>
      </c>
      <c r="AO101" s="18">
        <f t="shared" si="227"/>
        <v>0.25662596606645938</v>
      </c>
      <c r="AP101" s="18">
        <f t="shared" si="228"/>
        <v>3.0260596530058192</v>
      </c>
      <c r="AQ101" s="18">
        <f t="shared" si="229"/>
        <v>3.1962096422137209</v>
      </c>
      <c r="AS101" t="str">
        <f t="shared" si="258"/>
        <v>63 Community and civil enforcement occupations</v>
      </c>
      <c r="AT101" s="18">
        <f t="shared" si="230"/>
        <v>-2.3169147677732371</v>
      </c>
      <c r="AU101" s="18">
        <f t="shared" si="230"/>
        <v>11.067905640357578</v>
      </c>
      <c r="AV101" s="18">
        <f t="shared" si="230"/>
        <v>-3.8974897478661008</v>
      </c>
      <c r="AW101" s="18">
        <f t="shared" si="230"/>
        <v>1.0683733255848482</v>
      </c>
      <c r="AX101" s="18">
        <f t="shared" si="231"/>
        <v>7.7958494651397814E-2</v>
      </c>
      <c r="AZ101" s="18">
        <f t="shared" si="232"/>
        <v>-0.61478966115471323</v>
      </c>
      <c r="BA101" s="18">
        <f t="shared" si="233"/>
        <v>3.0247773283160306</v>
      </c>
      <c r="BB101" s="18">
        <f t="shared" si="234"/>
        <v>2.6260490679973714</v>
      </c>
      <c r="BD101" t="str">
        <f t="shared" si="259"/>
        <v>63 Community and civil enforcement occupations</v>
      </c>
      <c r="BE101" s="18">
        <f t="shared" si="235"/>
        <v>-9.0299376767443604</v>
      </c>
      <c r="BF101" s="18">
        <f t="shared" si="235"/>
        <v>72.227065540511774</v>
      </c>
      <c r="BG101" s="18">
        <f t="shared" si="235"/>
        <v>-11.784065075812888</v>
      </c>
      <c r="BH101" s="18">
        <f t="shared" si="235"/>
        <v>0.77399854494184517</v>
      </c>
      <c r="BI101" s="18">
        <f t="shared" si="236"/>
        <v>-3.8539028672113229E-2</v>
      </c>
      <c r="BK101" s="18">
        <f t="shared" si="237"/>
        <v>-3.5990439399768426</v>
      </c>
      <c r="BL101" s="18">
        <f t="shared" si="238"/>
        <v>1.3648508637576828</v>
      </c>
      <c r="BM101" s="18">
        <f t="shared" si="239"/>
        <v>-1.455693953435222</v>
      </c>
      <c r="BO101" t="str">
        <f t="shared" si="260"/>
        <v>63 Community and civil enforcement occupations</v>
      </c>
      <c r="BP101" s="18">
        <f t="shared" si="240"/>
        <v>-3.2672540234244485</v>
      </c>
      <c r="BQ101" s="18">
        <f t="shared" si="240"/>
        <v>30.339446210657229</v>
      </c>
      <c r="BR101" s="18">
        <f t="shared" si="240"/>
        <v>-6.799673236271464</v>
      </c>
      <c r="BS101" s="18">
        <f t="shared" si="240"/>
        <v>0.79337684511529005</v>
      </c>
      <c r="BT101" s="18">
        <f t="shared" si="241"/>
        <v>-5.0600876442430387E-2</v>
      </c>
      <c r="BV101" s="18">
        <f t="shared" si="242"/>
        <v>-1.8039974178357343</v>
      </c>
      <c r="BW101" s="18">
        <f t="shared" si="243"/>
        <v>1.8198647620358166</v>
      </c>
      <c r="BX101" s="18">
        <f t="shared" si="244"/>
        <v>0.46266096055378458</v>
      </c>
      <c r="BZ101" t="str">
        <f t="shared" si="261"/>
        <v>63 Community and civil enforcement occupations</v>
      </c>
      <c r="CA101" s="18">
        <f t="shared" si="245"/>
        <v>4.2558347662805085</v>
      </c>
      <c r="CB101" s="18">
        <f t="shared" si="245"/>
        <v>-1.6406764371199811</v>
      </c>
      <c r="CC101" s="18">
        <f t="shared" si="245"/>
        <v>-4.5699985529463083</v>
      </c>
      <c r="CD101" s="18">
        <f t="shared" si="245"/>
        <v>-2.6232761959800288</v>
      </c>
      <c r="CE101" s="18">
        <f t="shared" si="246"/>
        <v>-3.1751158907973087</v>
      </c>
      <c r="CG101" s="18">
        <f t="shared" si="247"/>
        <v>-3.276556570794098</v>
      </c>
      <c r="CH101" s="18">
        <f t="shared" si="248"/>
        <v>1.7581070524676834</v>
      </c>
      <c r="CI101" s="18">
        <f t="shared" si="249"/>
        <v>-0.65973160362730043</v>
      </c>
      <c r="CK101" t="str">
        <f t="shared" si="262"/>
        <v>63 Community and civil enforcement occupations</v>
      </c>
      <c r="CL101" s="18">
        <f t="shared" si="250"/>
        <v>-10.163114016440355</v>
      </c>
      <c r="CM101" s="18">
        <f t="shared" si="250"/>
        <v>23.778630484751329</v>
      </c>
      <c r="CN101" s="18">
        <f t="shared" si="250"/>
        <v>-16.374005677701419</v>
      </c>
      <c r="CO101" s="18">
        <f t="shared" si="250"/>
        <v>-4.5997058003501179</v>
      </c>
      <c r="CP101" s="18">
        <f t="shared" si="251"/>
        <v>-6.944814243498576</v>
      </c>
      <c r="CR101" s="18">
        <f t="shared" si="252"/>
        <v>-8.6980105381424302</v>
      </c>
      <c r="CS101" s="18">
        <f t="shared" si="253"/>
        <v>0.72393757318001128</v>
      </c>
      <c r="CT101" s="18">
        <f t="shared" si="254"/>
        <v>-6.4191865651483937</v>
      </c>
    </row>
    <row r="102" spans="1:98" x14ac:dyDescent="0.2">
      <c r="A102" t="str">
        <f t="shared" si="209"/>
        <v>71 Sales occupations</v>
      </c>
      <c r="B102" s="18">
        <f t="shared" si="210"/>
        <v>2.1971145528159264</v>
      </c>
      <c r="C102" s="18">
        <f t="shared" si="210"/>
        <v>-30.455992347195647</v>
      </c>
      <c r="D102" s="18">
        <f t="shared" si="210"/>
        <v>3.2310181671372229</v>
      </c>
      <c r="E102" s="18">
        <f t="shared" si="210"/>
        <v>2.2128367586200959</v>
      </c>
      <c r="F102" s="18">
        <f t="shared" si="211"/>
        <v>9.1644338783858359E-2</v>
      </c>
      <c r="H102" s="18">
        <f t="shared" si="212"/>
        <v>2.5511098128660814</v>
      </c>
      <c r="I102" s="18">
        <f t="shared" si="213"/>
        <v>3.5331108496866603</v>
      </c>
      <c r="J102" s="18">
        <f t="shared" si="214"/>
        <v>5.211303384117727</v>
      </c>
      <c r="L102" t="str">
        <f t="shared" si="255"/>
        <v>71 Sales occupations</v>
      </c>
      <c r="M102" s="18">
        <f t="shared" si="215"/>
        <v>5.2206723167790736</v>
      </c>
      <c r="N102" s="18">
        <f t="shared" si="215"/>
        <v>-17.845842159337334</v>
      </c>
      <c r="O102" s="18">
        <f t="shared" si="215"/>
        <v>4.529113376951388</v>
      </c>
      <c r="P102" s="18">
        <f t="shared" si="215"/>
        <v>3.3264437366194555</v>
      </c>
      <c r="Q102" s="18">
        <f t="shared" si="216"/>
        <v>2.2252470925682832</v>
      </c>
      <c r="S102" s="18">
        <f t="shared" si="217"/>
        <v>3.7257882092428751</v>
      </c>
      <c r="T102" s="18">
        <f t="shared" si="218"/>
        <v>3.9352611452501352</v>
      </c>
      <c r="U102" s="18">
        <f t="shared" si="219"/>
        <v>6.3420502287868885</v>
      </c>
      <c r="W102" t="str">
        <f t="shared" si="256"/>
        <v>71 Sales occupations</v>
      </c>
      <c r="X102" s="18">
        <f t="shared" si="220"/>
        <v>-1.4563060128978678</v>
      </c>
      <c r="Y102" s="18">
        <f t="shared" si="220"/>
        <v>9.3339012577257296</v>
      </c>
      <c r="Z102" s="18">
        <f t="shared" si="220"/>
        <v>3.131743637151807</v>
      </c>
      <c r="AA102" s="18">
        <f t="shared" si="220"/>
        <v>3.2955763385559722</v>
      </c>
      <c r="AB102" s="18">
        <f t="shared" si="221"/>
        <v>3.6115969299345796</v>
      </c>
      <c r="AD102" s="18">
        <f t="shared" si="222"/>
        <v>3.2409365406151025</v>
      </c>
      <c r="AE102" s="18">
        <f t="shared" si="223"/>
        <v>3.9495764657983212</v>
      </c>
      <c r="AF102" s="18">
        <f t="shared" si="224"/>
        <v>6.0143448860927595</v>
      </c>
      <c r="AH102" t="str">
        <f t="shared" si="257"/>
        <v>71 Sales occupations</v>
      </c>
      <c r="AI102" s="18">
        <f t="shared" si="225"/>
        <v>-1.7425318856957084</v>
      </c>
      <c r="AJ102" s="18">
        <f t="shared" si="225"/>
        <v>13.078339360167689</v>
      </c>
      <c r="AK102" s="18">
        <f t="shared" si="225"/>
        <v>2.1782600840973165</v>
      </c>
      <c r="AL102" s="18">
        <f t="shared" si="225"/>
        <v>3.4771160934540912</v>
      </c>
      <c r="AM102" s="18">
        <f t="shared" si="226"/>
        <v>3.6426345120926795</v>
      </c>
      <c r="AO102" s="18">
        <f t="shared" si="227"/>
        <v>3.0423398645655242</v>
      </c>
      <c r="AP102" s="18">
        <f t="shared" si="228"/>
        <v>3.8621902147455645</v>
      </c>
      <c r="AQ102" s="18">
        <f t="shared" si="229"/>
        <v>5.8104662685007469</v>
      </c>
      <c r="AS102" t="str">
        <f t="shared" si="258"/>
        <v>71 Sales occupations</v>
      </c>
      <c r="AT102" s="18">
        <f t="shared" si="230"/>
        <v>-3.578590518765834</v>
      </c>
      <c r="AU102" s="18">
        <f t="shared" si="230"/>
        <v>7.7077110068229038</v>
      </c>
      <c r="AV102" s="18">
        <f t="shared" si="230"/>
        <v>1.4629526531978465</v>
      </c>
      <c r="AW102" s="18">
        <f t="shared" si="230"/>
        <v>2.6080404722466977</v>
      </c>
      <c r="AX102" s="18">
        <f t="shared" si="231"/>
        <v>2.5592623601661035</v>
      </c>
      <c r="AZ102" s="18">
        <f t="shared" si="232"/>
        <v>2.2249157766845107</v>
      </c>
      <c r="BA102" s="18">
        <f t="shared" si="233"/>
        <v>3.2764191175942425</v>
      </c>
      <c r="BB102" s="18">
        <f t="shared" si="234"/>
        <v>4.7744966369941189</v>
      </c>
      <c r="BD102" t="str">
        <f t="shared" si="259"/>
        <v>71 Sales occupations</v>
      </c>
      <c r="BE102" s="18">
        <f t="shared" si="235"/>
        <v>-1.9845006909198215</v>
      </c>
      <c r="BF102" s="18">
        <f t="shared" si="235"/>
        <v>12.535902945478528</v>
      </c>
      <c r="BG102" s="18">
        <f t="shared" si="235"/>
        <v>0.93869807874995548</v>
      </c>
      <c r="BH102" s="18">
        <f t="shared" si="235"/>
        <v>1.4913967918234627</v>
      </c>
      <c r="BI102" s="18">
        <f t="shared" si="236"/>
        <v>1.9745959327066132</v>
      </c>
      <c r="BK102" s="18">
        <f t="shared" si="237"/>
        <v>1.3068284420311604</v>
      </c>
      <c r="BL102" s="18">
        <f t="shared" si="238"/>
        <v>3.039124120956771</v>
      </c>
      <c r="BM102" s="18">
        <f t="shared" si="239"/>
        <v>3.9262455582417033</v>
      </c>
      <c r="BO102" t="str">
        <f t="shared" si="260"/>
        <v>71 Sales occupations</v>
      </c>
      <c r="BP102" s="18">
        <f t="shared" si="240"/>
        <v>-4.1230936984512523</v>
      </c>
      <c r="BQ102" s="18">
        <f t="shared" si="240"/>
        <v>3.6077953223772274</v>
      </c>
      <c r="BR102" s="18">
        <f t="shared" si="240"/>
        <v>-1.4512690178736798</v>
      </c>
      <c r="BS102" s="18">
        <f t="shared" si="240"/>
        <v>-2.4821551211223425</v>
      </c>
      <c r="BT102" s="18">
        <f t="shared" si="241"/>
        <v>-1.7900397727640627</v>
      </c>
      <c r="BV102" s="18">
        <f t="shared" si="242"/>
        <v>-2.1397302207966873</v>
      </c>
      <c r="BW102" s="18">
        <f t="shared" si="243"/>
        <v>2.358581280031613</v>
      </c>
      <c r="BX102" s="18">
        <f t="shared" si="244"/>
        <v>0.8864424351140654</v>
      </c>
      <c r="BZ102" t="str">
        <f t="shared" si="261"/>
        <v>71 Sales occupations</v>
      </c>
      <c r="CA102" s="18">
        <f t="shared" si="245"/>
        <v>-3.6387939025214755</v>
      </c>
      <c r="CB102" s="18">
        <f t="shared" si="245"/>
        <v>-10.059159811877127</v>
      </c>
      <c r="CC102" s="18">
        <f t="shared" si="245"/>
        <v>-2.2490027346176555</v>
      </c>
      <c r="CD102" s="18">
        <f t="shared" si="245"/>
        <v>-7.5378008522365096</v>
      </c>
      <c r="CE102" s="18">
        <f t="shared" si="246"/>
        <v>-6.078975901961881</v>
      </c>
      <c r="CG102" s="18">
        <f t="shared" si="247"/>
        <v>-5.8074521015933467</v>
      </c>
      <c r="CH102" s="18">
        <f t="shared" si="248"/>
        <v>1.7058733379320623</v>
      </c>
      <c r="CI102" s="18">
        <f t="shared" si="249"/>
        <v>-2.3830852886950971</v>
      </c>
      <c r="CK102" t="str">
        <f t="shared" si="262"/>
        <v>71 Sales occupations</v>
      </c>
      <c r="CL102" s="18">
        <f t="shared" si="250"/>
        <v>-8.0763992130585827</v>
      </c>
      <c r="CM102" s="18">
        <f t="shared" si="250"/>
        <v>-32.418929569497365</v>
      </c>
      <c r="CN102" s="18">
        <f t="shared" si="250"/>
        <v>-4.1910516616610156</v>
      </c>
      <c r="CO102" s="18">
        <f t="shared" si="250"/>
        <v>-6.4968237742890729</v>
      </c>
      <c r="CP102" s="18">
        <f t="shared" si="251"/>
        <v>-7.6748670253217082</v>
      </c>
      <c r="CR102" s="18">
        <f t="shared" si="252"/>
        <v>-5.7344656860593313</v>
      </c>
      <c r="CS102" s="18">
        <f t="shared" si="253"/>
        <v>1.3492980845805524</v>
      </c>
      <c r="CT102" s="18">
        <f t="shared" si="254"/>
        <v>-2.9816347283072475</v>
      </c>
    </row>
    <row r="103" spans="1:98" x14ac:dyDescent="0.2">
      <c r="A103" t="str">
        <f t="shared" si="209"/>
        <v>72 Customer service occupations</v>
      </c>
      <c r="B103" s="18">
        <f t="shared" si="210"/>
        <v>6.7436260528511482</v>
      </c>
      <c r="C103" s="18">
        <f t="shared" si="210"/>
        <v>-9.4920394080617818</v>
      </c>
      <c r="D103" s="18">
        <f t="shared" si="210"/>
        <v>8.551392839604933</v>
      </c>
      <c r="E103" s="18">
        <f t="shared" si="210"/>
        <v>3.1671220182688753</v>
      </c>
      <c r="F103" s="18">
        <f t="shared" si="211"/>
        <v>3.9662329952614872</v>
      </c>
      <c r="H103" s="18">
        <f t="shared" si="212"/>
        <v>4.9315312350463714</v>
      </c>
      <c r="I103" s="18">
        <f t="shared" si="213"/>
        <v>3.9160248757524219</v>
      </c>
      <c r="J103" s="18">
        <f t="shared" si="214"/>
        <v>7.2013397812499047</v>
      </c>
      <c r="L103" t="str">
        <f t="shared" si="255"/>
        <v>72 Customer service occupations</v>
      </c>
      <c r="M103" s="18">
        <f t="shared" si="215"/>
        <v>8.8458221988052763</v>
      </c>
      <c r="N103" s="18">
        <f t="shared" si="215"/>
        <v>-22.129073617096108</v>
      </c>
      <c r="O103" s="18">
        <f t="shared" si="215"/>
        <v>6.3989701290124268</v>
      </c>
      <c r="P103" s="18">
        <f t="shared" si="215"/>
        <v>2.9671058149380203</v>
      </c>
      <c r="Q103" s="18">
        <f t="shared" si="216"/>
        <v>2.2269656534544824</v>
      </c>
      <c r="S103" s="18">
        <f t="shared" si="217"/>
        <v>4.0985815835020034</v>
      </c>
      <c r="T103" s="18">
        <f t="shared" si="218"/>
        <v>4.0564341929365755</v>
      </c>
      <c r="U103" s="18">
        <f t="shared" si="219"/>
        <v>6.6922827780618421</v>
      </c>
      <c r="W103" t="str">
        <f t="shared" si="256"/>
        <v>72 Customer service occupations</v>
      </c>
      <c r="X103" s="18">
        <f t="shared" si="220"/>
        <v>-0.12339580175851905</v>
      </c>
      <c r="Y103" s="18">
        <f t="shared" si="220"/>
        <v>13.050285260714656</v>
      </c>
      <c r="Z103" s="18">
        <f t="shared" si="220"/>
        <v>3.5952820121138318</v>
      </c>
      <c r="AA103" s="18">
        <f t="shared" si="220"/>
        <v>2.7549261650358092</v>
      </c>
      <c r="AB103" s="18">
        <f t="shared" si="221"/>
        <v>3.6334315512562609</v>
      </c>
      <c r="AD103" s="18">
        <f t="shared" si="222"/>
        <v>3.0342846044167482</v>
      </c>
      <c r="AE103" s="18">
        <f t="shared" si="223"/>
        <v>3.5753866876820473</v>
      </c>
      <c r="AF103" s="18">
        <f t="shared" si="224"/>
        <v>5.5846936180335316</v>
      </c>
      <c r="AH103" t="str">
        <f t="shared" si="257"/>
        <v>72 Customer service occupations</v>
      </c>
      <c r="AI103" s="18">
        <f t="shared" si="225"/>
        <v>1.5179827635265486</v>
      </c>
      <c r="AJ103" s="18">
        <f t="shared" si="225"/>
        <v>15.533100892524288</v>
      </c>
      <c r="AK103" s="18">
        <f t="shared" si="225"/>
        <v>3.7801473269751362</v>
      </c>
      <c r="AL103" s="18">
        <f t="shared" si="225"/>
        <v>2.8386757381816174</v>
      </c>
      <c r="AM103" s="18">
        <f t="shared" si="226"/>
        <v>3.8849565560464372</v>
      </c>
      <c r="AO103" s="18">
        <f t="shared" si="227"/>
        <v>3.1515467732592395</v>
      </c>
      <c r="AP103" s="18">
        <f t="shared" si="228"/>
        <v>3.6782538628511441</v>
      </c>
      <c r="AQ103" s="18">
        <f t="shared" si="229"/>
        <v>5.7460475824014923</v>
      </c>
      <c r="AS103" t="str">
        <f t="shared" si="258"/>
        <v>72 Customer service occupations</v>
      </c>
      <c r="AT103" s="18">
        <f t="shared" si="230"/>
        <v>-0.54537973254112915</v>
      </c>
      <c r="AU103" s="18">
        <f t="shared" si="230"/>
        <v>10.860215253188233</v>
      </c>
      <c r="AV103" s="18">
        <f t="shared" si="230"/>
        <v>3.5363151894556966</v>
      </c>
      <c r="AW103" s="18">
        <f t="shared" si="230"/>
        <v>1.6674833912251552</v>
      </c>
      <c r="AX103" s="18">
        <f t="shared" si="231"/>
        <v>2.8025171065093613</v>
      </c>
      <c r="AZ103" s="18">
        <f t="shared" si="232"/>
        <v>2.2866488871999158</v>
      </c>
      <c r="BA103" s="18">
        <f t="shared" si="233"/>
        <v>3.2127961754398138</v>
      </c>
      <c r="BB103" s="18">
        <f t="shared" si="234"/>
        <v>4.7666211492417787</v>
      </c>
      <c r="BD103" t="str">
        <f t="shared" si="259"/>
        <v>72 Customer service occupations</v>
      </c>
      <c r="BE103" s="18">
        <f t="shared" si="235"/>
        <v>0.47016213581203559</v>
      </c>
      <c r="BF103" s="18">
        <f t="shared" si="235"/>
        <v>14.989202240671883</v>
      </c>
      <c r="BG103" s="18">
        <f t="shared" si="235"/>
        <v>1.4788527475074309</v>
      </c>
      <c r="BH103" s="18">
        <f t="shared" si="235"/>
        <v>1.3840881952341233</v>
      </c>
      <c r="BI103" s="18">
        <f t="shared" si="236"/>
        <v>2.21498048985449</v>
      </c>
      <c r="BK103" s="18">
        <f t="shared" si="237"/>
        <v>1.415666542519789</v>
      </c>
      <c r="BL103" s="18">
        <f t="shared" si="238"/>
        <v>2.6973365589610721</v>
      </c>
      <c r="BM103" s="18">
        <f t="shared" si="239"/>
        <v>3.7034460374418821</v>
      </c>
      <c r="BO103" t="str">
        <f t="shared" si="260"/>
        <v>72 Customer service occupations</v>
      </c>
      <c r="BP103" s="18">
        <f t="shared" si="240"/>
        <v>0.69960934053761026</v>
      </c>
      <c r="BQ103" s="18">
        <f t="shared" si="240"/>
        <v>5.1954278709172907</v>
      </c>
      <c r="BR103" s="18">
        <f t="shared" si="240"/>
        <v>0.46929464670215637</v>
      </c>
      <c r="BS103" s="18">
        <f t="shared" si="240"/>
        <v>-0.33553159085933926</v>
      </c>
      <c r="BT103" s="18">
        <f t="shared" si="241"/>
        <v>0.25313184308197734</v>
      </c>
      <c r="BV103" s="18">
        <f t="shared" si="242"/>
        <v>-6.7975095911276817E-2</v>
      </c>
      <c r="BW103" s="18">
        <f t="shared" si="243"/>
        <v>2.4995915575398708</v>
      </c>
      <c r="BX103" s="18">
        <f t="shared" si="244"/>
        <v>2.4515520121560996</v>
      </c>
      <c r="BZ103" t="str">
        <f t="shared" si="261"/>
        <v>72 Customer service occupations</v>
      </c>
      <c r="CA103" s="18">
        <f t="shared" si="245"/>
        <v>-0.17893819268903766</v>
      </c>
      <c r="CB103" s="18">
        <f t="shared" si="245"/>
        <v>-10.042159672980278</v>
      </c>
      <c r="CC103" s="18">
        <f t="shared" si="245"/>
        <v>0.42184172207053727</v>
      </c>
      <c r="CD103" s="18">
        <f t="shared" si="245"/>
        <v>-0.6229881955668648</v>
      </c>
      <c r="CE103" s="18">
        <f t="shared" si="246"/>
        <v>-0.91624558700472702</v>
      </c>
      <c r="CG103" s="18">
        <f t="shared" si="247"/>
        <v>-0.27592504677594887</v>
      </c>
      <c r="CH103" s="18">
        <f t="shared" si="248"/>
        <v>1.9179119011830004</v>
      </c>
      <c r="CI103" s="18">
        <f t="shared" si="249"/>
        <v>1.7074458726773267</v>
      </c>
      <c r="CK103" t="str">
        <f t="shared" si="262"/>
        <v>72 Customer service occupations</v>
      </c>
      <c r="CL103" s="18">
        <f t="shared" si="250"/>
        <v>1.8349697586909519</v>
      </c>
      <c r="CM103" s="18">
        <f t="shared" si="250"/>
        <v>-22.603476036856573</v>
      </c>
      <c r="CN103" s="18">
        <f t="shared" si="250"/>
        <v>4.7765276486638308</v>
      </c>
      <c r="CO103" s="18">
        <f t="shared" si="250"/>
        <v>0.41626669291530138</v>
      </c>
      <c r="CP103" s="18">
        <f t="shared" si="251"/>
        <v>0.11637950303526878</v>
      </c>
      <c r="CR103" s="18">
        <f t="shared" si="252"/>
        <v>1.8491435109712739</v>
      </c>
      <c r="CS103" s="18">
        <f t="shared" si="253"/>
        <v>2.6929266521754425</v>
      </c>
      <c r="CT103" s="18">
        <f t="shared" si="254"/>
        <v>4.0196296126511211</v>
      </c>
    </row>
    <row r="104" spans="1:98" x14ac:dyDescent="0.2">
      <c r="A104" t="str">
        <f t="shared" si="209"/>
        <v>81 Process, plant and machine operatives</v>
      </c>
      <c r="B104" s="18">
        <f t="shared" si="210"/>
        <v>12.584266488875118</v>
      </c>
      <c r="C104" s="18">
        <f t="shared" si="210"/>
        <v>-29.196751907243723</v>
      </c>
      <c r="D104" s="18">
        <f t="shared" si="210"/>
        <v>8.1833033353480911</v>
      </c>
      <c r="E104" s="18">
        <f t="shared" si="210"/>
        <v>4.1041787408262032</v>
      </c>
      <c r="F104" s="18">
        <f t="shared" si="211"/>
        <v>2.8539558855309455</v>
      </c>
      <c r="H104" s="18">
        <f t="shared" si="212"/>
        <v>5.4465045164211023</v>
      </c>
      <c r="I104" s="18">
        <f t="shared" si="213"/>
        <v>3.8824832423601352</v>
      </c>
      <c r="J104" s="18">
        <f t="shared" si="214"/>
        <v>7.5659305649147468</v>
      </c>
      <c r="L104" t="str">
        <f t="shared" si="255"/>
        <v>81 Process, plant and machine operatives</v>
      </c>
      <c r="M104" s="18">
        <f t="shared" si="215"/>
        <v>9.9966597357675759</v>
      </c>
      <c r="N104" s="18">
        <f t="shared" si="215"/>
        <v>-28.505606103463556</v>
      </c>
      <c r="O104" s="18">
        <f t="shared" si="215"/>
        <v>7.7344981605568019</v>
      </c>
      <c r="P104" s="18">
        <f t="shared" si="215"/>
        <v>3.9882755380201029</v>
      </c>
      <c r="Q104" s="18">
        <f t="shared" si="216"/>
        <v>2.7112719092116544</v>
      </c>
      <c r="S104" s="18">
        <f t="shared" si="217"/>
        <v>5.2223140340720731</v>
      </c>
      <c r="T104" s="18">
        <f t="shared" si="218"/>
        <v>4.3455477497214234</v>
      </c>
      <c r="U104" s="18">
        <f t="shared" si="219"/>
        <v>7.6910838215352051</v>
      </c>
      <c r="W104" t="str">
        <f t="shared" si="256"/>
        <v>81 Process, plant and machine operatives</v>
      </c>
      <c r="X104" s="18">
        <f t="shared" si="220"/>
        <v>-4.6957743697179311</v>
      </c>
      <c r="Y104" s="18">
        <f t="shared" si="220"/>
        <v>-9.3970514038942525</v>
      </c>
      <c r="Z104" s="18">
        <f t="shared" si="220"/>
        <v>6.9970447343064679</v>
      </c>
      <c r="AA104" s="18">
        <f t="shared" si="220"/>
        <v>4.087145194442976</v>
      </c>
      <c r="AB104" s="18">
        <f t="shared" si="221"/>
        <v>4.0814331437099227</v>
      </c>
      <c r="AD104" s="18">
        <f t="shared" si="222"/>
        <v>5.0482106133669102</v>
      </c>
      <c r="AE104" s="18">
        <f t="shared" si="223"/>
        <v>4.1291614563760737</v>
      </c>
      <c r="AF104" s="18">
        <f t="shared" si="224"/>
        <v>7.4250387638563842</v>
      </c>
      <c r="AH104" t="str">
        <f t="shared" si="257"/>
        <v>81 Process, plant and machine operatives</v>
      </c>
      <c r="AI104" s="18">
        <f t="shared" si="225"/>
        <v>-2.0860914508578965</v>
      </c>
      <c r="AJ104" s="18">
        <f t="shared" si="225"/>
        <v>-4.8371124766726776</v>
      </c>
      <c r="AK104" s="18">
        <f t="shared" si="225"/>
        <v>6.2470217116024518</v>
      </c>
      <c r="AL104" s="18">
        <f t="shared" si="225"/>
        <v>2.6902849086337666</v>
      </c>
      <c r="AM104" s="18">
        <f t="shared" si="226"/>
        <v>3.2961330998321214</v>
      </c>
      <c r="AO104" s="18">
        <f t="shared" si="227"/>
        <v>3.8624335560126566</v>
      </c>
      <c r="AP104" s="18">
        <f t="shared" si="228"/>
        <v>3.5916248101451664</v>
      </c>
      <c r="AQ104" s="18">
        <f t="shared" si="229"/>
        <v>6.1942109470100926</v>
      </c>
      <c r="AS104" t="str">
        <f t="shared" si="258"/>
        <v>81 Process, plant and machine operatives</v>
      </c>
      <c r="AT104" s="18">
        <f t="shared" si="230"/>
        <v>-5.9607238553358926</v>
      </c>
      <c r="AU104" s="18">
        <f t="shared" si="230"/>
        <v>-7.7407943076197583</v>
      </c>
      <c r="AV104" s="18">
        <f t="shared" si="230"/>
        <v>3.4503103735213037</v>
      </c>
      <c r="AW104" s="18">
        <f t="shared" si="230"/>
        <v>0.75534810478354864</v>
      </c>
      <c r="AX104" s="18">
        <f t="shared" si="231"/>
        <v>1.0320956057032316</v>
      </c>
      <c r="AZ104" s="18">
        <f t="shared" si="232"/>
        <v>1.6457764922623408</v>
      </c>
      <c r="BA104" s="18">
        <f t="shared" si="233"/>
        <v>2.8956494923835674</v>
      </c>
      <c r="BB104" s="18">
        <f t="shared" si="234"/>
        <v>4.0420512825690702</v>
      </c>
      <c r="BD104" t="str">
        <f t="shared" si="259"/>
        <v>81 Process, plant and machine operatives</v>
      </c>
      <c r="BE104" s="18">
        <f t="shared" si="235"/>
        <v>-3.7651156165704469</v>
      </c>
      <c r="BF104" s="18">
        <f t="shared" si="235"/>
        <v>9.0648662998081839</v>
      </c>
      <c r="BG104" s="18">
        <f t="shared" si="235"/>
        <v>-0.34183305344841486</v>
      </c>
      <c r="BH104" s="18">
        <f t="shared" si="235"/>
        <v>0.1733078275414579</v>
      </c>
      <c r="BI104" s="18">
        <f t="shared" si="236"/>
        <v>0.5450266034117357</v>
      </c>
      <c r="BK104" s="18">
        <f t="shared" si="237"/>
        <v>1.2990111495136958E-3</v>
      </c>
      <c r="BL104" s="18">
        <f t="shared" si="238"/>
        <v>2.1099599515498113</v>
      </c>
      <c r="BM104" s="18">
        <f t="shared" si="239"/>
        <v>2.1109297243859126</v>
      </c>
      <c r="BO104" t="str">
        <f t="shared" si="260"/>
        <v>81 Process, plant and machine operatives</v>
      </c>
      <c r="BP104" s="18">
        <f t="shared" si="240"/>
        <v>-2.2538166820972205</v>
      </c>
      <c r="BQ104" s="18">
        <f t="shared" si="240"/>
        <v>-9.766989766074774</v>
      </c>
      <c r="BR104" s="18">
        <f t="shared" si="240"/>
        <v>1.7595513648541505</v>
      </c>
      <c r="BS104" s="18">
        <f t="shared" si="240"/>
        <v>-0.68651112728331798</v>
      </c>
      <c r="BT104" s="18">
        <f t="shared" si="241"/>
        <v>-0.52642313728076262</v>
      </c>
      <c r="BV104" s="18">
        <f t="shared" si="242"/>
        <v>0.12223917527771633</v>
      </c>
      <c r="BW104" s="18">
        <f t="shared" si="243"/>
        <v>2.2608226629607264</v>
      </c>
      <c r="BX104" s="18">
        <f t="shared" si="244"/>
        <v>2.3504281502644497</v>
      </c>
      <c r="BZ104" t="str">
        <f t="shared" si="261"/>
        <v>81 Process, plant and machine operatives</v>
      </c>
      <c r="CA104" s="18">
        <f t="shared" si="245"/>
        <v>3.0200075348215005</v>
      </c>
      <c r="CB104" s="18">
        <f t="shared" si="245"/>
        <v>-34.026352732981813</v>
      </c>
      <c r="CC104" s="18">
        <f t="shared" si="245"/>
        <v>-1.25833250823012</v>
      </c>
      <c r="CD104" s="18">
        <f t="shared" si="245"/>
        <v>-8.8094069177046421</v>
      </c>
      <c r="CE104" s="18">
        <f t="shared" si="246"/>
        <v>-8.3862155052430882</v>
      </c>
      <c r="CG104" s="18">
        <f t="shared" si="247"/>
        <v>-6.3588268710887741</v>
      </c>
      <c r="CH104" s="18">
        <f t="shared" si="248"/>
        <v>1.5181447024747996</v>
      </c>
      <c r="CI104" s="18">
        <f t="shared" si="249"/>
        <v>-3.0657689974807556</v>
      </c>
      <c r="CK104" t="str">
        <f t="shared" si="262"/>
        <v>81 Process, plant and machine operatives</v>
      </c>
      <c r="CL104" s="18">
        <f t="shared" si="250"/>
        <v>-6.2682869251711075</v>
      </c>
      <c r="CM104" s="18">
        <f t="shared" si="250"/>
        <v>-26.482955295181711</v>
      </c>
      <c r="CN104" s="18">
        <f t="shared" si="250"/>
        <v>-11.282767744113153</v>
      </c>
      <c r="CO104" s="18">
        <f t="shared" si="250"/>
        <v>-9.3694352374997347</v>
      </c>
      <c r="CP104" s="18">
        <f t="shared" si="251"/>
        <v>-11.141612758729735</v>
      </c>
      <c r="CR104" s="18">
        <f t="shared" si="252"/>
        <v>-10.011754243324578</v>
      </c>
      <c r="CS104" s="18">
        <f t="shared" si="253"/>
        <v>0.83799143735865389</v>
      </c>
      <c r="CT104" s="18">
        <f t="shared" si="254"/>
        <v>-6.9608199009062233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17.171062877551414</v>
      </c>
      <c r="C105" s="18">
        <f t="shared" si="210"/>
        <v>-22.519826864827753</v>
      </c>
      <c r="D105" s="18">
        <f t="shared" si="210"/>
        <v>6.7115641338887144</v>
      </c>
      <c r="E105" s="18">
        <f t="shared" si="210"/>
        <v>4.5511174400304277</v>
      </c>
      <c r="F105" s="18">
        <f t="shared" si="211"/>
        <v>3.2692267099462713</v>
      </c>
      <c r="H105" s="18">
        <f t="shared" si="212"/>
        <v>5.2663621194298127</v>
      </c>
      <c r="I105" s="18">
        <f t="shared" si="213"/>
        <v>5.0633204316283376</v>
      </c>
      <c r="J105" s="18">
        <f t="shared" si="214"/>
        <v>8.190776560598767</v>
      </c>
      <c r="L105" t="str">
        <f t="shared" si="255"/>
        <v>82 Transport and mobile machine drivers and operatives</v>
      </c>
      <c r="M105" s="18">
        <f t="shared" si="215"/>
        <v>15.071085091864589</v>
      </c>
      <c r="N105" s="18">
        <f t="shared" si="215"/>
        <v>-21.56403730064994</v>
      </c>
      <c r="O105" s="18">
        <f t="shared" si="215"/>
        <v>5.6281522405964068</v>
      </c>
      <c r="P105" s="18">
        <f t="shared" si="215"/>
        <v>4.6512895842307778</v>
      </c>
      <c r="Q105" s="18">
        <f t="shared" si="216"/>
        <v>3.0810225499926736</v>
      </c>
      <c r="S105" s="18">
        <f t="shared" si="217"/>
        <v>4.9759025268878876</v>
      </c>
      <c r="T105" s="18">
        <f t="shared" si="218"/>
        <v>4.8371985763965952</v>
      </c>
      <c r="U105" s="18">
        <f t="shared" si="219"/>
        <v>7.8411104320842195</v>
      </c>
      <c r="W105" t="str">
        <f t="shared" si="256"/>
        <v>82 Transport and mobile machine drivers and operatives</v>
      </c>
      <c r="X105" s="18">
        <f t="shared" si="220"/>
        <v>2.8203071305669347</v>
      </c>
      <c r="Y105" s="18">
        <f t="shared" si="220"/>
        <v>-0.82665311585117252</v>
      </c>
      <c r="Z105" s="18">
        <f t="shared" si="220"/>
        <v>3.5527212718218681</v>
      </c>
      <c r="AA105" s="18">
        <f t="shared" si="220"/>
        <v>2.623981054261959</v>
      </c>
      <c r="AB105" s="18">
        <f t="shared" si="221"/>
        <v>2.6935567529111415</v>
      </c>
      <c r="AD105" s="18">
        <f t="shared" si="222"/>
        <v>2.9326319009756352</v>
      </c>
      <c r="AE105" s="18">
        <f t="shared" si="223"/>
        <v>4.2325778881139087</v>
      </c>
      <c r="AF105" s="18">
        <f t="shared" si="224"/>
        <v>6.0250366022915225</v>
      </c>
      <c r="AH105" t="str">
        <f t="shared" si="257"/>
        <v>82 Transport and mobile machine drivers and operatives</v>
      </c>
      <c r="AI105" s="18">
        <f t="shared" si="225"/>
        <v>0.17606537527565802</v>
      </c>
      <c r="AJ105" s="18">
        <f t="shared" si="225"/>
        <v>3.4347314383254224</v>
      </c>
      <c r="AK105" s="18">
        <f t="shared" si="225"/>
        <v>2.2168549935251525</v>
      </c>
      <c r="AL105" s="18">
        <f t="shared" si="225"/>
        <v>0.81471814247768837</v>
      </c>
      <c r="AM105" s="18">
        <f t="shared" si="226"/>
        <v>1.4132960167149378</v>
      </c>
      <c r="AO105" s="18">
        <f t="shared" si="227"/>
        <v>1.2799469034967981</v>
      </c>
      <c r="AP105" s="18">
        <f t="shared" si="228"/>
        <v>3.6053125000822694</v>
      </c>
      <c r="AQ105" s="18">
        <f t="shared" si="229"/>
        <v>4.4131193184710371</v>
      </c>
      <c r="AS105" t="str">
        <f t="shared" si="258"/>
        <v>82 Transport and mobile machine drivers and operatives</v>
      </c>
      <c r="AT105" s="18">
        <f t="shared" si="230"/>
        <v>0.29388476767009397</v>
      </c>
      <c r="AU105" s="18">
        <f t="shared" si="230"/>
        <v>1.1475482445229668</v>
      </c>
      <c r="AV105" s="18">
        <f t="shared" si="230"/>
        <v>2.2283542209542206</v>
      </c>
      <c r="AW105" s="18">
        <f t="shared" si="230"/>
        <v>0.62581678538367047</v>
      </c>
      <c r="AX105" s="18">
        <f t="shared" si="231"/>
        <v>1.1565827035957543</v>
      </c>
      <c r="AZ105" s="18">
        <f t="shared" si="232"/>
        <v>1.157185029558172</v>
      </c>
      <c r="BA105" s="18">
        <f t="shared" si="233"/>
        <v>3.8398313862584077</v>
      </c>
      <c r="BB105" s="18">
        <f t="shared" si="234"/>
        <v>4.5461893392177766</v>
      </c>
      <c r="BD105" t="str">
        <f t="shared" si="259"/>
        <v>82 Transport and mobile machine drivers and operatives</v>
      </c>
      <c r="BE105" s="18">
        <f t="shared" si="235"/>
        <v>0.777179378487447</v>
      </c>
      <c r="BF105" s="18">
        <f t="shared" si="235"/>
        <v>18.265265274044683</v>
      </c>
      <c r="BG105" s="18">
        <f t="shared" si="235"/>
        <v>-2.5535426043095666</v>
      </c>
      <c r="BH105" s="18">
        <f t="shared" si="235"/>
        <v>9.5774925546243672E-2</v>
      </c>
      <c r="BI105" s="18">
        <f t="shared" si="236"/>
        <v>0.30043331548750274</v>
      </c>
      <c r="BK105" s="18">
        <f t="shared" si="237"/>
        <v>-0.79523884248089427</v>
      </c>
      <c r="BL105" s="18">
        <f t="shared" si="238"/>
        <v>2.5281503246575632</v>
      </c>
      <c r="BM105" s="18">
        <f t="shared" si="239"/>
        <v>1.9774239647984526</v>
      </c>
      <c r="BO105" t="str">
        <f t="shared" si="260"/>
        <v>82 Transport and mobile machine drivers and operatives</v>
      </c>
      <c r="BP105" s="18">
        <f t="shared" si="240"/>
        <v>2.4070889111441174</v>
      </c>
      <c r="BQ105" s="18">
        <f t="shared" si="240"/>
        <v>-5.6036859447229581</v>
      </c>
      <c r="BR105" s="18">
        <f t="shared" si="240"/>
        <v>0.72635200705353231</v>
      </c>
      <c r="BS105" s="18">
        <f t="shared" si="240"/>
        <v>0.36844763779619871</v>
      </c>
      <c r="BT105" s="18">
        <f t="shared" si="241"/>
        <v>9.5640909069372171E-2</v>
      </c>
      <c r="BV105" s="18">
        <f t="shared" si="242"/>
        <v>0.48760756858041709</v>
      </c>
      <c r="BW105" s="18">
        <f t="shared" si="243"/>
        <v>2.9250311575415022</v>
      </c>
      <c r="BX105" s="18">
        <f t="shared" si="244"/>
        <v>3.254565420676947</v>
      </c>
      <c r="BZ105" t="str">
        <f t="shared" si="261"/>
        <v>82 Transport and mobile machine drivers and operatives</v>
      </c>
      <c r="CA105" s="18">
        <f t="shared" si="245"/>
        <v>11.514001481478363</v>
      </c>
      <c r="CB105" s="18">
        <f t="shared" si="245"/>
        <v>-36.947108554055788</v>
      </c>
      <c r="CC105" s="18">
        <f t="shared" si="245"/>
        <v>-0.64698332722979979</v>
      </c>
      <c r="CD105" s="18">
        <f t="shared" si="245"/>
        <v>-4.2091716504029097</v>
      </c>
      <c r="CE105" s="18">
        <f t="shared" si="246"/>
        <v>-5.6095407452093626</v>
      </c>
      <c r="CG105" s="18">
        <f t="shared" si="247"/>
        <v>-3.0361974289798033</v>
      </c>
      <c r="CH105" s="18">
        <f t="shared" si="248"/>
        <v>2.2498510133129646</v>
      </c>
      <c r="CI105" s="18">
        <f t="shared" si="249"/>
        <v>0.17056228752310165</v>
      </c>
      <c r="CK105" t="str">
        <f t="shared" si="262"/>
        <v>82 Transport and mobile machine drivers and operatives</v>
      </c>
      <c r="CL105" s="18">
        <f t="shared" si="250"/>
        <v>0.53807313583646987</v>
      </c>
      <c r="CM105" s="18">
        <f t="shared" si="250"/>
        <v>-9.2584354478078108</v>
      </c>
      <c r="CN105" s="18">
        <f t="shared" si="250"/>
        <v>-7.3790654726840321</v>
      </c>
      <c r="CO105" s="18">
        <f t="shared" si="250"/>
        <v>-9.4500839323053416</v>
      </c>
      <c r="CP105" s="18">
        <f t="shared" si="251"/>
        <v>-8.7958634639546336</v>
      </c>
      <c r="CR105" s="18">
        <f t="shared" si="252"/>
        <v>-8.7649416226816541</v>
      </c>
      <c r="CS105" s="18">
        <f t="shared" si="253"/>
        <v>1.3925423128153369</v>
      </c>
      <c r="CT105" s="18">
        <f t="shared" si="254"/>
        <v>-4.7342012871885224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2.1393765024311229</v>
      </c>
      <c r="C106" s="18">
        <f t="shared" si="210"/>
        <v>-18.750734964179216</v>
      </c>
      <c r="D106" s="18">
        <f t="shared" si="210"/>
        <v>35.708476177105489</v>
      </c>
      <c r="E106" s="18">
        <f t="shared" si="210"/>
        <v>4.0701343155514325</v>
      </c>
      <c r="F106" s="18">
        <f t="shared" si="211"/>
        <v>11.335128923550574</v>
      </c>
      <c r="H106" s="18">
        <f t="shared" si="212"/>
        <v>13.698063545906614</v>
      </c>
      <c r="I106" s="18">
        <f t="shared" si="213"/>
        <v>11.264145794797864</v>
      </c>
      <c r="J106" s="18">
        <f t="shared" si="214"/>
        <v>17.204049668764455</v>
      </c>
      <c r="L106" t="str">
        <f t="shared" si="255"/>
        <v>91 Elementary trades and related occupations</v>
      </c>
      <c r="M106" s="18">
        <f t="shared" si="215"/>
        <v>12.426448294551019</v>
      </c>
      <c r="N106" s="18">
        <f t="shared" si="215"/>
        <v>-48.602785383091906</v>
      </c>
      <c r="O106" s="18">
        <f t="shared" si="215"/>
        <v>19.531919864424687</v>
      </c>
      <c r="P106" s="18">
        <f t="shared" si="215"/>
        <v>5.929936747714537</v>
      </c>
      <c r="Q106" s="18">
        <f t="shared" si="216"/>
        <v>5.1439132984638647</v>
      </c>
      <c r="S106" s="18">
        <f t="shared" si="217"/>
        <v>10.282628079491985</v>
      </c>
      <c r="T106" s="18">
        <f t="shared" si="218"/>
        <v>6.9903194206342389</v>
      </c>
      <c r="U106" s="18">
        <f t="shared" si="219"/>
        <v>12.807637668275529</v>
      </c>
      <c r="W106" t="str">
        <f t="shared" si="256"/>
        <v>91 Elementary trades and related occupations</v>
      </c>
      <c r="X106" s="18">
        <f t="shared" si="220"/>
        <v>-5.3892085604076767</v>
      </c>
      <c r="Y106" s="18">
        <f t="shared" si="220"/>
        <v>-9.7323033700703157</v>
      </c>
      <c r="Z106" s="18">
        <f t="shared" si="220"/>
        <v>20.782831919469015</v>
      </c>
      <c r="AA106" s="18">
        <f t="shared" si="220"/>
        <v>4.2210489543883734</v>
      </c>
      <c r="AB106" s="18">
        <f t="shared" si="221"/>
        <v>8.1607151147518699</v>
      </c>
      <c r="AD106" s="18">
        <f t="shared" si="222"/>
        <v>9.4725823058113612</v>
      </c>
      <c r="AE106" s="18">
        <f t="shared" si="223"/>
        <v>7.4580844703547866</v>
      </c>
      <c r="AF106" s="18">
        <f t="shared" si="224"/>
        <v>12.469870479188017</v>
      </c>
      <c r="AH106" t="str">
        <f t="shared" si="257"/>
        <v>91 Elementary trades and related occupations</v>
      </c>
      <c r="AI106" s="18">
        <f t="shared" si="225"/>
        <v>-2.5320306623353828</v>
      </c>
      <c r="AJ106" s="18">
        <f t="shared" si="225"/>
        <v>-15.455416903638596</v>
      </c>
      <c r="AK106" s="18">
        <f t="shared" si="225"/>
        <v>26.289688435508939</v>
      </c>
      <c r="AL106" s="18">
        <f t="shared" si="225"/>
        <v>6.4821031283624819</v>
      </c>
      <c r="AM106" s="18">
        <f t="shared" si="226"/>
        <v>10.705249630878978</v>
      </c>
      <c r="AO106" s="18">
        <f t="shared" si="227"/>
        <v>12.712922548357252</v>
      </c>
      <c r="AP106" s="18">
        <f t="shared" si="228"/>
        <v>9.4883035611509126</v>
      </c>
      <c r="AQ106" s="18">
        <f t="shared" si="229"/>
        <v>15.70232387740913</v>
      </c>
      <c r="AS106" t="str">
        <f t="shared" si="258"/>
        <v>91 Elementary trades and related occupations</v>
      </c>
      <c r="AT106" s="18">
        <f t="shared" si="230"/>
        <v>-7.3643308704282262</v>
      </c>
      <c r="AU106" s="18">
        <f t="shared" si="230"/>
        <v>-3.5223544458862666</v>
      </c>
      <c r="AV106" s="18">
        <f t="shared" si="230"/>
        <v>18.84647350808708</v>
      </c>
      <c r="AW106" s="18">
        <f t="shared" si="230"/>
        <v>3.9623853685539112</v>
      </c>
      <c r="AX106" s="18">
        <f t="shared" si="231"/>
        <v>7.8965440628585792</v>
      </c>
      <c r="AZ106" s="18">
        <f t="shared" si="232"/>
        <v>8.704183158661106</v>
      </c>
      <c r="BA106" s="18">
        <f t="shared" si="233"/>
        <v>6.5999276205754187</v>
      </c>
      <c r="BB106" s="18">
        <f t="shared" si="234"/>
        <v>11.481089394147626</v>
      </c>
      <c r="BD106" t="str">
        <f t="shared" si="259"/>
        <v>91 Elementary trades and related occupations</v>
      </c>
      <c r="BE106" s="18">
        <f t="shared" si="235"/>
        <v>-5.9590974477600867</v>
      </c>
      <c r="BF106" s="18">
        <f t="shared" si="235"/>
        <v>10.568511438219108</v>
      </c>
      <c r="BG106" s="18">
        <f t="shared" si="235"/>
        <v>9.2886463854625845</v>
      </c>
      <c r="BH106" s="18">
        <f t="shared" si="235"/>
        <v>2.6684666529982248</v>
      </c>
      <c r="BI106" s="18">
        <f t="shared" si="236"/>
        <v>5.1791946302147673</v>
      </c>
      <c r="BK106" s="18">
        <f t="shared" si="237"/>
        <v>4.8293918361490329</v>
      </c>
      <c r="BL106" s="18">
        <f t="shared" si="238"/>
        <v>4.0229784841655736</v>
      </c>
      <c r="BM106" s="18">
        <f t="shared" si="239"/>
        <v>7.195830529782099</v>
      </c>
      <c r="BO106" t="str">
        <f t="shared" si="260"/>
        <v>91 Elementary trades and related occupations</v>
      </c>
      <c r="BP106" s="18">
        <f t="shared" si="240"/>
        <v>-4.8345217624949699</v>
      </c>
      <c r="BQ106" s="18">
        <f t="shared" si="240"/>
        <v>-2.0934137614935899</v>
      </c>
      <c r="BR106" s="18">
        <f t="shared" si="240"/>
        <v>10.673433147787659</v>
      </c>
      <c r="BS106" s="18">
        <f t="shared" si="240"/>
        <v>1.6470287663743255</v>
      </c>
      <c r="BT106" s="18">
        <f t="shared" si="241"/>
        <v>4.1414167116547551</v>
      </c>
      <c r="BV106" s="18">
        <f t="shared" si="242"/>
        <v>4.5709177682986102</v>
      </c>
      <c r="BW106" s="18">
        <f t="shared" si="243"/>
        <v>3.4875286418502016</v>
      </c>
      <c r="BX106" s="18">
        <f t="shared" si="244"/>
        <v>6.6518547674793149</v>
      </c>
      <c r="BZ106" t="str">
        <f t="shared" si="261"/>
        <v>91 Elementary trades and related occupations</v>
      </c>
      <c r="CA106" s="18">
        <f t="shared" si="245"/>
        <v>1.1069712066581916</v>
      </c>
      <c r="CB106" s="18">
        <f t="shared" si="245"/>
        <v>-27.67888860443939</v>
      </c>
      <c r="CC106" s="18">
        <f t="shared" si="245"/>
        <v>11.594014568971268</v>
      </c>
      <c r="CD106" s="18">
        <f t="shared" si="245"/>
        <v>-1.8467699949869854</v>
      </c>
      <c r="CE106" s="18">
        <f t="shared" si="246"/>
        <v>0.23796065568859603</v>
      </c>
      <c r="CG106" s="18">
        <f t="shared" si="247"/>
        <v>2.443253877661955</v>
      </c>
      <c r="CH106" s="18">
        <f t="shared" si="248"/>
        <v>3.309883215664855</v>
      </c>
      <c r="CI106" s="18">
        <f t="shared" si="249"/>
        <v>4.956661041658017</v>
      </c>
      <c r="CK106" t="str">
        <f t="shared" si="262"/>
        <v>91 Elementary trades and related occupations</v>
      </c>
      <c r="CL106" s="18">
        <f t="shared" si="250"/>
        <v>-5.23974383143333</v>
      </c>
      <c r="CM106" s="18">
        <f t="shared" si="250"/>
        <v>-20.712656897738448</v>
      </c>
      <c r="CN106" s="18">
        <f t="shared" si="250"/>
        <v>8.4801599427428265</v>
      </c>
      <c r="CO106" s="18">
        <f t="shared" si="250"/>
        <v>-2.0415589808017054</v>
      </c>
      <c r="CP106" s="18">
        <f t="shared" si="251"/>
        <v>-0.1959003630640499</v>
      </c>
      <c r="CR106" s="18">
        <f t="shared" si="252"/>
        <v>1.3471053125014398</v>
      </c>
      <c r="CS106" s="18">
        <f t="shared" si="253"/>
        <v>2.6727079820043187</v>
      </c>
      <c r="CT106" s="18">
        <f t="shared" si="254"/>
        <v>3.6317160905914969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11.340280877093667</v>
      </c>
      <c r="C107" s="18">
        <f t="shared" si="210"/>
        <v>-17.299518214247023</v>
      </c>
      <c r="D107" s="18">
        <f t="shared" si="210"/>
        <v>2.2432236917836024</v>
      </c>
      <c r="E107" s="18">
        <f t="shared" si="210"/>
        <v>2.731066956671957</v>
      </c>
      <c r="F107" s="18">
        <f t="shared" si="211"/>
        <v>1.1972401485901285</v>
      </c>
      <c r="H107" s="18">
        <f t="shared" si="212"/>
        <v>2.5681944491939612</v>
      </c>
      <c r="I107" s="18">
        <f t="shared" si="213"/>
        <v>3.6342242880720965</v>
      </c>
      <c r="J107" s="18">
        <f t="shared" si="214"/>
        <v>5.3039670155228258</v>
      </c>
      <c r="L107" t="str">
        <f t="shared" ref="L107" si="263">A107</f>
        <v>92 Elementary administration and service occupations</v>
      </c>
      <c r="M107" s="18">
        <f t="shared" si="215"/>
        <v>10.129040291302793</v>
      </c>
      <c r="N107" s="18">
        <f t="shared" si="215"/>
        <v>-13.454597840918192</v>
      </c>
      <c r="O107" s="18">
        <f t="shared" si="215"/>
        <v>4.2668067339268534</v>
      </c>
      <c r="P107" s="18">
        <f t="shared" si="215"/>
        <v>3.6495542309614271</v>
      </c>
      <c r="Q107" s="18">
        <f t="shared" si="216"/>
        <v>2.6781527970907382</v>
      </c>
      <c r="S107" s="18">
        <f t="shared" si="217"/>
        <v>3.8548979829533092</v>
      </c>
      <c r="T107" s="18">
        <f t="shared" si="218"/>
        <v>4.1282559426212728</v>
      </c>
      <c r="U107" s="18">
        <f t="shared" si="219"/>
        <v>6.5723303594009908</v>
      </c>
      <c r="W107" t="str">
        <f t="shared" ref="W107" si="264">A107</f>
        <v>92 Elementary administration and service occupations</v>
      </c>
      <c r="X107" s="18">
        <f t="shared" si="220"/>
        <v>-0.12357737439925298</v>
      </c>
      <c r="Y107" s="18">
        <f t="shared" si="220"/>
        <v>7.5476219704100345</v>
      </c>
      <c r="Z107" s="18">
        <f t="shared" si="220"/>
        <v>1.5870411046198463</v>
      </c>
      <c r="AA107" s="18">
        <f t="shared" si="220"/>
        <v>2.5892145260710819</v>
      </c>
      <c r="AB107" s="18">
        <f t="shared" si="221"/>
        <v>2.5771405174051853</v>
      </c>
      <c r="AD107" s="18">
        <f t="shared" si="222"/>
        <v>2.2540629954910685</v>
      </c>
      <c r="AE107" s="18">
        <f t="shared" si="223"/>
        <v>3.8975173367632676</v>
      </c>
      <c r="AF107" s="18">
        <f t="shared" si="224"/>
        <v>5.3055505279665294</v>
      </c>
      <c r="AH107" t="str">
        <f t="shared" ref="AH107" si="265">L107</f>
        <v>92 Elementary administration and service occupations</v>
      </c>
      <c r="AI107" s="18">
        <f t="shared" si="225"/>
        <v>1.1321910995337969</v>
      </c>
      <c r="AJ107" s="18">
        <f t="shared" si="225"/>
        <v>11.261685503295627</v>
      </c>
      <c r="AK107" s="18">
        <f t="shared" si="225"/>
        <v>0.93090254871439626</v>
      </c>
      <c r="AL107" s="18">
        <f t="shared" si="225"/>
        <v>2.8615762585510796</v>
      </c>
      <c r="AM107" s="18">
        <f t="shared" si="226"/>
        <v>2.7572293128111713</v>
      </c>
      <c r="AO107" s="18">
        <f t="shared" si="227"/>
        <v>2.2139493886101702</v>
      </c>
      <c r="AP107" s="18">
        <f t="shared" si="228"/>
        <v>3.6101635195062487</v>
      </c>
      <c r="AQ107" s="18">
        <f t="shared" si="229"/>
        <v>5.0410004460192726</v>
      </c>
      <c r="AS107" t="str">
        <f t="shared" ref="AS107" si="266">W107</f>
        <v>92 Elementary administration and service occupations</v>
      </c>
      <c r="AT107" s="18">
        <f t="shared" si="230"/>
        <v>-1.0178083377852309</v>
      </c>
      <c r="AU107" s="18">
        <f t="shared" si="230"/>
        <v>5.5135694633380306</v>
      </c>
      <c r="AV107" s="18">
        <f t="shared" si="230"/>
        <v>5.8252670466885093E-2</v>
      </c>
      <c r="AW107" s="18">
        <f t="shared" si="230"/>
        <v>2.349255153026375</v>
      </c>
      <c r="AX107" s="18">
        <f t="shared" si="231"/>
        <v>1.8213227224606277</v>
      </c>
      <c r="AZ107" s="18">
        <f t="shared" si="232"/>
        <v>1.579817705810993</v>
      </c>
      <c r="BA107" s="18">
        <f t="shared" si="233"/>
        <v>3.5020646079539253</v>
      </c>
      <c r="BB107" s="18">
        <f t="shared" si="234"/>
        <v>4.520234722234262</v>
      </c>
      <c r="BD107" t="str">
        <f t="shared" ref="BD107" si="267">AH107</f>
        <v>92 Elementary administration and service occupations</v>
      </c>
      <c r="BE107" s="18">
        <f t="shared" si="235"/>
        <v>-3.6279415745041343</v>
      </c>
      <c r="BF107" s="18">
        <f t="shared" si="235"/>
        <v>14.238929117471733</v>
      </c>
      <c r="BG107" s="18">
        <f t="shared" si="235"/>
        <v>-4.2208495386260481</v>
      </c>
      <c r="BH107" s="18">
        <f t="shared" si="235"/>
        <v>-0.27027913175013962</v>
      </c>
      <c r="BI107" s="18">
        <f t="shared" si="236"/>
        <v>-0.68246288428644997</v>
      </c>
      <c r="BK107" s="18">
        <f t="shared" si="237"/>
        <v>-1.6049171191766853</v>
      </c>
      <c r="BL107" s="18">
        <f t="shared" si="238"/>
        <v>2.2932268685154078</v>
      </c>
      <c r="BM107" s="18">
        <f t="shared" si="239"/>
        <v>1.1641792831393882</v>
      </c>
      <c r="BO107" t="str">
        <f t="shared" ref="BO107" si="268">AS107</f>
        <v>92 Elementary administration and service occupations</v>
      </c>
      <c r="BP107" s="18">
        <f t="shared" si="240"/>
        <v>-0.96446818749779117</v>
      </c>
      <c r="BQ107" s="18">
        <f t="shared" si="240"/>
        <v>1.2167533392928531</v>
      </c>
      <c r="BR107" s="18">
        <f t="shared" si="240"/>
        <v>-1.8443437686991526</v>
      </c>
      <c r="BS107" s="18">
        <f t="shared" si="240"/>
        <v>-0.30319470074076094</v>
      </c>
      <c r="BT107" s="18">
        <f t="shared" si="241"/>
        <v>-0.69351907426948856</v>
      </c>
      <c r="BV107" s="18">
        <f t="shared" si="242"/>
        <v>-0.81958109739763696</v>
      </c>
      <c r="BW107" s="18">
        <f t="shared" si="243"/>
        <v>2.3428428327159523</v>
      </c>
      <c r="BX107" s="18">
        <f t="shared" si="244"/>
        <v>1.7603878777971094</v>
      </c>
      <c r="BZ107" t="str">
        <f t="shared" ref="BZ107" si="269">BD107</f>
        <v>92 Elementary administration and service occupations</v>
      </c>
      <c r="CA107" s="18">
        <f t="shared" si="245"/>
        <v>2.2322379255516722</v>
      </c>
      <c r="CB107" s="18">
        <f t="shared" si="245"/>
        <v>-19.446718055590384</v>
      </c>
      <c r="CC107" s="18">
        <f t="shared" si="245"/>
        <v>-1.978967800113729</v>
      </c>
      <c r="CD107" s="18">
        <f t="shared" si="245"/>
        <v>-3.5219597175127682</v>
      </c>
      <c r="CE107" s="18">
        <f t="shared" si="246"/>
        <v>-4.129438587853107</v>
      </c>
      <c r="CG107" s="18">
        <f t="shared" si="247"/>
        <v>-3.0103469025093643</v>
      </c>
      <c r="CH107" s="18">
        <f t="shared" si="248"/>
        <v>1.9054651782241194</v>
      </c>
      <c r="CI107" s="18">
        <f t="shared" si="249"/>
        <v>-0.27511931769926834</v>
      </c>
      <c r="CK107" t="str">
        <f t="shared" ref="CK107" si="270">BO107</f>
        <v>92 Elementary administration and service occupations</v>
      </c>
      <c r="CL107" s="18">
        <f t="shared" si="250"/>
        <v>-8.9130433382597634</v>
      </c>
      <c r="CM107" s="18">
        <f t="shared" si="250"/>
        <v>-29.851246377627216</v>
      </c>
      <c r="CN107" s="18">
        <f t="shared" si="250"/>
        <v>-8.2967976996045074</v>
      </c>
      <c r="CO107" s="18">
        <f t="shared" si="250"/>
        <v>-5.080774958055656</v>
      </c>
      <c r="CP107" s="18">
        <f t="shared" si="251"/>
        <v>-7.8558498074721701</v>
      </c>
      <c r="CR107" s="18">
        <f t="shared" si="252"/>
        <v>-6.1651228511423355</v>
      </c>
      <c r="CS107" s="18">
        <f t="shared" si="253"/>
        <v>1.0668677964409401</v>
      </c>
      <c r="CT107" s="18">
        <f t="shared" si="254"/>
        <v>-3.8197600112041652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4.9535998019315519</v>
      </c>
      <c r="C109" s="26">
        <f>IF(AND(D$6-C$6 &lt;&gt; 0,C35&lt;&gt;0,D35&lt;&gt;0),(EXP(LN(D35/C35)/(D$6-C$6))-1)*100,0)</f>
        <v>-9.7521991388901714</v>
      </c>
      <c r="D109" s="26">
        <f>IF(AND(E$6-D$6 &lt;&gt; 0,D35&lt;&gt;0,E35&lt;&gt;0),(EXP(LN(E35/D35)/(E$6-D$6))-1)*100,0)</f>
        <v>4.4059853442671049</v>
      </c>
      <c r="E109" s="26">
        <f>IF(AND(F$6-E$6 &lt;&gt; 0,E35&lt;&gt;0,F35&lt;&gt;0),(EXP(LN(F35/E35)/(F$6-E$6))-1)*100,0)</f>
        <v>2.3103841908980183</v>
      </c>
      <c r="F109" s="26">
        <f>IF(AND(F$6-C$6 &lt;&gt; 0,C35&lt;&gt;0,F35&lt;&gt;0),(EXP(LN(F35/C35)/(F$6-C$6))-1)*100,0)</f>
        <v>2.1565688612096068</v>
      </c>
      <c r="H109" s="26">
        <f t="shared" ref="H109" si="271">IF($F$6-$D$6 &lt;&gt; 0,(EXP(LN(1+(H72/100))/($F$6-$D$6))-1)*100,0)</f>
        <v>3.0042021457136636</v>
      </c>
      <c r="I109" s="26">
        <f t="shared" ref="I109" si="272">IF(D35&gt;0,((1+(I35/D35))^(1/($F$6-$D$6))-1)*100,0)</f>
        <v>3.5154001900359333</v>
      </c>
      <c r="J109" s="26">
        <f t="shared" ref="J109" si="273">IF($F$6-$D$6 &lt;&gt; 0,(EXP(LN(1+(J72/100))/($F$6-$D$6))-1)*100,0)</f>
        <v>5.5174226116421865</v>
      </c>
      <c r="L109" s="24" t="str">
        <f>L35</f>
        <v>All occupations</v>
      </c>
      <c r="M109" s="26">
        <f>IF(AND(N$6-M$6 &lt;&gt; 0,M35&lt;&gt;0,N35&lt;&gt;0),(EXP(LN(N35/M35)/(N$6-M$6))-1)*100,0)</f>
        <v>5.7814805649490042</v>
      </c>
      <c r="N109" s="26">
        <f>IF(AND(O$6-N$6 &lt;&gt; 0,N35&lt;&gt;0,O35&lt;&gt;0),(EXP(LN(O35/N35)/(O$6-N$6))-1)*100,0)</f>
        <v>-11.169157748002046</v>
      </c>
      <c r="O109" s="26">
        <f>IF(AND(P$6-O$6 &lt;&gt; 0,O35&lt;&gt;0,P35&lt;&gt;0),(EXP(LN(P35/O35)/(P$6-O$6))-1)*100,0)</f>
        <v>3.6944319269929027</v>
      </c>
      <c r="P109" s="26">
        <f>IF(AND(Q$6-P$6 &lt;&gt; 0,P35&lt;&gt;0,Q35&lt;&gt;0),(EXP(LN(Q35/P35)/(Q$6-P$6))-1)*100,0)</f>
        <v>1.9756240524798852</v>
      </c>
      <c r="Q109" s="26">
        <f>IF(AND(Q$6-N$6 &lt;&gt; 0,N35&lt;&gt;0,Q35&lt;&gt;0),(EXP(LN(Q35/N35)/(Q$6-N$6))-1)*100,0)</f>
        <v>1.6293253387297923</v>
      </c>
      <c r="S109" s="26">
        <f t="shared" ref="S109" si="274">IF($F$6-$D$6 &lt;&gt; 0,(EXP(LN(1+(S72/100))/($F$6-$D$6))-1)*100,0)</f>
        <v>2.5453708566923527</v>
      </c>
      <c r="T109" s="26">
        <f t="shared" ref="T109" si="275">IF(O35&gt;0,((1+(T35/O35))^(1/($F$6-$D$6))-1)*100,0)</f>
        <v>3.5720793361232017</v>
      </c>
      <c r="U109" s="26">
        <f t="shared" ref="U109" si="276">IF($F$6-$D$6 &lt;&gt; 0,(EXP(LN(1+(U72/100))/($F$6-$D$6))-1)*100,0)</f>
        <v>5.2384417457391308</v>
      </c>
      <c r="W109" s="24" t="str">
        <f>W35</f>
        <v>All occupations</v>
      </c>
      <c r="X109" s="26">
        <f>IF(AND(Y$6-X$6 &lt;&gt; 0,X35&lt;&gt;0,Y35&lt;&gt;0),(EXP(LN(Y35/X35)/(Y$6-X$6))-1)*100,0)</f>
        <v>-1.8288091118457972</v>
      </c>
      <c r="Y109" s="26">
        <f>IF(AND(Z$6-Y$6 &lt;&gt; 0,Y35&lt;&gt;0,Z35&lt;&gt;0),(EXP(LN(Z35/Y35)/(Z$6-Y$6))-1)*100,0)</f>
        <v>11.984387156089692</v>
      </c>
      <c r="Z109" s="26">
        <f>IF(AND(AA$6-Z$6 &lt;&gt; 0,Z35&lt;&gt;0,AA35&lt;&gt;0),(EXP(LN(AA35/Z35)/(AA$6-Z$6))-1)*100,0)</f>
        <v>2.4304414407521291</v>
      </c>
      <c r="AA109" s="26">
        <f>IF(AND(AB$6-AA$6 &lt;&gt; 0,AA35&lt;&gt;0,AB35&lt;&gt;0),(EXP(LN(AB35/AA35)/(AB$6-AA$6))-1)*100,0)</f>
        <v>2.1858656650459718</v>
      </c>
      <c r="AB109" s="26">
        <f>IF(AND(AB$6-Y$6 &lt;&gt; 0,Y35&lt;&gt;0,AB35&lt;&gt;0),(EXP(LN(AB35/Y35)/(AB$6-Y$6))-1)*100,0)</f>
        <v>2.8491451845933602</v>
      </c>
      <c r="AD109" s="26">
        <f t="shared" ref="AD109" si="277">IF($F$6-$D$6 &lt;&gt; 0,(EXP(LN(1+(AD72/100))/($F$6-$D$6))-1)*100,0)</f>
        <v>2.2673259680142666</v>
      </c>
      <c r="AE109" s="26">
        <f t="shared" ref="AE109" si="278">IF(Z35&gt;0,((1+(AE35/Z35))^(1/($F$6-$D$6))-1)*100,0)</f>
        <v>3.5329478296764583</v>
      </c>
      <c r="AF109" s="26">
        <f t="shared" ref="AF109" si="279">IF($F$6-$D$6 &lt;&gt; 0,(EXP(LN(1+(AF72/100))/($F$6-$D$6))-1)*100,0)</f>
        <v>5.0141223302662352</v>
      </c>
      <c r="AH109" s="24" t="str">
        <f>AH35</f>
        <v>All occupations</v>
      </c>
      <c r="AI109" s="26">
        <f>IF(AND(AJ$6-AI$6 &lt;&gt; 0,AI35&lt;&gt;0,AJ35&lt;&gt;0),(EXP(LN(AJ35/AI35)/(AJ$6-AI$6))-1)*100,0)</f>
        <v>-4.4838596816342946</v>
      </c>
      <c r="AJ109" s="26">
        <f>IF(AND(AK$6-AJ$6 &lt;&gt; 0,AJ35&lt;&gt;0,AK35&lt;&gt;0),(EXP(LN(AK35/AJ35)/(AK$6-AJ$6))-1)*100,0)</f>
        <v>11.215657765255283</v>
      </c>
      <c r="AK109" s="26">
        <f>IF(AND(AL$6-AK$6 &lt;&gt; 0,AK35&lt;&gt;0,AL35&lt;&gt;0),(EXP(LN(AL35/AK35)/(AL$6-AK$6))-1)*100,0)</f>
        <v>-0.72628481729090089</v>
      </c>
      <c r="AL109" s="26">
        <f>IF(AND(AM$6-AL$6 &lt;&gt; 0,AL35&lt;&gt;0,AM35&lt;&gt;0),(EXP(LN(AM35/AL35)/(AM$6-AL$6))-1)*100,0)</f>
        <v>0.70671870085992072</v>
      </c>
      <c r="AM109" s="26">
        <f>IF(AND(AM$6-AJ$6 &lt;&gt; 0,AJ35&lt;&gt;0,AM35&lt;&gt;0),(EXP(LN(AM35/AJ35)/(AM$6-AJ$6))-1)*100,0)</f>
        <v>0.88058927944958398</v>
      </c>
      <c r="AO109" s="26">
        <f t="shared" ref="AO109" si="280">IF($F$6-$D$6 &lt;&gt; 0,(EXP(LN(1+(AO72/100))/($F$6-$D$6))-1)*100,0)</f>
        <v>0.226767125340821</v>
      </c>
      <c r="AP109" s="26">
        <f t="shared" ref="AP109" si="281">IF(AK35&gt;0,((1+(AP35/AK35))^(1/($F$6-$D$6))-1)*100,0)</f>
        <v>2.9307823477752848</v>
      </c>
      <c r="AQ109" s="26">
        <f t="shared" ref="AQ109" si="282">IF($F$6-$D$6 &lt;&gt; 0,(EXP(LN(1+(AQ72/100))/($F$6-$D$6))-1)*100,0)</f>
        <v>3.0829607417550253</v>
      </c>
      <c r="AS109" s="24" t="str">
        <f>AS35</f>
        <v>All occupations</v>
      </c>
      <c r="AT109" s="26">
        <f>IF(AND(AU$6-AT$6 &lt;&gt; 0,AT35&lt;&gt;0,AU35&lt;&gt;0),(EXP(LN(AU35/AT35)/(AU$6-AT$6))-1)*100,0)</f>
        <v>-2.6751989482552307</v>
      </c>
      <c r="AU109" s="26">
        <f>IF(AND(AV$6-AU$6 &lt;&gt; 0,AU35&lt;&gt;0,AV35&lt;&gt;0),(EXP(LN(AV35/AU35)/(AV$6-AU$6))-1)*100,0)</f>
        <v>7.9339115877412159</v>
      </c>
      <c r="AV109" s="26">
        <f>IF(AND(AW$6-AV$6 &lt;&gt; 0,AV35&lt;&gt;0,AW35&lt;&gt;0),(EXP(LN(AW35/AV35)/(AW$6-AV$6))-1)*100,0)</f>
        <v>1.2005883999917311</v>
      </c>
      <c r="AW109" s="26">
        <f>IF(AND(AX$6-AW$6 &lt;&gt; 0,AW35&lt;&gt;0,AX35&lt;&gt;0),(EXP(LN(AX35/AW35)/(AX$6-AW$6))-1)*100,0)</f>
        <v>1.4658142016197528</v>
      </c>
      <c r="AX109" s="26">
        <f>IF(AND(AX$6-AU$6 &lt;&gt; 0,AU35&lt;&gt;0,AX35&lt;&gt;0),(EXP(LN(AX35/AU35)/(AX$6-AU$6))-1)*100,0)</f>
        <v>1.7751870990408314</v>
      </c>
      <c r="AZ109" s="26">
        <f t="shared" ref="AZ109" si="283">IF($F$6-$D$6 &lt;&gt; 0,(EXP(LN(1+(AZ72/100))/($F$6-$D$6))-1)*100,0)</f>
        <v>1.377328457351723</v>
      </c>
      <c r="BA109" s="26">
        <f t="shared" ref="BA109" si="284">IF(AV35&gt;0,((1+(BA35/AV35))^(1/($F$6-$D$6))-1)*100,0)</f>
        <v>3.1365260655674021</v>
      </c>
      <c r="BB109" s="26">
        <f t="shared" ref="BB109" si="285">IF($F$6-$D$6 &lt;&gt; 0,(EXP(LN(1+(BB72/100))/($F$6-$D$6))-1)*100,0)</f>
        <v>4.0615220206382752</v>
      </c>
      <c r="BD109" s="24" t="str">
        <f>BD35</f>
        <v>All occupations</v>
      </c>
      <c r="BE109" s="26">
        <f>IF(AND(BF$6-BE$6 &lt;&gt; 0,BE35&lt;&gt;0,BF35&lt;&gt;0),(EXP(LN(BF35/BE35)/(BF$6-BE$6))-1)*100,0)</f>
        <v>-1.435864238799911</v>
      </c>
      <c r="BF109" s="26">
        <f>IF(AND(BG$6-BF$6 &lt;&gt; 0,BF35&lt;&gt;0,BG35&lt;&gt;0),(EXP(LN(BG35/BF35)/(BG$6-BF$6))-1)*100,0)</f>
        <v>12.265996724953322</v>
      </c>
      <c r="BG109" s="26">
        <f>IF(AND(BH$6-BG$6 &lt;&gt; 0,BG35&lt;&gt;0,BH35&lt;&gt;0),(EXP(LN(BH35/BG35)/(BH$6-BG$6))-1)*100,0)</f>
        <v>-0.59381061659009582</v>
      </c>
      <c r="BH109" s="26">
        <f>IF(AND(BI$6-BH$6 &lt;&gt; 0,BH35&lt;&gt;0,BI35&lt;&gt;0),(EXP(LN(BI35/BH35)/(BI$6-BH$6))-1)*100,0)</f>
        <v>0.48297332107702928</v>
      </c>
      <c r="BI109" s="26">
        <f>IF(AND(BI$6-BF$6 &lt;&gt; 0,BF35&lt;&gt;0,BI35&lt;&gt;0),(EXP(LN(BI35/BF35)/(BI$6-BF$6))-1)*100,0)</f>
        <v>0.84166525726343533</v>
      </c>
      <c r="BK109" s="26">
        <f t="shared" ref="BK109" si="286">IF($F$6-$D$6 &lt;&gt; 0,(EXP(LN(1+(BK72/100))/($F$6-$D$6))-1)*100,0)</f>
        <v>0.12275555332241783</v>
      </c>
      <c r="BL109" s="26">
        <f t="shared" ref="BL109" si="287">IF(BG35&gt;0,((1+(BL35/BG35))^(1/($F$6-$D$6))-1)*100,0)</f>
        <v>2.6003945791867045</v>
      </c>
      <c r="BM109" s="26">
        <f t="shared" ref="BM109" si="288">IF($F$6-$D$6 &lt;&gt; 0,(EXP(LN(1+(BM72/100))/($F$6-$D$6))-1)*100,0)</f>
        <v>2.6863241204347466</v>
      </c>
      <c r="BO109" s="24" t="str">
        <f>BO35</f>
        <v>All occupations</v>
      </c>
      <c r="BP109" s="26">
        <f>IF(AND(BQ$6-BP$6 &lt;&gt; 0,BP35&lt;&gt;0,BQ35&lt;&gt;0),(EXP(LN(BQ35/BP35)/(BQ$6-BP$6))-1)*100,0)</f>
        <v>-1.8079913211529908</v>
      </c>
      <c r="BQ109" s="26">
        <f>IF(AND(BR$6-BQ$6 &lt;&gt; 0,BQ35&lt;&gt;0,BR35&lt;&gt;0),(EXP(LN(BR35/BQ35)/(BR$6-BQ$6))-1)*100,0)</f>
        <v>6.1759634698876908E-2</v>
      </c>
      <c r="BR109" s="26">
        <f>IF(AND(BS$6-BR$6 &lt;&gt; 0,BR35&lt;&gt;0,BS35&lt;&gt;0),(EXP(LN(BS35/BR35)/(BS$6-BR$6))-1)*100,0)</f>
        <v>-0.80907465911069787</v>
      </c>
      <c r="BS109" s="26">
        <f>IF(AND(BT$6-BS$6 &lt;&gt; 0,BS35&lt;&gt;0,BT35&lt;&gt;0),(EXP(LN(BT35/BS35)/(BT$6-BS$6))-1)*100,0)</f>
        <v>-1.1065016170474729</v>
      </c>
      <c r="BT109" s="26">
        <f>IF(AND(BT$6-BQ$6 &lt;&gt; 0,BQ35&lt;&gt;0,BT35&lt;&gt;0),(EXP(LN(BT35/BQ35)/(BT$6-BQ$6))-1)*100,0)</f>
        <v>-0.94096838583698217</v>
      </c>
      <c r="BV109" s="26">
        <f t="shared" ref="BV109" si="289">IF($F$6-$D$6 &lt;&gt; 0,(EXP(LN(1+(BV72/100))/($F$6-$D$6))-1)*100,0)</f>
        <v>-1.0074585237640155</v>
      </c>
      <c r="BW109" s="26">
        <f t="shared" ref="BW109" si="290">IF(BR35&gt;0,((1+(BW35/BR35))^(1/($F$6-$D$6))-1)*100,0)</f>
        <v>2.3024621029220649</v>
      </c>
      <c r="BX109" s="26">
        <f t="shared" ref="BX109" si="291">IF($F$6-$D$6 &lt;&gt; 0,(EXP(LN(1+(BX72/100))/($F$6-$D$6))-1)*100,0)</f>
        <v>1.5852593561386685</v>
      </c>
      <c r="BZ109" s="24" t="str">
        <f>BZ35</f>
        <v>All occupations</v>
      </c>
      <c r="CA109" s="26">
        <f>IF(AND(CB$6-CA$6 &lt;&gt; 0,CA35&lt;&gt;0,CB35&lt;&gt;0),(EXP(LN(CB35/CA35)/(CB$6-CA$6))-1)*100,0)</f>
        <v>0.95766505674348412</v>
      </c>
      <c r="CB109" s="26">
        <f>IF(AND(CC$6-CB$6 &lt;&gt; 0,CB35&lt;&gt;0,CC35&lt;&gt;0),(EXP(LN(CC35/CB35)/(CC$6-CB$6))-1)*100,0)</f>
        <v>-21.183146913163341</v>
      </c>
      <c r="CC109" s="26">
        <f>IF(AND(CD$6-CC$6 &lt;&gt; 0,CC35&lt;&gt;0,CD35&lt;&gt;0),(EXP(LN(CD35/CC35)/(CD$6-CC$6))-1)*100,0)</f>
        <v>-1.3501197324514602</v>
      </c>
      <c r="CD109" s="26">
        <f>IF(AND(CE$6-CD$6 &lt;&gt; 0,CD35&lt;&gt;0,CE35&lt;&gt;0),(EXP(LN(CE35/CD35)/(CE$6-CD$6))-1)*100,0)</f>
        <v>-4.6668321417893344</v>
      </c>
      <c r="CE109" s="26">
        <f>IF(AND(CE$6-CB$6 &lt;&gt; 0,CB35&lt;&gt;0,CE35&lt;&gt;0),(EXP(LN(CE35/CB35)/(CE$6-CB$6))-1)*100,0)</f>
        <v>-4.7814893293810057</v>
      </c>
      <c r="CG109" s="26">
        <f t="shared" ref="CG109" si="292">IF($F$6-$D$6 &lt;&gt; 0,(EXP(LN(1+(CG72/100))/($F$6-$D$6))-1)*100,0)</f>
        <v>-3.57384034516256</v>
      </c>
      <c r="CH109" s="26">
        <f t="shared" ref="CH109" si="293">IF(CC35&gt;0,((1+(CH35/CC35))^(1/($F$6-$D$6))-1)*100,0)</f>
        <v>1.871591790618643</v>
      </c>
      <c r="CI109" s="26">
        <f t="shared" ref="CI109" si="294">IF($F$6-$D$6 &lt;&gt; 0,(EXP(LN(1+(CI72/100))/($F$6-$D$6))-1)*100,0)</f>
        <v>-0.69992506623762774</v>
      </c>
      <c r="CK109" s="24" t="str">
        <f>CK35</f>
        <v>All occupations</v>
      </c>
      <c r="CL109" s="26">
        <f>IF(AND(CM$6-CL$6 &lt;&gt; 0,CL35&lt;&gt;0,CM35&lt;&gt;0),(EXP(LN(CM35/CL35)/(CM$6-CL$6))-1)*100,0)</f>
        <v>-5.2041828594055488</v>
      </c>
      <c r="CM109" s="26">
        <f>IF(AND(CN$6-CM$6 &lt;&gt; 0,CM35&lt;&gt;0,CN35&lt;&gt;0),(EXP(LN(CN35/CM35)/(CN$6-CM$6))-1)*100,0)</f>
        <v>-23.577799236256258</v>
      </c>
      <c r="CN109" s="26">
        <f>IF(AND(CO$6-CN$6 &lt;&gt; 0,CN35&lt;&gt;0,CO35&lt;&gt;0),(EXP(LN(CO35/CN35)/(CO$6-CN$6))-1)*100,0)</f>
        <v>-3.4064814819155687</v>
      </c>
      <c r="CO109" s="26">
        <f>IF(AND(CP$6-CO$6 &lt;&gt; 0,CO35&lt;&gt;0,CP35&lt;&gt;0),(EXP(LN(CP35/CO35)/(CP$6-CO$6))-1)*100,0)</f>
        <v>-3.415747753047238</v>
      </c>
      <c r="CP109" s="26">
        <f>IF(AND(CP$6-CM$6 &lt;&gt; 0,CM35&lt;&gt;0,CP35&lt;&gt;0),(EXP(LN(CP35/CM35)/(CP$6-CM$6))-1)*100,0)</f>
        <v>-4.8160073513878405</v>
      </c>
      <c r="CR109" s="26">
        <f t="shared" ref="CR109" si="295">IF($F$6-$D$6 &lt;&gt; 0,(EXP(LN(1+(CR72/100))/($F$6-$D$6))-1)*100,0)</f>
        <v>-3.4126590947762936</v>
      </c>
      <c r="CS109" s="26">
        <f t="shared" ref="CS109" si="296">IF(CN35&gt;0,((1+(CS35/CN35))^(1/($F$6-$D$6))-1)*100,0)</f>
        <v>1.6012313947998846</v>
      </c>
      <c r="CT109" s="26">
        <f t="shared" ref="CT109" si="297">IF($F$6-$D$6 &lt;&gt; 0,(EXP(LN(1+(CT72/100))/($F$6-$D$6))-1)*100,0)</f>
        <v>-0.97677431692363426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Tees Valley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Tees Valley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Tees Valley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Tees Valley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Tees Valley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Tees Valley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Tees Valley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Tees Valley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Tees Valley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5.6708866768704597E-2</v>
      </c>
      <c r="C119" s="27">
        <f t="shared" si="299"/>
        <v>-2.6848949936146921E-2</v>
      </c>
      <c r="D119" s="27">
        <f t="shared" si="299"/>
        <v>1.8976830811770595E-2</v>
      </c>
      <c r="E119" s="27">
        <f t="shared" si="299"/>
        <v>6.168958685310183E-2</v>
      </c>
      <c r="F119" s="27">
        <f t="shared" ref="F119:F144" si="300">F8-D8</f>
        <v>8.0666417664872425E-2</v>
      </c>
      <c r="L119" t="str">
        <f>A119</f>
        <v>11 Corporate managers and directors</v>
      </c>
      <c r="M119" s="27">
        <f t="shared" ref="M119:P144" si="301">N8-M8</f>
        <v>0.59877826965987513</v>
      </c>
      <c r="N119" s="27">
        <f t="shared" si="301"/>
        <v>-0.28913175090719734</v>
      </c>
      <c r="O119" s="27">
        <f t="shared" si="301"/>
        <v>5.0411803451424708E-2</v>
      </c>
      <c r="P119" s="27">
        <f t="shared" si="301"/>
        <v>0.32103825114814399</v>
      </c>
      <c r="Q119" s="27">
        <f t="shared" ref="Q119:Q144" si="302">Q8-O8</f>
        <v>0.3714500545995687</v>
      </c>
      <c r="W119" t="str">
        <f>A119</f>
        <v>11 Corporate managers and directors</v>
      </c>
      <c r="X119" s="27">
        <f t="shared" ref="X119:AA144" si="303">Y8-X8</f>
        <v>7.7427283365012034E-2</v>
      </c>
      <c r="Y119" s="27">
        <f t="shared" si="303"/>
        <v>0.28835825346841304</v>
      </c>
      <c r="Z119" s="27">
        <f t="shared" si="303"/>
        <v>-8.9843415793449566E-2</v>
      </c>
      <c r="AA119" s="27">
        <f t="shared" si="303"/>
        <v>0.81179149595935662</v>
      </c>
      <c r="AB119" s="27">
        <f t="shared" ref="AB119:AB144" si="304">AB8-Z8</f>
        <v>0.72194808016590706</v>
      </c>
      <c r="AH119" t="str">
        <f>L119</f>
        <v>11 Corporate managers and directors</v>
      </c>
      <c r="AI119" s="27">
        <f t="shared" ref="AI119:AL144" si="305">AJ8-AI8</f>
        <v>-4.8688329422873711E-2</v>
      </c>
      <c r="AJ119" s="27">
        <f t="shared" si="305"/>
        <v>0.15487403366632568</v>
      </c>
      <c r="AK119" s="27">
        <f t="shared" si="305"/>
        <v>-8.0357667374884589E-2</v>
      </c>
      <c r="AL119" s="27">
        <f t="shared" si="305"/>
        <v>0.10990994535281406</v>
      </c>
      <c r="AM119" s="27">
        <f t="shared" ref="AM119:AM144" si="306">AM8-AK8</f>
        <v>2.9552277977929475E-2</v>
      </c>
      <c r="AS119" t="str">
        <f>W119</f>
        <v>11 Corporate managers and directors</v>
      </c>
      <c r="AT119" s="27">
        <f t="shared" ref="AT119:AW144" si="307">AU8-AT8</f>
        <v>-6.7965656267319763E-2</v>
      </c>
      <c r="AU119" s="27">
        <f t="shared" si="307"/>
        <v>7.4454125576272401E-2</v>
      </c>
      <c r="AV119" s="27">
        <f t="shared" si="307"/>
        <v>-0.11346270392091085</v>
      </c>
      <c r="AW119" s="27">
        <f t="shared" si="307"/>
        <v>7.6934607656381937E-2</v>
      </c>
      <c r="AX119" s="27">
        <f t="shared" ref="AX119:AX144" si="308">AX8-AV8</f>
        <v>-3.6528096264528909E-2</v>
      </c>
      <c r="BD119" t="str">
        <f>AH119</f>
        <v>11 Corporate managers and directors</v>
      </c>
      <c r="BE119" s="27">
        <f t="shared" ref="BE119:BH144" si="309">BF8-BE8</f>
        <v>0.2071575117270319</v>
      </c>
      <c r="BF119" s="27">
        <f t="shared" si="309"/>
        <v>0.66333745773858066</v>
      </c>
      <c r="BG119" s="27">
        <f t="shared" si="309"/>
        <v>-0.80673594037465657</v>
      </c>
      <c r="BH119" s="27">
        <f t="shared" si="309"/>
        <v>0.23762246058689263</v>
      </c>
      <c r="BI119" s="27">
        <f t="shared" ref="BI119:BI144" si="310">BI8-BG8</f>
        <v>-0.56911347978776394</v>
      </c>
      <c r="BO119" t="str">
        <f>AS119</f>
        <v>11 Corporate managers and directors</v>
      </c>
      <c r="BP119" s="27">
        <f t="shared" ref="BP119:BS144" si="311">BQ8-BP8</f>
        <v>0.11638232932910952</v>
      </c>
      <c r="BQ119" s="27">
        <f t="shared" si="311"/>
        <v>5.3381356419389903E-2</v>
      </c>
      <c r="BR119" s="27">
        <f t="shared" si="311"/>
        <v>-0.44924117033447297</v>
      </c>
      <c r="BS119" s="27">
        <f t="shared" si="311"/>
        <v>-0.17287849497689001</v>
      </c>
      <c r="BT119" s="27">
        <f t="shared" ref="BT119:BT144" si="312">BT8-BR8</f>
        <v>-0.62211966531136298</v>
      </c>
      <c r="BZ119" t="str">
        <f>BD119</f>
        <v>11 Corporate managers and directors</v>
      </c>
      <c r="CA119" s="68">
        <f t="shared" ref="CA119:CD144" si="313">CB8-CA8</f>
        <v>0.40996796032546245</v>
      </c>
      <c r="CB119" s="68">
        <f t="shared" si="313"/>
        <v>-0.28793490390436216</v>
      </c>
      <c r="CC119" s="68">
        <f t="shared" si="313"/>
        <v>-0.15789407040523051</v>
      </c>
      <c r="CD119" s="68">
        <f t="shared" si="313"/>
        <v>-0.32263054581715833</v>
      </c>
      <c r="CE119" s="68">
        <f t="shared" ref="CE119:CE144" si="314">CE8-CC8</f>
        <v>-0.48052461622238885</v>
      </c>
      <c r="CK119" t="str">
        <f>BO119</f>
        <v>11 Corporate managers and directors</v>
      </c>
      <c r="CL119" s="68">
        <f t="shared" ref="CL119:CO144" si="315">CM8-CL8</f>
        <v>5.9200942084401964E-2</v>
      </c>
      <c r="CM119" s="68">
        <f t="shared" si="315"/>
        <v>-8.0946673052942786E-2</v>
      </c>
      <c r="CN119" s="68">
        <f t="shared" si="315"/>
        <v>-2.6026288157417754E-2</v>
      </c>
      <c r="CO119" s="68">
        <f t="shared" si="315"/>
        <v>4.6097878182444763E-2</v>
      </c>
      <c r="CP119" s="68">
        <f t="shared" ref="CP119:CP144" si="316">CP8-CN8</f>
        <v>2.0071590025027009E-2</v>
      </c>
    </row>
    <row r="120" spans="1:94" x14ac:dyDescent="0.2">
      <c r="A120" t="str">
        <f t="shared" si="298"/>
        <v>12 Other managers and proprietors</v>
      </c>
      <c r="B120" s="27">
        <f t="shared" si="299"/>
        <v>3.6712754864660024E-2</v>
      </c>
      <c r="C120" s="27">
        <f t="shared" si="299"/>
        <v>-2.5440466862802255E-2</v>
      </c>
      <c r="D120" s="27">
        <f t="shared" si="299"/>
        <v>2.211096795683333E-2</v>
      </c>
      <c r="E120" s="27">
        <f t="shared" si="299"/>
        <v>5.0653693091213495E-2</v>
      </c>
      <c r="F120" s="27">
        <f t="shared" si="300"/>
        <v>7.2764661048046825E-2</v>
      </c>
      <c r="L120" t="str">
        <f t="shared" ref="L120:L143" si="317">A120</f>
        <v>12 Other managers and proprietors</v>
      </c>
      <c r="M120" s="27">
        <f t="shared" si="301"/>
        <v>0.24361172814108212</v>
      </c>
      <c r="N120" s="27">
        <f t="shared" si="301"/>
        <v>-0.11412341715476859</v>
      </c>
      <c r="O120" s="27">
        <f t="shared" si="301"/>
        <v>0.15037812969389097</v>
      </c>
      <c r="P120" s="27">
        <f t="shared" si="301"/>
        <v>0.39029871288496432</v>
      </c>
      <c r="Q120" s="27">
        <f t="shared" si="302"/>
        <v>0.54067684257885529</v>
      </c>
      <c r="W120" t="str">
        <f t="shared" ref="W120:W143" si="318">A120</f>
        <v>12 Other managers and proprietors</v>
      </c>
      <c r="X120" s="27">
        <f t="shared" si="303"/>
        <v>2.2023570689316152E-2</v>
      </c>
      <c r="Y120" s="27">
        <f t="shared" si="303"/>
        <v>6.9183941855239794E-2</v>
      </c>
      <c r="Z120" s="27">
        <f t="shared" si="303"/>
        <v>0.22344713507926994</v>
      </c>
      <c r="AA120" s="27">
        <f t="shared" si="303"/>
        <v>0.45908216312745243</v>
      </c>
      <c r="AB120" s="27">
        <f t="shared" si="304"/>
        <v>0.68252929820672237</v>
      </c>
      <c r="AH120" t="str">
        <f t="shared" ref="AH120:AH143" si="319">L120</f>
        <v>12 Other managers and proprietors</v>
      </c>
      <c r="AI120" s="27">
        <f t="shared" si="305"/>
        <v>2.4283010502464952E-3</v>
      </c>
      <c r="AJ120" s="27">
        <f t="shared" si="305"/>
        <v>9.8442637990145854E-2</v>
      </c>
      <c r="AK120" s="27">
        <f t="shared" si="305"/>
        <v>-3.5927029985670655E-3</v>
      </c>
      <c r="AL120" s="27">
        <f t="shared" si="305"/>
        <v>0.16912436377567208</v>
      </c>
      <c r="AM120" s="27">
        <f t="shared" si="306"/>
        <v>0.16553166077710502</v>
      </c>
      <c r="AS120" t="str">
        <f t="shared" ref="AS120:AS143" si="320">W120</f>
        <v>12 Other managers and proprietors</v>
      </c>
      <c r="AT120" s="27">
        <f t="shared" si="307"/>
        <v>-1.3635569191856822E-2</v>
      </c>
      <c r="AU120" s="27">
        <f t="shared" si="307"/>
        <v>-5.5582278226856685E-3</v>
      </c>
      <c r="AV120" s="27">
        <f t="shared" si="307"/>
        <v>3.9140219170402224E-2</v>
      </c>
      <c r="AW120" s="27">
        <f t="shared" si="307"/>
        <v>6.6833467033456162E-2</v>
      </c>
      <c r="AX120" s="27">
        <f t="shared" si="308"/>
        <v>0.10597368620385839</v>
      </c>
      <c r="BD120" t="str">
        <f t="shared" ref="BD120:BD143" si="321">AH120</f>
        <v>12 Other managers and proprietors</v>
      </c>
      <c r="BE120" s="27">
        <f t="shared" si="309"/>
        <v>-0.18053568419901223</v>
      </c>
      <c r="BF120" s="27">
        <f t="shared" si="309"/>
        <v>0.22456783376433265</v>
      </c>
      <c r="BG120" s="27">
        <f t="shared" si="309"/>
        <v>-0.24494731287194726</v>
      </c>
      <c r="BH120" s="27">
        <f t="shared" si="309"/>
        <v>0.15678550807741609</v>
      </c>
      <c r="BI120" s="27">
        <f t="shared" si="310"/>
        <v>-8.8161804794531173E-2</v>
      </c>
      <c r="BO120" t="str">
        <f t="shared" ref="BO120:BO143" si="322">AS120</f>
        <v>12 Other managers and proprietors</v>
      </c>
      <c r="BP120" s="27">
        <f t="shared" si="311"/>
        <v>4.8199634560436744E-2</v>
      </c>
      <c r="BQ120" s="27">
        <f t="shared" si="311"/>
        <v>-3.634308594174529E-2</v>
      </c>
      <c r="BR120" s="27">
        <f t="shared" si="311"/>
        <v>-2.489300368809233E-2</v>
      </c>
      <c r="BS120" s="27">
        <f t="shared" si="311"/>
        <v>6.4474381345909215E-2</v>
      </c>
      <c r="BT120" s="27">
        <f t="shared" si="312"/>
        <v>3.9581377657816885E-2</v>
      </c>
      <c r="BZ120" t="str">
        <f t="shared" ref="BZ120:BZ143" si="323">BD120</f>
        <v>12 Other managers and proprietors</v>
      </c>
      <c r="CA120" s="68">
        <f t="shared" si="313"/>
        <v>0.26225167204353816</v>
      </c>
      <c r="CB120" s="68">
        <f t="shared" si="313"/>
        <v>-0.31151502554664656</v>
      </c>
      <c r="CC120" s="68">
        <f t="shared" si="313"/>
        <v>-1.457768104351076E-2</v>
      </c>
      <c r="CD120" s="68">
        <f t="shared" si="313"/>
        <v>-0.24019066431568759</v>
      </c>
      <c r="CE120" s="68">
        <f t="shared" si="314"/>
        <v>-0.25476834535919834</v>
      </c>
      <c r="CK120" t="str">
        <f t="shared" ref="CK120:CK143" si="324">BO120</f>
        <v>12 Other managers and proprietors</v>
      </c>
      <c r="CL120" s="68">
        <f t="shared" si="315"/>
        <v>-4.9735868188365673E-2</v>
      </c>
      <c r="CM120" s="68">
        <f t="shared" si="315"/>
        <v>-8.2837607053464768E-2</v>
      </c>
      <c r="CN120" s="68">
        <f t="shared" si="315"/>
        <v>-1.314088049525014E-2</v>
      </c>
      <c r="CO120" s="68">
        <f t="shared" si="315"/>
        <v>-2.7948405239154706E-2</v>
      </c>
      <c r="CP120" s="68">
        <f t="shared" si="316"/>
        <v>-4.1089285734404846E-2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0.12816819240485411</v>
      </c>
      <c r="C121" s="27">
        <f t="shared" si="299"/>
        <v>-7.9888526088514045E-2</v>
      </c>
      <c r="D121" s="27">
        <f t="shared" si="299"/>
        <v>0.21550102585761066</v>
      </c>
      <c r="E121" s="27">
        <f t="shared" si="299"/>
        <v>0.24531579369896428</v>
      </c>
      <c r="F121" s="27">
        <f t="shared" si="300"/>
        <v>0.46081681955657494</v>
      </c>
      <c r="L121" t="str">
        <f t="shared" si="317"/>
        <v>21 Science, research, engineering and technology professionals</v>
      </c>
      <c r="M121" s="27">
        <f t="shared" si="301"/>
        <v>0.62345158022614977</v>
      </c>
      <c r="N121" s="27">
        <f t="shared" si="301"/>
        <v>-0.26454613031150398</v>
      </c>
      <c r="O121" s="27">
        <f t="shared" si="301"/>
        <v>1.0496834594944455</v>
      </c>
      <c r="P121" s="27">
        <f t="shared" si="301"/>
        <v>1.2615102265677889</v>
      </c>
      <c r="Q121" s="27">
        <f t="shared" si="302"/>
        <v>2.3111936860622344</v>
      </c>
      <c r="W121" t="str">
        <f t="shared" si="318"/>
        <v>21 Science, research, engineering and technology professionals</v>
      </c>
      <c r="X121" s="27">
        <f t="shared" si="303"/>
        <v>-0.86308191578174931</v>
      </c>
      <c r="Y121" s="27">
        <f t="shared" si="303"/>
        <v>0.36925847343000218</v>
      </c>
      <c r="Z121" s="27">
        <f t="shared" si="303"/>
        <v>0.91246122639776583</v>
      </c>
      <c r="AA121" s="27">
        <f t="shared" si="303"/>
        <v>0.53986535691609649</v>
      </c>
      <c r="AB121" s="27">
        <f t="shared" si="304"/>
        <v>1.4523265833138623</v>
      </c>
      <c r="AH121" t="str">
        <f t="shared" si="319"/>
        <v>21 Science, research, engineering and technology professionals</v>
      </c>
      <c r="AI121" s="27">
        <f t="shared" si="305"/>
        <v>-6.8273147181564298E-2</v>
      </c>
      <c r="AJ121" s="27">
        <f t="shared" si="305"/>
        <v>6.472764853792784E-2</v>
      </c>
      <c r="AK121" s="27">
        <f t="shared" si="305"/>
        <v>0.10023752469535918</v>
      </c>
      <c r="AL121" s="27">
        <f t="shared" si="305"/>
        <v>8.7682042506362023E-2</v>
      </c>
      <c r="AM121" s="27">
        <f t="shared" si="306"/>
        <v>0.1879195672017212</v>
      </c>
      <c r="AS121" t="str">
        <f t="shared" si="320"/>
        <v>21 Science, research, engineering and technology professionals</v>
      </c>
      <c r="AT121" s="27">
        <f t="shared" si="307"/>
        <v>-0.24159603581269007</v>
      </c>
      <c r="AU121" s="27">
        <f t="shared" si="307"/>
        <v>7.7284349040500189E-2</v>
      </c>
      <c r="AV121" s="27">
        <f t="shared" si="307"/>
        <v>0.12788116497215518</v>
      </c>
      <c r="AW121" s="27">
        <f t="shared" si="307"/>
        <v>2.5580907703151912E-2</v>
      </c>
      <c r="AX121" s="27">
        <f t="shared" si="308"/>
        <v>0.15346207267530709</v>
      </c>
      <c r="BD121" t="str">
        <f t="shared" si="321"/>
        <v>21 Science, research, engineering and technology professionals</v>
      </c>
      <c r="BE121" s="27">
        <f t="shared" si="309"/>
        <v>-0.18331084746435611</v>
      </c>
      <c r="BF121" s="27">
        <f t="shared" si="309"/>
        <v>0.58815663107721594</v>
      </c>
      <c r="BG121" s="27">
        <f t="shared" si="309"/>
        <v>-0.15040639577003612</v>
      </c>
      <c r="BH121" s="27">
        <f t="shared" si="309"/>
        <v>-2.8090994698800387E-2</v>
      </c>
      <c r="BI121" s="27">
        <f t="shared" si="310"/>
        <v>-0.1784973904688365</v>
      </c>
      <c r="BO121" t="str">
        <f t="shared" si="322"/>
        <v>21 Science, research, engineering and technology professionals</v>
      </c>
      <c r="BP121" s="27">
        <f t="shared" si="311"/>
        <v>-8.4873347691675427E-2</v>
      </c>
      <c r="BQ121" s="27">
        <f t="shared" si="311"/>
        <v>0.14835419971357844</v>
      </c>
      <c r="BR121" s="27">
        <f t="shared" si="311"/>
        <v>0.2019363080952179</v>
      </c>
      <c r="BS121" s="27">
        <f t="shared" si="311"/>
        <v>6.7911895218840446E-2</v>
      </c>
      <c r="BT121" s="27">
        <f t="shared" si="312"/>
        <v>0.26984820331405834</v>
      </c>
      <c r="BZ121" t="str">
        <f t="shared" si="323"/>
        <v>21 Science, research, engineering and technology professionals</v>
      </c>
      <c r="CA121" s="68">
        <f t="shared" si="313"/>
        <v>0.2606345295956477</v>
      </c>
      <c r="CB121" s="68">
        <f t="shared" si="313"/>
        <v>-0.20821057148144539</v>
      </c>
      <c r="CC121" s="68">
        <f t="shared" si="313"/>
        <v>0.15929611288376</v>
      </c>
      <c r="CD121" s="68">
        <f t="shared" si="313"/>
        <v>-0.17809073566451417</v>
      </c>
      <c r="CE121" s="68">
        <f t="shared" si="314"/>
        <v>-1.8794622780754167E-2</v>
      </c>
      <c r="CK121" t="str">
        <f t="shared" si="324"/>
        <v>21 Science, research, engineering and technology professionals</v>
      </c>
      <c r="CL121" s="68">
        <f t="shared" si="315"/>
        <v>6.2618613199087181E-3</v>
      </c>
      <c r="CM121" s="68">
        <f t="shared" si="315"/>
        <v>-8.5233003378308303E-3</v>
      </c>
      <c r="CN121" s="68">
        <f t="shared" si="315"/>
        <v>4.5679644648066176E-2</v>
      </c>
      <c r="CO121" s="68">
        <f t="shared" si="315"/>
        <v>-4.8045461869904993E-3</v>
      </c>
      <c r="CP121" s="68">
        <f t="shared" si="316"/>
        <v>4.0875098461075676E-2</v>
      </c>
    </row>
    <row r="122" spans="1:94" x14ac:dyDescent="0.2">
      <c r="A122" t="str">
        <f t="shared" si="298"/>
        <v>22 Health professionals</v>
      </c>
      <c r="B122" s="27">
        <f t="shared" si="299"/>
        <v>0.31285034459378402</v>
      </c>
      <c r="C122" s="27">
        <f t="shared" si="299"/>
        <v>-9.5526241529358957E-2</v>
      </c>
      <c r="D122" s="27">
        <f t="shared" si="299"/>
        <v>0.33156560638197474</v>
      </c>
      <c r="E122" s="27">
        <f t="shared" si="299"/>
        <v>0.41709376174434354</v>
      </c>
      <c r="F122" s="27">
        <f t="shared" si="300"/>
        <v>0.74865936812631828</v>
      </c>
      <c r="L122" t="str">
        <f t="shared" si="317"/>
        <v>22 Health professionals</v>
      </c>
      <c r="M122" s="27">
        <f t="shared" si="301"/>
        <v>0.78046524162374098</v>
      </c>
      <c r="N122" s="27">
        <f t="shared" si="301"/>
        <v>-0.34818145137615675</v>
      </c>
      <c r="O122" s="27">
        <f t="shared" si="301"/>
        <v>0.38916526525254058</v>
      </c>
      <c r="P122" s="27">
        <f t="shared" si="301"/>
        <v>0.42470508656344119</v>
      </c>
      <c r="Q122" s="27">
        <f t="shared" si="302"/>
        <v>0.81387035181598177</v>
      </c>
      <c r="W122" t="str">
        <f t="shared" si="318"/>
        <v>22 Health professionals</v>
      </c>
      <c r="X122" s="27">
        <f t="shared" si="303"/>
        <v>-6.900294717565103E-2</v>
      </c>
      <c r="Y122" s="27">
        <f t="shared" si="303"/>
        <v>1.2052995351448974</v>
      </c>
      <c r="Z122" s="27">
        <f t="shared" si="303"/>
        <v>0.8336750065254801</v>
      </c>
      <c r="AA122" s="27">
        <f t="shared" si="303"/>
        <v>2.4114804828742571</v>
      </c>
      <c r="AB122" s="27">
        <f t="shared" si="304"/>
        <v>3.2451554893997372</v>
      </c>
      <c r="AH122" t="str">
        <f t="shared" si="319"/>
        <v>22 Health professionals</v>
      </c>
      <c r="AI122" s="27">
        <f t="shared" si="305"/>
        <v>-1.4285436800148252</v>
      </c>
      <c r="AJ122" s="27">
        <f t="shared" si="305"/>
        <v>0.17422297454328239</v>
      </c>
      <c r="AK122" s="27">
        <f t="shared" si="305"/>
        <v>-1.3463817888654921</v>
      </c>
      <c r="AL122" s="27">
        <f t="shared" si="305"/>
        <v>-1.0769520491491513</v>
      </c>
      <c r="AM122" s="27">
        <f t="shared" si="306"/>
        <v>-2.4233338380146434</v>
      </c>
      <c r="AS122" t="str">
        <f t="shared" si="320"/>
        <v>22 Health professionals</v>
      </c>
      <c r="AT122" s="27">
        <f t="shared" si="307"/>
        <v>-8.0237610165251327E-3</v>
      </c>
      <c r="AU122" s="27">
        <f t="shared" si="307"/>
        <v>0.12036998784165853</v>
      </c>
      <c r="AV122" s="27">
        <f t="shared" si="307"/>
        <v>4.7557839688266434E-2</v>
      </c>
      <c r="AW122" s="27">
        <f t="shared" si="307"/>
        <v>0.11950274921341131</v>
      </c>
      <c r="AX122" s="27">
        <f t="shared" si="308"/>
        <v>0.16706058890167774</v>
      </c>
      <c r="BD122" t="str">
        <f t="shared" si="321"/>
        <v>22 Health professionals</v>
      </c>
      <c r="BE122" s="27">
        <f t="shared" si="309"/>
        <v>0.26677387148834875</v>
      </c>
      <c r="BF122" s="27">
        <f t="shared" si="309"/>
        <v>0.37600537872337858</v>
      </c>
      <c r="BG122" s="27">
        <f t="shared" si="309"/>
        <v>0.28669749952047674</v>
      </c>
      <c r="BH122" s="27">
        <f t="shared" si="309"/>
        <v>0.48222547298911822</v>
      </c>
      <c r="BI122" s="27">
        <f t="shared" si="310"/>
        <v>0.76892297250959496</v>
      </c>
      <c r="BO122" t="str">
        <f t="shared" si="322"/>
        <v>22 Health professionals</v>
      </c>
      <c r="BP122" s="27">
        <f t="shared" si="311"/>
        <v>7.7308401882718147E-2</v>
      </c>
      <c r="BQ122" s="27">
        <f t="shared" si="311"/>
        <v>0.17901567002153196</v>
      </c>
      <c r="BR122" s="27">
        <f t="shared" si="311"/>
        <v>-7.7954260458392266E-2</v>
      </c>
      <c r="BS122" s="27">
        <f t="shared" si="311"/>
        <v>-0.20026536232834924</v>
      </c>
      <c r="BT122" s="27">
        <f t="shared" si="312"/>
        <v>-0.27821962278674151</v>
      </c>
      <c r="BZ122" t="str">
        <f t="shared" si="323"/>
        <v>22 Health professionals</v>
      </c>
      <c r="CA122" s="68">
        <f t="shared" si="313"/>
        <v>-0.10145749757602629</v>
      </c>
      <c r="CB122" s="68">
        <f t="shared" si="313"/>
        <v>-1.6525853936212531E-2</v>
      </c>
      <c r="CC122" s="68">
        <f t="shared" si="313"/>
        <v>-0.10347470741153175</v>
      </c>
      <c r="CD122" s="68">
        <f t="shared" si="313"/>
        <v>-0.30941023445297022</v>
      </c>
      <c r="CE122" s="68">
        <f t="shared" si="314"/>
        <v>-0.41288494186450198</v>
      </c>
      <c r="CK122" t="str">
        <f t="shared" si="324"/>
        <v>22 Health professionals</v>
      </c>
      <c r="CL122" s="68">
        <f t="shared" si="315"/>
        <v>3.4347963738704662E-3</v>
      </c>
      <c r="CM122" s="68">
        <f t="shared" si="315"/>
        <v>-1.2468588188551746E-2</v>
      </c>
      <c r="CN122" s="68">
        <f t="shared" si="315"/>
        <v>4.0906409837810909E-3</v>
      </c>
      <c r="CO122" s="68">
        <f t="shared" si="315"/>
        <v>-2.0768013899165605E-3</v>
      </c>
      <c r="CP122" s="68">
        <f t="shared" si="316"/>
        <v>2.0138395938645304E-3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2.6157352919770727E-2</v>
      </c>
      <c r="C123" s="27">
        <f t="shared" si="299"/>
        <v>-7.4897791637212219E-2</v>
      </c>
      <c r="D123" s="27">
        <f t="shared" si="299"/>
        <v>0.18392295924688429</v>
      </c>
      <c r="E123" s="27">
        <f t="shared" si="299"/>
        <v>0.16219821371714316</v>
      </c>
      <c r="F123" s="27">
        <f t="shared" si="300"/>
        <v>0.34612117296402745</v>
      </c>
      <c r="L123" t="str">
        <f t="shared" si="317"/>
        <v>23 Teaching and other educational professionals</v>
      </c>
      <c r="M123" s="27">
        <f t="shared" si="301"/>
        <v>0.50219099949818347</v>
      </c>
      <c r="N123" s="27">
        <f t="shared" si="301"/>
        <v>-0.36761661084019526</v>
      </c>
      <c r="O123" s="27">
        <f t="shared" si="301"/>
        <v>0.94125156317160918</v>
      </c>
      <c r="P123" s="27">
        <f t="shared" si="301"/>
        <v>0.75953744887906804</v>
      </c>
      <c r="Q123" s="27">
        <f t="shared" si="302"/>
        <v>1.7007890120506772</v>
      </c>
      <c r="W123" t="str">
        <f t="shared" si="318"/>
        <v>23 Teaching and other educational professionals</v>
      </c>
      <c r="X123" s="27">
        <f t="shared" si="303"/>
        <v>-1.1715645200950702</v>
      </c>
      <c r="Y123" s="27">
        <f t="shared" si="303"/>
        <v>0.71214346910867876</v>
      </c>
      <c r="Z123" s="27">
        <f t="shared" si="303"/>
        <v>-0.32909899107515406</v>
      </c>
      <c r="AA123" s="27">
        <f t="shared" si="303"/>
        <v>4.9436802813022762E-2</v>
      </c>
      <c r="AB123" s="27">
        <f t="shared" si="304"/>
        <v>-0.27966218826213129</v>
      </c>
      <c r="AH123" t="str">
        <f t="shared" si="319"/>
        <v>23 Teaching and other educational professionals</v>
      </c>
      <c r="AI123" s="27">
        <f t="shared" si="305"/>
        <v>-0.34277429772884582</v>
      </c>
      <c r="AJ123" s="27">
        <f t="shared" si="305"/>
        <v>-3.5604249940541788E-3</v>
      </c>
      <c r="AK123" s="27">
        <f t="shared" si="305"/>
        <v>-0.10651164033689106</v>
      </c>
      <c r="AL123" s="27">
        <f t="shared" si="305"/>
        <v>1.1041344371147815E-3</v>
      </c>
      <c r="AM123" s="27">
        <f t="shared" si="306"/>
        <v>-0.10540750589977628</v>
      </c>
      <c r="AS123" t="str">
        <f t="shared" si="320"/>
        <v>23 Teaching and other educational professionals</v>
      </c>
      <c r="AT123" s="27">
        <f t="shared" si="307"/>
        <v>-5.7095849991366354E-2</v>
      </c>
      <c r="AU123" s="27">
        <f t="shared" si="307"/>
        <v>9.8721940686232745E-3</v>
      </c>
      <c r="AV123" s="27">
        <f t="shared" si="307"/>
        <v>-1.9060264665820351E-2</v>
      </c>
      <c r="AW123" s="27">
        <f t="shared" si="307"/>
        <v>-1.4321798284420199E-2</v>
      </c>
      <c r="AX123" s="27">
        <f t="shared" si="308"/>
        <v>-3.338206295024055E-2</v>
      </c>
      <c r="BD123" t="str">
        <f t="shared" si="321"/>
        <v>23 Teaching and other educational professionals</v>
      </c>
      <c r="BE123" s="27">
        <f t="shared" si="309"/>
        <v>-0.12867614753927231</v>
      </c>
      <c r="BF123" s="27">
        <f t="shared" si="309"/>
        <v>0.19606216629354084</v>
      </c>
      <c r="BG123" s="27">
        <f t="shared" si="309"/>
        <v>-5.0169673987974561E-2</v>
      </c>
      <c r="BH123" s="27">
        <f t="shared" si="309"/>
        <v>5.115857207490182E-2</v>
      </c>
      <c r="BI123" s="27">
        <f t="shared" si="310"/>
        <v>9.88898086927259E-4</v>
      </c>
      <c r="BO123" t="str">
        <f t="shared" si="322"/>
        <v>23 Teaching and other educational professionals</v>
      </c>
      <c r="BP123" s="27">
        <f t="shared" si="311"/>
        <v>-8.8601653731645413E-2</v>
      </c>
      <c r="BQ123" s="27">
        <f t="shared" si="311"/>
        <v>0.10002996358376026</v>
      </c>
      <c r="BR123" s="27">
        <f t="shared" si="311"/>
        <v>-6.8697432226467736E-2</v>
      </c>
      <c r="BS123" s="27">
        <f t="shared" si="311"/>
        <v>-6.5994632026368294E-2</v>
      </c>
      <c r="BT123" s="27">
        <f t="shared" si="312"/>
        <v>-0.13469206425283603</v>
      </c>
      <c r="BZ123" t="str">
        <f t="shared" si="323"/>
        <v>23 Teaching and other educational professionals</v>
      </c>
      <c r="CA123" s="68">
        <f t="shared" si="313"/>
        <v>-5.0479385041883706E-2</v>
      </c>
      <c r="CB123" s="68">
        <f t="shared" si="313"/>
        <v>5.5004922620554009E-3</v>
      </c>
      <c r="CC123" s="68">
        <f t="shared" si="313"/>
        <v>-3.2796301945399287E-2</v>
      </c>
      <c r="CD123" s="68">
        <f t="shared" si="313"/>
        <v>-8.5656935862040151E-2</v>
      </c>
      <c r="CE123" s="68">
        <f t="shared" si="314"/>
        <v>-0.11845323780743944</v>
      </c>
      <c r="CK123" t="str">
        <f t="shared" si="324"/>
        <v>23 Teaching and other educational professionals</v>
      </c>
      <c r="CL123" s="68">
        <f t="shared" si="315"/>
        <v>1.0638033130590946E-3</v>
      </c>
      <c r="CM123" s="68">
        <f t="shared" si="315"/>
        <v>-2.4748994643364053E-3</v>
      </c>
      <c r="CN123" s="68">
        <f t="shared" si="315"/>
        <v>5.9523469779333288E-3</v>
      </c>
      <c r="CO123" s="68">
        <f t="shared" si="315"/>
        <v>6.0786440489411231E-3</v>
      </c>
      <c r="CP123" s="68">
        <f t="shared" si="316"/>
        <v>1.2030991026874452E-2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6.1931768926661912E-2</v>
      </c>
      <c r="C124" s="27">
        <f t="shared" si="299"/>
        <v>-1.6414388903129129E-2</v>
      </c>
      <c r="D124" s="27">
        <f t="shared" si="299"/>
        <v>4.7830363832885109E-2</v>
      </c>
      <c r="E124" s="27">
        <f t="shared" si="299"/>
        <v>9.207789821486434E-2</v>
      </c>
      <c r="F124" s="27">
        <f t="shared" si="300"/>
        <v>0.13990826204774945</v>
      </c>
      <c r="L124" t="str">
        <f t="shared" si="317"/>
        <v>24 Business, media and public service professionals</v>
      </c>
      <c r="M124" s="27">
        <f t="shared" si="301"/>
        <v>0.72940562813668786</v>
      </c>
      <c r="N124" s="27">
        <f t="shared" si="301"/>
        <v>-0.22860158791677199</v>
      </c>
      <c r="O124" s="27">
        <f t="shared" si="301"/>
        <v>0.37647784010168373</v>
      </c>
      <c r="P124" s="27">
        <f t="shared" si="301"/>
        <v>0.54939062194638977</v>
      </c>
      <c r="Q124" s="27">
        <f t="shared" si="302"/>
        <v>0.92586846204807349</v>
      </c>
      <c r="W124" t="str">
        <f t="shared" si="318"/>
        <v>24 Business, media and public service professionals</v>
      </c>
      <c r="X124" s="27">
        <f t="shared" si="303"/>
        <v>-0.41083876950020048</v>
      </c>
      <c r="Y124" s="27">
        <f t="shared" si="303"/>
        <v>1.1298498476957182</v>
      </c>
      <c r="Z124" s="27">
        <f t="shared" si="303"/>
        <v>0.23119575374076451</v>
      </c>
      <c r="AA124" s="27">
        <f t="shared" si="303"/>
        <v>1.1655124482403441</v>
      </c>
      <c r="AB124" s="27">
        <f t="shared" si="304"/>
        <v>1.3967082019811086</v>
      </c>
      <c r="AH124" t="str">
        <f t="shared" si="319"/>
        <v>24 Business, media and public service professionals</v>
      </c>
      <c r="AI124" s="27">
        <f t="shared" si="305"/>
        <v>-0.11283922404516034</v>
      </c>
      <c r="AJ124" s="27">
        <f t="shared" si="305"/>
        <v>9.1711954022915432E-2</v>
      </c>
      <c r="AK124" s="27">
        <f t="shared" si="305"/>
        <v>-7.8649466194944062E-2</v>
      </c>
      <c r="AL124" s="27">
        <f t="shared" si="305"/>
        <v>3.9146524333335875E-2</v>
      </c>
      <c r="AM124" s="27">
        <f t="shared" si="306"/>
        <v>-3.9502941861608187E-2</v>
      </c>
      <c r="AS124" t="str">
        <f t="shared" si="320"/>
        <v>24 Business, media and public service professionals</v>
      </c>
      <c r="AT124" s="27">
        <f t="shared" si="307"/>
        <v>-0.11667441491802333</v>
      </c>
      <c r="AU124" s="27">
        <f t="shared" si="307"/>
        <v>0.13211262139632263</v>
      </c>
      <c r="AV124" s="27">
        <f t="shared" si="307"/>
        <v>4.0124649530323575E-2</v>
      </c>
      <c r="AW124" s="27">
        <f t="shared" si="307"/>
        <v>0.12835370475924146</v>
      </c>
      <c r="AX124" s="27">
        <f t="shared" si="308"/>
        <v>0.16847835428956504</v>
      </c>
      <c r="BD124" t="str">
        <f t="shared" si="321"/>
        <v>24 Business, media and public service professionals</v>
      </c>
      <c r="BE124" s="27">
        <f t="shared" si="309"/>
        <v>-1.6737879850313941E-2</v>
      </c>
      <c r="BF124" s="27">
        <f t="shared" si="309"/>
        <v>0.72956480392463163</v>
      </c>
      <c r="BG124" s="27">
        <f t="shared" si="309"/>
        <v>-0.18703251526129083</v>
      </c>
      <c r="BH124" s="27">
        <f t="shared" si="309"/>
        <v>0.27451059628721586</v>
      </c>
      <c r="BI124" s="27">
        <f t="shared" si="310"/>
        <v>8.7478081025925025E-2</v>
      </c>
      <c r="BO124" t="str">
        <f t="shared" si="322"/>
        <v>24 Business, media and public service professionals</v>
      </c>
      <c r="BP124" s="27">
        <f t="shared" si="311"/>
        <v>-8.6420586249038811E-2</v>
      </c>
      <c r="BQ124" s="27">
        <f t="shared" si="311"/>
        <v>0.23834181495339202</v>
      </c>
      <c r="BR124" s="27">
        <f t="shared" si="311"/>
        <v>-9.4299258540232689E-2</v>
      </c>
      <c r="BS124" s="27">
        <f t="shared" si="311"/>
        <v>-5.4645573852254214E-2</v>
      </c>
      <c r="BT124" s="27">
        <f t="shared" si="312"/>
        <v>-0.1489448323924869</v>
      </c>
      <c r="BZ124" t="str">
        <f t="shared" si="323"/>
        <v>24 Business, media and public service professionals</v>
      </c>
      <c r="CA124" s="68">
        <f t="shared" si="313"/>
        <v>0.12982771536380677</v>
      </c>
      <c r="CB124" s="68">
        <f t="shared" si="313"/>
        <v>-5.9202687502117879E-2</v>
      </c>
      <c r="CC124" s="68">
        <f t="shared" si="313"/>
        <v>-3.2025463678589938E-2</v>
      </c>
      <c r="CD124" s="68">
        <f t="shared" si="313"/>
        <v>-0.27826306368694809</v>
      </c>
      <c r="CE124" s="68">
        <f t="shared" si="314"/>
        <v>-0.31028852736553802</v>
      </c>
      <c r="CK124" t="str">
        <f t="shared" si="324"/>
        <v>24 Business, media and public service professionals</v>
      </c>
      <c r="CL124" s="68">
        <f t="shared" si="315"/>
        <v>2.5200866507652298E-2</v>
      </c>
      <c r="CM124" s="68">
        <f t="shared" si="315"/>
        <v>-1.3480823339937831E-2</v>
      </c>
      <c r="CN124" s="68">
        <f t="shared" si="315"/>
        <v>2.1138106299356363E-2</v>
      </c>
      <c r="CO124" s="68">
        <f t="shared" si="315"/>
        <v>2.5839605447026737E-2</v>
      </c>
      <c r="CP124" s="68">
        <f t="shared" si="316"/>
        <v>4.69777117463831E-2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1.9848794762538591E-2</v>
      </c>
      <c r="C125" s="27">
        <f t="shared" si="299"/>
        <v>-9.6456845667354379E-3</v>
      </c>
      <c r="D125" s="27">
        <f t="shared" si="299"/>
        <v>1.5407539271233811E-2</v>
      </c>
      <c r="E125" s="27">
        <f t="shared" si="299"/>
        <v>4.770730541103578E-2</v>
      </c>
      <c r="F125" s="27">
        <f t="shared" si="300"/>
        <v>6.3114844682269591E-2</v>
      </c>
      <c r="L125" t="str">
        <f t="shared" si="317"/>
        <v>31 Science, engineering and technology associate professionals</v>
      </c>
      <c r="M125" s="27">
        <f t="shared" si="301"/>
        <v>0.1554590443112297</v>
      </c>
      <c r="N125" s="27">
        <f t="shared" si="301"/>
        <v>-4.0946463234484476E-2</v>
      </c>
      <c r="O125" s="27">
        <f t="shared" si="301"/>
        <v>6.1424451968447591E-2</v>
      </c>
      <c r="P125" s="27">
        <f t="shared" si="301"/>
        <v>0.21032761332808403</v>
      </c>
      <c r="Q125" s="27">
        <f t="shared" si="302"/>
        <v>0.27175206529653162</v>
      </c>
      <c r="W125" t="str">
        <f t="shared" si="318"/>
        <v>31 Science, engineering and technology associate professionals</v>
      </c>
      <c r="X125" s="27">
        <f t="shared" si="303"/>
        <v>-0.18825745490215562</v>
      </c>
      <c r="Y125" s="27">
        <f t="shared" si="303"/>
        <v>0.16217234898599231</v>
      </c>
      <c r="Z125" s="27">
        <f t="shared" si="303"/>
        <v>-1.4962678443086741E-3</v>
      </c>
      <c r="AA125" s="27">
        <f t="shared" si="303"/>
        <v>0.17029307182329667</v>
      </c>
      <c r="AB125" s="27">
        <f t="shared" si="304"/>
        <v>0.168796803978988</v>
      </c>
      <c r="AH125" t="str">
        <f t="shared" si="319"/>
        <v>31 Science, engineering and technology associate professionals</v>
      </c>
      <c r="AI125" s="27">
        <f t="shared" si="305"/>
        <v>-1.48138241431158E-2</v>
      </c>
      <c r="AJ125" s="27">
        <f t="shared" si="305"/>
        <v>3.4809024575542497E-2</v>
      </c>
      <c r="AK125" s="27">
        <f t="shared" si="305"/>
        <v>2.0625947040068759E-2</v>
      </c>
      <c r="AL125" s="27">
        <f t="shared" si="305"/>
        <v>8.3882888075558493E-2</v>
      </c>
      <c r="AM125" s="27">
        <f t="shared" si="306"/>
        <v>0.10450883511562725</v>
      </c>
      <c r="AS125" t="str">
        <f t="shared" si="320"/>
        <v>31 Science, engineering and technology associate professionals</v>
      </c>
      <c r="AT125" s="27">
        <f t="shared" si="307"/>
        <v>-0.15003268951851978</v>
      </c>
      <c r="AU125" s="27">
        <f t="shared" si="307"/>
        <v>4.0578063154199318E-2</v>
      </c>
      <c r="AV125" s="27">
        <f t="shared" si="307"/>
        <v>-7.0003730033318279E-2</v>
      </c>
      <c r="AW125" s="27">
        <f t="shared" si="307"/>
        <v>-1.1719487433490161E-2</v>
      </c>
      <c r="AX125" s="27">
        <f t="shared" si="308"/>
        <v>-8.172321746680844E-2</v>
      </c>
      <c r="BD125" t="str">
        <f t="shared" si="321"/>
        <v>31 Science, engineering and technology associate professionals</v>
      </c>
      <c r="BE125" s="27">
        <f t="shared" si="309"/>
        <v>-8.1219927552819149E-2</v>
      </c>
      <c r="BF125" s="27">
        <f t="shared" si="309"/>
        <v>0.34282469950518113</v>
      </c>
      <c r="BG125" s="27">
        <f t="shared" si="309"/>
        <v>-0.39550641051423674</v>
      </c>
      <c r="BH125" s="27">
        <f t="shared" si="309"/>
        <v>-0.13622011440920079</v>
      </c>
      <c r="BI125" s="27">
        <f t="shared" si="310"/>
        <v>-0.53172652492343753</v>
      </c>
      <c r="BO125" t="str">
        <f t="shared" si="322"/>
        <v>31 Science, engineering and technology associate professionals</v>
      </c>
      <c r="BP125" s="27">
        <f t="shared" si="311"/>
        <v>-7.9153343724847058E-4</v>
      </c>
      <c r="BQ125" s="27">
        <f t="shared" si="311"/>
        <v>9.8770901964724933E-2</v>
      </c>
      <c r="BR125" s="27">
        <f t="shared" si="311"/>
        <v>-0.11095555531584045</v>
      </c>
      <c r="BS125" s="27">
        <f t="shared" si="311"/>
        <v>2.2849549467263031E-2</v>
      </c>
      <c r="BT125" s="27">
        <f t="shared" si="312"/>
        <v>-8.8106005848577418E-2</v>
      </c>
      <c r="BZ125" t="str">
        <f t="shared" si="323"/>
        <v>31 Science, engineering and technology associate professionals</v>
      </c>
      <c r="CA125" s="68">
        <f t="shared" si="313"/>
        <v>0.2240724667788187</v>
      </c>
      <c r="CB125" s="68">
        <f t="shared" si="313"/>
        <v>-0.13896740462404267</v>
      </c>
      <c r="CC125" s="68">
        <f t="shared" si="313"/>
        <v>-1.8256548307585718E-2</v>
      </c>
      <c r="CD125" s="68">
        <f t="shared" si="313"/>
        <v>-0.10122113032604763</v>
      </c>
      <c r="CE125" s="68">
        <f t="shared" si="314"/>
        <v>-0.11947767863363334</v>
      </c>
      <c r="CK125" t="str">
        <f t="shared" si="324"/>
        <v>31 Science, engineering and technology associate professionals</v>
      </c>
      <c r="CL125" s="68">
        <f t="shared" si="315"/>
        <v>1.6862369129786711E-2</v>
      </c>
      <c r="CM125" s="68">
        <f t="shared" si="315"/>
        <v>-7.5318015051041715E-3</v>
      </c>
      <c r="CN125" s="68">
        <f t="shared" si="315"/>
        <v>4.6084756838053326E-3</v>
      </c>
      <c r="CO125" s="68">
        <f t="shared" si="315"/>
        <v>1.5997197452909173E-2</v>
      </c>
      <c r="CP125" s="68">
        <f t="shared" si="316"/>
        <v>2.0605673136714506E-2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1.0650896702067442E-2</v>
      </c>
      <c r="C126" s="27">
        <f t="shared" si="299"/>
        <v>-9.0731157084692621E-3</v>
      </c>
      <c r="D126" s="27">
        <f t="shared" si="299"/>
        <v>1.8175263677513851E-2</v>
      </c>
      <c r="E126" s="27">
        <f t="shared" si="299"/>
        <v>1.4440134997102873E-2</v>
      </c>
      <c r="F126" s="27">
        <f t="shared" si="300"/>
        <v>3.2615398674616727E-2</v>
      </c>
      <c r="L126" t="str">
        <f t="shared" si="317"/>
        <v>32 Health and social care associate professionals</v>
      </c>
      <c r="M126" s="27">
        <f t="shared" si="301"/>
        <v>0.19868829259354215</v>
      </c>
      <c r="N126" s="27">
        <f t="shared" si="301"/>
        <v>-0.10978247648305617</v>
      </c>
      <c r="O126" s="27">
        <f t="shared" si="301"/>
        <v>0.60637928017608611</v>
      </c>
      <c r="P126" s="27">
        <f t="shared" si="301"/>
        <v>0.40005614329699046</v>
      </c>
      <c r="Q126" s="27">
        <f t="shared" si="302"/>
        <v>1.0064354234730766</v>
      </c>
      <c r="W126" t="str">
        <f t="shared" si="318"/>
        <v>32 Health and social care associate professionals</v>
      </c>
      <c r="X126" s="27">
        <f t="shared" si="303"/>
        <v>4.7151202090979449E-2</v>
      </c>
      <c r="Y126" s="27">
        <f t="shared" si="303"/>
        <v>0.33576372982211833</v>
      </c>
      <c r="Z126" s="27">
        <f t="shared" si="303"/>
        <v>2.0427005355303227</v>
      </c>
      <c r="AA126" s="27">
        <f t="shared" si="303"/>
        <v>2.0262120154251564</v>
      </c>
      <c r="AB126" s="27">
        <f t="shared" si="304"/>
        <v>4.0689125509554795</v>
      </c>
      <c r="AH126" t="str">
        <f t="shared" si="319"/>
        <v>32 Health and social care associate professionals</v>
      </c>
      <c r="AI126" s="27">
        <f t="shared" si="305"/>
        <v>-0.42804035922308681</v>
      </c>
      <c r="AJ126" s="27">
        <f t="shared" si="305"/>
        <v>0.12149602796890147</v>
      </c>
      <c r="AK126" s="27">
        <f t="shared" si="305"/>
        <v>0.15695063059960002</v>
      </c>
      <c r="AL126" s="27">
        <f t="shared" si="305"/>
        <v>-0.63338580280707846</v>
      </c>
      <c r="AM126" s="27">
        <f t="shared" si="306"/>
        <v>-0.47643517220747844</v>
      </c>
      <c r="AS126" t="str">
        <f t="shared" si="320"/>
        <v>32 Health and social care associate professionals</v>
      </c>
      <c r="AT126" s="27">
        <f t="shared" si="307"/>
        <v>2.2889326616570838E-4</v>
      </c>
      <c r="AU126" s="27">
        <f t="shared" si="307"/>
        <v>5.4388595215709323E-2</v>
      </c>
      <c r="AV126" s="27">
        <f t="shared" si="307"/>
        <v>0.16153794028157065</v>
      </c>
      <c r="AW126" s="27">
        <f t="shared" si="307"/>
        <v>0.1171124048864558</v>
      </c>
      <c r="AX126" s="27">
        <f t="shared" si="308"/>
        <v>0.27865034516802645</v>
      </c>
      <c r="BD126" t="str">
        <f t="shared" si="321"/>
        <v>32 Health and social care associate professionals</v>
      </c>
      <c r="BE126" s="27">
        <f t="shared" si="309"/>
        <v>0.14054087093665779</v>
      </c>
      <c r="BF126" s="27">
        <f t="shared" si="309"/>
        <v>0.20770335403797069</v>
      </c>
      <c r="BG126" s="27">
        <f t="shared" si="309"/>
        <v>1.104405989410667</v>
      </c>
      <c r="BH126" s="27">
        <f t="shared" si="309"/>
        <v>0.72996458248163654</v>
      </c>
      <c r="BI126" s="27">
        <f t="shared" si="310"/>
        <v>1.8343705718923036</v>
      </c>
      <c r="BO126" t="str">
        <f t="shared" si="322"/>
        <v>32 Health and social care associate professionals</v>
      </c>
      <c r="BP126" s="27">
        <f t="shared" si="311"/>
        <v>2.2612824549601229E-2</v>
      </c>
      <c r="BQ126" s="27">
        <f t="shared" si="311"/>
        <v>9.482822326122331E-2</v>
      </c>
      <c r="BR126" s="27">
        <f t="shared" si="311"/>
        <v>0.48432532575358489</v>
      </c>
      <c r="BS126" s="27">
        <f t="shared" si="311"/>
        <v>-0.17994908426388556</v>
      </c>
      <c r="BT126" s="27">
        <f t="shared" si="312"/>
        <v>0.30437624148969933</v>
      </c>
      <c r="BZ126" t="str">
        <f t="shared" si="323"/>
        <v>32 Health and social care associate professionals</v>
      </c>
      <c r="CA126" s="68">
        <f t="shared" si="313"/>
        <v>-8.0514634464839308E-2</v>
      </c>
      <c r="CB126" s="68">
        <f t="shared" si="313"/>
        <v>-1.3677281284564635E-2</v>
      </c>
      <c r="CC126" s="68">
        <f t="shared" si="313"/>
        <v>7.9273919913481872E-2</v>
      </c>
      <c r="CD126" s="68">
        <f t="shared" si="313"/>
        <v>-0.16623204523189497</v>
      </c>
      <c r="CE126" s="68">
        <f t="shared" si="314"/>
        <v>-8.6958125318413099E-2</v>
      </c>
      <c r="CK126" t="str">
        <f t="shared" si="324"/>
        <v>32 Health and social care associate professionals</v>
      </c>
      <c r="CL126" s="68">
        <f t="shared" si="315"/>
        <v>-3.5891429738243233E-3</v>
      </c>
      <c r="CM126" s="68">
        <f t="shared" si="315"/>
        <v>-5.3931168536061475E-3</v>
      </c>
      <c r="CN126" s="68">
        <f t="shared" si="315"/>
        <v>2.3584935231591192E-2</v>
      </c>
      <c r="CO126" s="68">
        <f t="shared" si="315"/>
        <v>4.8291670102817152E-3</v>
      </c>
      <c r="CP126" s="68">
        <f t="shared" si="316"/>
        <v>2.8414102241872907E-2</v>
      </c>
    </row>
    <row r="127" spans="1:94" x14ac:dyDescent="0.2">
      <c r="A127" t="str">
        <f t="shared" si="298"/>
        <v>33 Protective service occupations</v>
      </c>
      <c r="B127" s="27">
        <f t="shared" si="299"/>
        <v>3.9412939500264822E-3</v>
      </c>
      <c r="C127" s="27">
        <f t="shared" si="299"/>
        <v>-2.2615366566773858E-3</v>
      </c>
      <c r="D127" s="27">
        <f t="shared" si="299"/>
        <v>1.0347625014366976E-3</v>
      </c>
      <c r="E127" s="27">
        <f t="shared" si="299"/>
        <v>4.3421912772520742E-3</v>
      </c>
      <c r="F127" s="27">
        <f t="shared" si="300"/>
        <v>5.3769537786887717E-3</v>
      </c>
      <c r="L127" t="str">
        <f t="shared" si="317"/>
        <v>33 Protective service occupations</v>
      </c>
      <c r="M127" s="27">
        <f t="shared" si="301"/>
        <v>7.1676519617919932E-2</v>
      </c>
      <c r="N127" s="27">
        <f t="shared" si="301"/>
        <v>-3.1043718903567108E-2</v>
      </c>
      <c r="O127" s="27">
        <f t="shared" si="301"/>
        <v>3.0989176618800018E-3</v>
      </c>
      <c r="P127" s="27">
        <f t="shared" si="301"/>
        <v>7.2533858977735843E-2</v>
      </c>
      <c r="Q127" s="27">
        <f t="shared" si="302"/>
        <v>7.5632776639615845E-2</v>
      </c>
      <c r="W127" t="str">
        <f t="shared" si="318"/>
        <v>33 Protective service occupations</v>
      </c>
      <c r="X127" s="27">
        <f t="shared" si="303"/>
        <v>7.7479702916336546E-2</v>
      </c>
      <c r="Y127" s="27">
        <f t="shared" si="303"/>
        <v>7.8471245885307517E-2</v>
      </c>
      <c r="Z127" s="27">
        <f t="shared" si="303"/>
        <v>-8.1665472845758535E-2</v>
      </c>
      <c r="AA127" s="27">
        <f t="shared" si="303"/>
        <v>0.30009467884776952</v>
      </c>
      <c r="AB127" s="27">
        <f t="shared" si="304"/>
        <v>0.21842920600201099</v>
      </c>
      <c r="AH127" t="str">
        <f t="shared" si="319"/>
        <v>33 Protective service occupations</v>
      </c>
      <c r="AI127" s="27">
        <f t="shared" si="305"/>
        <v>1.3834037330190174E-2</v>
      </c>
      <c r="AJ127" s="27">
        <f t="shared" si="305"/>
        <v>2.0045007432346135E-2</v>
      </c>
      <c r="AK127" s="27">
        <f t="shared" si="305"/>
        <v>-2.2611630622859119E-2</v>
      </c>
      <c r="AL127" s="27">
        <f t="shared" si="305"/>
        <v>5.5643373045956207E-2</v>
      </c>
      <c r="AM127" s="27">
        <f t="shared" si="306"/>
        <v>3.3031742423097088E-2</v>
      </c>
      <c r="AS127" t="str">
        <f t="shared" si="320"/>
        <v>33 Protective service occupations</v>
      </c>
      <c r="AT127" s="27">
        <f t="shared" si="307"/>
        <v>-4.4264763881227132E-3</v>
      </c>
      <c r="AU127" s="27">
        <f t="shared" si="307"/>
        <v>1.0446651942453034E-2</v>
      </c>
      <c r="AV127" s="27">
        <f t="shared" si="307"/>
        <v>-3.9489727127554969E-2</v>
      </c>
      <c r="AW127" s="27">
        <f t="shared" si="307"/>
        <v>2.1905607520043335E-2</v>
      </c>
      <c r="AX127" s="27">
        <f t="shared" si="308"/>
        <v>-1.7584119607511633E-2</v>
      </c>
      <c r="BD127" t="str">
        <f t="shared" si="321"/>
        <v>33 Protective service occupations</v>
      </c>
      <c r="BE127" s="27">
        <f t="shared" si="309"/>
        <v>-5.9236939736613259E-3</v>
      </c>
      <c r="BF127" s="27">
        <f t="shared" si="309"/>
        <v>0.18350463780710269</v>
      </c>
      <c r="BG127" s="27">
        <f t="shared" si="309"/>
        <v>-0.30460384351618197</v>
      </c>
      <c r="BH127" s="27">
        <f t="shared" si="309"/>
        <v>-6.4707333986991022E-2</v>
      </c>
      <c r="BI127" s="27">
        <f t="shared" si="310"/>
        <v>-0.36931117750317299</v>
      </c>
      <c r="BO127" t="str">
        <f t="shared" si="322"/>
        <v>33 Protective service occupations</v>
      </c>
      <c r="BP127" s="27">
        <f t="shared" si="311"/>
        <v>6.7669156164036903E-2</v>
      </c>
      <c r="BQ127" s="27">
        <f t="shared" si="311"/>
        <v>1.3012976795534037E-2</v>
      </c>
      <c r="BR127" s="27">
        <f t="shared" si="311"/>
        <v>-0.20993619260823237</v>
      </c>
      <c r="BS127" s="27">
        <f t="shared" si="311"/>
        <v>-8.8374011530234831E-2</v>
      </c>
      <c r="BT127" s="27">
        <f t="shared" si="312"/>
        <v>-0.29831020413846721</v>
      </c>
      <c r="BZ127" t="str">
        <f t="shared" si="323"/>
        <v>33 Protective service occupations</v>
      </c>
      <c r="CA127" s="68">
        <f t="shared" si="313"/>
        <v>0.11903283694471328</v>
      </c>
      <c r="CB127" s="68">
        <f t="shared" si="313"/>
        <v>-8.2594405943599514E-2</v>
      </c>
      <c r="CC127" s="68">
        <f t="shared" si="313"/>
        <v>-6.9138159566625057E-2</v>
      </c>
      <c r="CD127" s="68">
        <f t="shared" si="313"/>
        <v>-0.11908538107940084</v>
      </c>
      <c r="CE127" s="68">
        <f t="shared" si="314"/>
        <v>-0.18822354064602589</v>
      </c>
      <c r="CK127" t="str">
        <f t="shared" si="324"/>
        <v>33 Protective service occupations</v>
      </c>
      <c r="CL127" s="68">
        <f t="shared" si="315"/>
        <v>-7.2563607312869927E-3</v>
      </c>
      <c r="CM127" s="68">
        <f t="shared" si="315"/>
        <v>-1.0931452365357211E-2</v>
      </c>
      <c r="CN127" s="68">
        <f t="shared" si="315"/>
        <v>-1.8552135089154438E-2</v>
      </c>
      <c r="CO127" s="68">
        <f t="shared" si="315"/>
        <v>-4.4238714985243774E-3</v>
      </c>
      <c r="CP127" s="68">
        <f t="shared" si="316"/>
        <v>-2.2976006587678816E-2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1.4137224375805654E-2</v>
      </c>
      <c r="C128" s="27">
        <f t="shared" si="299"/>
        <v>1.4843864880219187E-3</v>
      </c>
      <c r="D128" s="27">
        <f t="shared" si="299"/>
        <v>-1.1583089410117028E-3</v>
      </c>
      <c r="E128" s="27">
        <f t="shared" si="299"/>
        <v>8.6793993345579898E-3</v>
      </c>
      <c r="F128" s="27">
        <f t="shared" si="300"/>
        <v>7.5210903935462869E-3</v>
      </c>
      <c r="L128" t="str">
        <f t="shared" si="317"/>
        <v>34 Culture, media and sports occupations</v>
      </c>
      <c r="M128" s="27">
        <f t="shared" si="301"/>
        <v>0.11876562886022746</v>
      </c>
      <c r="N128" s="27">
        <f t="shared" si="301"/>
        <v>-0.12875795348052699</v>
      </c>
      <c r="O128" s="27">
        <f t="shared" si="301"/>
        <v>-2.6990252392510183E-2</v>
      </c>
      <c r="P128" s="27">
        <f t="shared" si="301"/>
        <v>7.8093057622762974E-2</v>
      </c>
      <c r="Q128" s="27">
        <f t="shared" si="302"/>
        <v>5.110280523025279E-2</v>
      </c>
      <c r="W128" t="str">
        <f t="shared" si="318"/>
        <v>34 Culture, media and sports occupations</v>
      </c>
      <c r="X128" s="27">
        <f t="shared" si="303"/>
        <v>-9.0374062677374134E-2</v>
      </c>
      <c r="Y128" s="27">
        <f t="shared" si="303"/>
        <v>-3.4769162694158862E-2</v>
      </c>
      <c r="Z128" s="27">
        <f t="shared" si="303"/>
        <v>-0.12110568890000373</v>
      </c>
      <c r="AA128" s="27">
        <f t="shared" si="303"/>
        <v>0.15512623878108078</v>
      </c>
      <c r="AB128" s="27">
        <f t="shared" si="304"/>
        <v>3.4020549881077056E-2</v>
      </c>
      <c r="AH128" t="str">
        <f t="shared" si="319"/>
        <v>34 Culture, media and sports occupations</v>
      </c>
      <c r="AI128" s="27">
        <f t="shared" si="305"/>
        <v>-2.4167391615513067E-2</v>
      </c>
      <c r="AJ128" s="27">
        <f t="shared" si="305"/>
        <v>5.4114848331340115E-2</v>
      </c>
      <c r="AK128" s="27">
        <f t="shared" si="305"/>
        <v>-1.4373510155220204E-2</v>
      </c>
      <c r="AL128" s="27">
        <f t="shared" si="305"/>
        <v>5.3660607133591776E-2</v>
      </c>
      <c r="AM128" s="27">
        <f t="shared" si="306"/>
        <v>3.9287096978371572E-2</v>
      </c>
      <c r="AS128" t="str">
        <f t="shared" si="320"/>
        <v>34 Culture, media and sports occupations</v>
      </c>
      <c r="AT128" s="27">
        <f t="shared" si="307"/>
        <v>-2.5982008506730742E-2</v>
      </c>
      <c r="AU128" s="27">
        <f t="shared" si="307"/>
        <v>6.7390214967393836E-3</v>
      </c>
      <c r="AV128" s="27">
        <f t="shared" si="307"/>
        <v>-1.7027777224362634E-2</v>
      </c>
      <c r="AW128" s="27">
        <f t="shared" si="307"/>
        <v>3.2111643650456823E-2</v>
      </c>
      <c r="AX128" s="27">
        <f t="shared" si="308"/>
        <v>1.5083866426094189E-2</v>
      </c>
      <c r="BD128" t="str">
        <f t="shared" si="321"/>
        <v>34 Culture, media and sports occupations</v>
      </c>
      <c r="BE128" s="27">
        <f t="shared" si="309"/>
        <v>-1.6169718584625348E-2</v>
      </c>
      <c r="BF128" s="27">
        <f t="shared" si="309"/>
        <v>2.252947336640021E-2</v>
      </c>
      <c r="BG128" s="27">
        <f t="shared" si="309"/>
        <v>-0.14161187856420471</v>
      </c>
      <c r="BH128" s="27">
        <f t="shared" si="309"/>
        <v>7.9685100464798431E-2</v>
      </c>
      <c r="BI128" s="27">
        <f t="shared" si="310"/>
        <v>-6.1926778099406277E-2</v>
      </c>
      <c r="BO128" t="str">
        <f t="shared" si="322"/>
        <v>34 Culture, media and sports occupations</v>
      </c>
      <c r="BP128" s="27">
        <f t="shared" si="311"/>
        <v>-6.1263162087684842E-2</v>
      </c>
      <c r="BQ128" s="27">
        <f t="shared" si="311"/>
        <v>-6.2870484790587988E-2</v>
      </c>
      <c r="BR128" s="27">
        <f t="shared" si="311"/>
        <v>-6.6919136367581455E-2</v>
      </c>
      <c r="BS128" s="27">
        <f t="shared" si="311"/>
        <v>-6.9223939875405816E-2</v>
      </c>
      <c r="BT128" s="27">
        <f t="shared" si="312"/>
        <v>-0.13614307624298727</v>
      </c>
      <c r="BZ128" t="str">
        <f t="shared" si="323"/>
        <v>34 Culture, media and sports occupations</v>
      </c>
      <c r="CA128" s="68">
        <f t="shared" si="313"/>
        <v>1.2773698377805592E-2</v>
      </c>
      <c r="CB128" s="68">
        <f t="shared" si="313"/>
        <v>-5.6078745125595464E-2</v>
      </c>
      <c r="CC128" s="68">
        <f t="shared" si="313"/>
        <v>-6.4708542304752925E-2</v>
      </c>
      <c r="CD128" s="68">
        <f t="shared" si="313"/>
        <v>-6.3267014746200056E-2</v>
      </c>
      <c r="CE128" s="68">
        <f t="shared" si="314"/>
        <v>-0.12797555705095298</v>
      </c>
      <c r="CK128" t="str">
        <f t="shared" si="324"/>
        <v>34 Culture, media and sports occupations</v>
      </c>
      <c r="CL128" s="68">
        <f t="shared" si="315"/>
        <v>1.5210994344282122E-2</v>
      </c>
      <c r="CM128" s="68">
        <f t="shared" si="315"/>
        <v>-1.5438116199770563E-2</v>
      </c>
      <c r="CN128" s="68">
        <f t="shared" si="315"/>
        <v>-6.4996886850707952E-3</v>
      </c>
      <c r="CO128" s="68">
        <f t="shared" si="315"/>
        <v>3.0560221270720889E-2</v>
      </c>
      <c r="CP128" s="68">
        <f t="shared" si="316"/>
        <v>2.4060532585650093E-2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3.8584588961661809E-2</v>
      </c>
      <c r="C129" s="27">
        <f t="shared" si="299"/>
        <v>-2.5668055797046813E-2</v>
      </c>
      <c r="D129" s="27">
        <f t="shared" si="299"/>
        <v>2.7625927102396558E-2</v>
      </c>
      <c r="E129" s="27">
        <f t="shared" si="299"/>
        <v>4.9029395670603659E-2</v>
      </c>
      <c r="F129" s="27">
        <f t="shared" si="300"/>
        <v>7.6655322773000217E-2</v>
      </c>
      <c r="L129" t="str">
        <f t="shared" si="317"/>
        <v>35 Business and public service associate professionals</v>
      </c>
      <c r="M129" s="27">
        <f t="shared" si="301"/>
        <v>0.44431857342150383</v>
      </c>
      <c r="N129" s="27">
        <f t="shared" si="301"/>
        <v>-0.25381393924457107</v>
      </c>
      <c r="O129" s="27">
        <f t="shared" si="301"/>
        <v>0.19871653903301567</v>
      </c>
      <c r="P129" s="27">
        <f t="shared" si="301"/>
        <v>0.32012019291381866</v>
      </c>
      <c r="Q129" s="27">
        <f t="shared" si="302"/>
        <v>0.51883673194683433</v>
      </c>
      <c r="W129" t="str">
        <f t="shared" si="318"/>
        <v>35 Business and public service associate professionals</v>
      </c>
      <c r="X129" s="27">
        <f t="shared" si="303"/>
        <v>-0.19639485571689663</v>
      </c>
      <c r="Y129" s="27">
        <f t="shared" si="303"/>
        <v>0.3003786122676475</v>
      </c>
      <c r="Z129" s="27">
        <f t="shared" si="303"/>
        <v>0.15550131623944807</v>
      </c>
      <c r="AA129" s="27">
        <f t="shared" si="303"/>
        <v>0.5150759685015518</v>
      </c>
      <c r="AB129" s="27">
        <f t="shared" si="304"/>
        <v>0.67057728474099987</v>
      </c>
      <c r="AH129" t="str">
        <f t="shared" si="319"/>
        <v>35 Business and public service associate professionals</v>
      </c>
      <c r="AI129" s="27">
        <f t="shared" si="305"/>
        <v>-5.3489468349848801E-2</v>
      </c>
      <c r="AJ129" s="27">
        <f t="shared" si="305"/>
        <v>0.12227480880444097</v>
      </c>
      <c r="AK129" s="27">
        <f t="shared" si="305"/>
        <v>2.949388052425117E-2</v>
      </c>
      <c r="AL129" s="27">
        <f t="shared" si="305"/>
        <v>0.15822956210396033</v>
      </c>
      <c r="AM129" s="27">
        <f t="shared" si="306"/>
        <v>0.1877234426282115</v>
      </c>
      <c r="AS129" t="str">
        <f t="shared" si="320"/>
        <v>35 Business and public service associate professionals</v>
      </c>
      <c r="AT129" s="27">
        <f t="shared" si="307"/>
        <v>-6.7530463447814992E-2</v>
      </c>
      <c r="AU129" s="27">
        <f t="shared" si="307"/>
        <v>9.3928105975965126E-2</v>
      </c>
      <c r="AV129" s="27">
        <f t="shared" si="307"/>
        <v>2.9610192067907048E-2</v>
      </c>
      <c r="AW129" s="27">
        <f t="shared" si="307"/>
        <v>0.13904051580843579</v>
      </c>
      <c r="AX129" s="27">
        <f t="shared" si="308"/>
        <v>0.16865070787634284</v>
      </c>
      <c r="BD129" t="str">
        <f t="shared" si="321"/>
        <v>35 Business and public service associate professionals</v>
      </c>
      <c r="BE129" s="27">
        <f t="shared" si="309"/>
        <v>-0.11981253924844948</v>
      </c>
      <c r="BF129" s="27">
        <f t="shared" si="309"/>
        <v>0.57463823686071791</v>
      </c>
      <c r="BG129" s="27">
        <f t="shared" si="309"/>
        <v>-0.29349829705900277</v>
      </c>
      <c r="BH129" s="27">
        <f t="shared" si="309"/>
        <v>7.8481664012711505E-2</v>
      </c>
      <c r="BI129" s="27">
        <f t="shared" si="310"/>
        <v>-0.21501663304629126</v>
      </c>
      <c r="BO129" t="str">
        <f t="shared" si="322"/>
        <v>35 Business and public service associate professionals</v>
      </c>
      <c r="BP129" s="27">
        <f t="shared" si="311"/>
        <v>-0.11439048057333245</v>
      </c>
      <c r="BQ129" s="27">
        <f t="shared" si="311"/>
        <v>0.16207080009868946</v>
      </c>
      <c r="BR129" s="27">
        <f t="shared" si="311"/>
        <v>-0.19567893707713901</v>
      </c>
      <c r="BS129" s="27">
        <f t="shared" si="311"/>
        <v>-0.17051697608801808</v>
      </c>
      <c r="BT129" s="27">
        <f t="shared" si="312"/>
        <v>-0.36619591316515709</v>
      </c>
      <c r="BZ129" t="str">
        <f t="shared" si="323"/>
        <v>35 Business and public service associate professionals</v>
      </c>
      <c r="CA129" s="68">
        <f t="shared" si="313"/>
        <v>0.11363115465605045</v>
      </c>
      <c r="CB129" s="68">
        <f t="shared" si="313"/>
        <v>-0.17450459321369682</v>
      </c>
      <c r="CC129" s="68">
        <f t="shared" si="313"/>
        <v>-0.13227420863582229</v>
      </c>
      <c r="CD129" s="68">
        <f t="shared" si="313"/>
        <v>-0.34727796652357201</v>
      </c>
      <c r="CE129" s="68">
        <f t="shared" si="314"/>
        <v>-0.4795521751593943</v>
      </c>
      <c r="CK129" t="str">
        <f t="shared" si="324"/>
        <v>35 Business and public service associate professionals</v>
      </c>
      <c r="CL129" s="68">
        <f t="shared" si="315"/>
        <v>5.7477033283746537E-3</v>
      </c>
      <c r="CM129" s="68">
        <f t="shared" si="315"/>
        <v>-6.7569011577405635E-2</v>
      </c>
      <c r="CN129" s="68">
        <f t="shared" si="315"/>
        <v>-1.6390392079053323E-2</v>
      </c>
      <c r="CO129" s="68">
        <f t="shared" si="315"/>
        <v>9.4577926502491805E-3</v>
      </c>
      <c r="CP129" s="68">
        <f t="shared" si="316"/>
        <v>-6.9325994288041426E-3</v>
      </c>
    </row>
    <row r="130" spans="1:94" x14ac:dyDescent="0.2">
      <c r="A130" t="str">
        <f t="shared" si="298"/>
        <v>41 Administrative occupations</v>
      </c>
      <c r="B130" s="27">
        <f t="shared" si="299"/>
        <v>2.2338656019853742E-2</v>
      </c>
      <c r="C130" s="27">
        <f t="shared" si="299"/>
        <v>-2.2226419707545714E-2</v>
      </c>
      <c r="D130" s="27">
        <f t="shared" si="299"/>
        <v>2.8380196079966752E-2</v>
      </c>
      <c r="E130" s="27">
        <f t="shared" si="299"/>
        <v>3.8570357544918416E-2</v>
      </c>
      <c r="F130" s="27">
        <f t="shared" si="300"/>
        <v>6.6950553624885167E-2</v>
      </c>
      <c r="L130" t="str">
        <f t="shared" si="317"/>
        <v>41 Administrative occupations</v>
      </c>
      <c r="M130" s="27">
        <f t="shared" si="301"/>
        <v>0.34357546888926938</v>
      </c>
      <c r="N130" s="27">
        <f t="shared" si="301"/>
        <v>-0.27525274119595133</v>
      </c>
      <c r="O130" s="27">
        <f t="shared" si="301"/>
        <v>0.39357135815493893</v>
      </c>
      <c r="P130" s="27">
        <f t="shared" si="301"/>
        <v>0.45298921873363462</v>
      </c>
      <c r="Q130" s="27">
        <f t="shared" si="302"/>
        <v>0.84656057688857356</v>
      </c>
      <c r="W130" t="str">
        <f t="shared" si="318"/>
        <v>41 Administrative occupations</v>
      </c>
      <c r="X130" s="27">
        <f t="shared" si="303"/>
        <v>-0.41654438428636631</v>
      </c>
      <c r="Y130" s="27">
        <f t="shared" si="303"/>
        <v>0.5958139729289158</v>
      </c>
      <c r="Z130" s="27">
        <f t="shared" si="303"/>
        <v>0.9542345099026841</v>
      </c>
      <c r="AA130" s="27">
        <f t="shared" si="303"/>
        <v>1.3609487637000903</v>
      </c>
      <c r="AB130" s="27">
        <f t="shared" si="304"/>
        <v>2.3151832736027744</v>
      </c>
      <c r="AH130" t="str">
        <f t="shared" si="319"/>
        <v>41 Administrative occupations</v>
      </c>
      <c r="AI130" s="27">
        <f t="shared" si="305"/>
        <v>-5.3192122784540663E-2</v>
      </c>
      <c r="AJ130" s="27">
        <f t="shared" si="305"/>
        <v>0.22973312185909989</v>
      </c>
      <c r="AK130" s="27">
        <f t="shared" si="305"/>
        <v>0.22799829410084627</v>
      </c>
      <c r="AL130" s="27">
        <f t="shared" si="305"/>
        <v>0.46034025909496545</v>
      </c>
      <c r="AM130" s="27">
        <f t="shared" si="306"/>
        <v>0.68833855319581172</v>
      </c>
      <c r="AS130" t="str">
        <f t="shared" si="320"/>
        <v>41 Administrative occupations</v>
      </c>
      <c r="AT130" s="27">
        <f t="shared" si="307"/>
        <v>-0.11711333926580525</v>
      </c>
      <c r="AU130" s="27">
        <f t="shared" si="307"/>
        <v>0.23012638675646291</v>
      </c>
      <c r="AV130" s="27">
        <f t="shared" si="307"/>
        <v>0.16757556530989515</v>
      </c>
      <c r="AW130" s="27">
        <f t="shared" si="307"/>
        <v>0.36980724949800292</v>
      </c>
      <c r="AX130" s="27">
        <f t="shared" si="308"/>
        <v>0.53738281480789807</v>
      </c>
      <c r="BD130" t="str">
        <f t="shared" si="321"/>
        <v>41 Administrative occupations</v>
      </c>
      <c r="BE130" s="27">
        <f t="shared" si="309"/>
        <v>-0.46209304462078293</v>
      </c>
      <c r="BF130" s="27">
        <f t="shared" si="309"/>
        <v>0.85232496478674946</v>
      </c>
      <c r="BG130" s="27">
        <f t="shared" si="309"/>
        <v>-3.6904057324506745E-2</v>
      </c>
      <c r="BH130" s="27">
        <f t="shared" si="309"/>
        <v>-0.36822551839081008</v>
      </c>
      <c r="BI130" s="27">
        <f t="shared" si="310"/>
        <v>-0.40512957571531683</v>
      </c>
      <c r="BO130" t="str">
        <f t="shared" si="322"/>
        <v>41 Administrative occupations</v>
      </c>
      <c r="BP130" s="27">
        <f t="shared" si="311"/>
        <v>-0.81335842829614791</v>
      </c>
      <c r="BQ130" s="27">
        <f t="shared" si="311"/>
        <v>0.3462902743164511</v>
      </c>
      <c r="BR130" s="27">
        <f t="shared" si="311"/>
        <v>-0.48352575282173138</v>
      </c>
      <c r="BS130" s="27">
        <f t="shared" si="311"/>
        <v>-1.5742501481893081</v>
      </c>
      <c r="BT130" s="27">
        <f t="shared" si="312"/>
        <v>-2.0577759010110395</v>
      </c>
      <c r="BZ130" t="str">
        <f t="shared" si="323"/>
        <v>41 Administrative occupations</v>
      </c>
      <c r="CA130" s="68">
        <f t="shared" si="313"/>
        <v>-0.86224493224311649</v>
      </c>
      <c r="CB130" s="68">
        <f t="shared" si="313"/>
        <v>-0.26727431922989142</v>
      </c>
      <c r="CC130" s="68">
        <f t="shared" si="313"/>
        <v>-0.59095423048303819</v>
      </c>
      <c r="CD130" s="68">
        <f t="shared" si="313"/>
        <v>-1.2264500761205217</v>
      </c>
      <c r="CE130" s="68">
        <f t="shared" si="314"/>
        <v>-1.8174043066035599</v>
      </c>
      <c r="CK130" t="str">
        <f t="shared" si="324"/>
        <v>41 Administrative occupations</v>
      </c>
      <c r="CL130" s="68">
        <f t="shared" si="315"/>
        <v>-0.23009627505667141</v>
      </c>
      <c r="CM130" s="68">
        <f t="shared" si="315"/>
        <v>-0.19800979745907366</v>
      </c>
      <c r="CN130" s="68">
        <f t="shared" si="315"/>
        <v>1.2872146925196004E-2</v>
      </c>
      <c r="CO130" s="68">
        <f t="shared" si="315"/>
        <v>-0.10530421320672401</v>
      </c>
      <c r="CP130" s="68">
        <f t="shared" si="316"/>
        <v>-9.2432066281528003E-2</v>
      </c>
    </row>
    <row r="131" spans="1:94" x14ac:dyDescent="0.2">
      <c r="A131" t="str">
        <f t="shared" si="298"/>
        <v>42 Secretarial and related occupations</v>
      </c>
      <c r="B131" s="27">
        <f t="shared" si="299"/>
        <v>1.714864189282698E-3</v>
      </c>
      <c r="C131" s="27">
        <f t="shared" si="299"/>
        <v>-7.6231498406646985E-4</v>
      </c>
      <c r="D131" s="27">
        <f t="shared" si="299"/>
        <v>3.4583900956751757E-3</v>
      </c>
      <c r="E131" s="27">
        <f t="shared" si="299"/>
        <v>4.8287239823323804E-3</v>
      </c>
      <c r="F131" s="27">
        <f t="shared" si="300"/>
        <v>8.2871140780075569E-3</v>
      </c>
      <c r="L131" t="str">
        <f t="shared" si="317"/>
        <v>42 Secretarial and related occupations</v>
      </c>
      <c r="M131" s="27">
        <f t="shared" si="301"/>
        <v>3.1202801114944778E-2</v>
      </c>
      <c r="N131" s="27">
        <f t="shared" si="301"/>
        <v>-3.8840661704995533E-2</v>
      </c>
      <c r="O131" s="27">
        <f t="shared" si="301"/>
        <v>6.2039670708332384E-2</v>
      </c>
      <c r="P131" s="27">
        <f t="shared" si="301"/>
        <v>3.0477524485679586E-2</v>
      </c>
      <c r="Q131" s="27">
        <f t="shared" si="302"/>
        <v>9.251719519401197E-2</v>
      </c>
      <c r="W131" t="str">
        <f t="shared" si="318"/>
        <v>42 Secretarial and related occupations</v>
      </c>
      <c r="X131" s="27">
        <f t="shared" si="303"/>
        <v>-3.2397391763943517E-2</v>
      </c>
      <c r="Y131" s="27">
        <f t="shared" si="303"/>
        <v>7.7510106382871591E-2</v>
      </c>
      <c r="Z131" s="27">
        <f t="shared" si="303"/>
        <v>0.18580082236220119</v>
      </c>
      <c r="AA131" s="27">
        <f t="shared" si="303"/>
        <v>0.60086097438808461</v>
      </c>
      <c r="AB131" s="27">
        <f t="shared" si="304"/>
        <v>0.7866617967502858</v>
      </c>
      <c r="AH131" t="str">
        <f t="shared" si="319"/>
        <v>42 Secretarial and related occupations</v>
      </c>
      <c r="AI131" s="27">
        <f t="shared" si="305"/>
        <v>-3.1043612636822593E-2</v>
      </c>
      <c r="AJ131" s="27">
        <f t="shared" si="305"/>
        <v>4.9447398799987941E-2</v>
      </c>
      <c r="AK131" s="27">
        <f t="shared" si="305"/>
        <v>3.0584524282971648E-2</v>
      </c>
      <c r="AL131" s="27">
        <f t="shared" si="305"/>
        <v>-1.8871196684627278E-2</v>
      </c>
      <c r="AM131" s="27">
        <f t="shared" si="306"/>
        <v>1.171332759834437E-2</v>
      </c>
      <c r="AS131" t="str">
        <f t="shared" si="320"/>
        <v>42 Secretarial and related occupations</v>
      </c>
      <c r="AT131" s="27">
        <f t="shared" si="307"/>
        <v>-3.5159623079671021E-2</v>
      </c>
      <c r="AU131" s="27">
        <f t="shared" si="307"/>
        <v>2.9888959394917036E-2</v>
      </c>
      <c r="AV131" s="27">
        <f t="shared" si="307"/>
        <v>3.0327792678074617E-2</v>
      </c>
      <c r="AW131" s="27">
        <f t="shared" si="307"/>
        <v>9.7758250219633414E-2</v>
      </c>
      <c r="AX131" s="27">
        <f t="shared" si="308"/>
        <v>0.12808604289770803</v>
      </c>
      <c r="BD131" t="str">
        <f t="shared" si="321"/>
        <v>42 Secretarial and related occupations</v>
      </c>
      <c r="BE131" s="27">
        <f t="shared" si="309"/>
        <v>-0.11097383718015186</v>
      </c>
      <c r="BF131" s="27">
        <f t="shared" si="309"/>
        <v>5.8339882998892145E-2</v>
      </c>
      <c r="BG131" s="27">
        <f t="shared" si="309"/>
        <v>0.16838399511288937</v>
      </c>
      <c r="BH131" s="27">
        <f t="shared" si="309"/>
        <v>-0.53391702986844181</v>
      </c>
      <c r="BI131" s="27">
        <f t="shared" si="310"/>
        <v>-0.36553303475555243</v>
      </c>
      <c r="BO131" t="str">
        <f t="shared" si="322"/>
        <v>42 Secretarial and related occupations</v>
      </c>
      <c r="BP131" s="27">
        <f t="shared" si="311"/>
        <v>-0.42492353396217397</v>
      </c>
      <c r="BQ131" s="27">
        <f t="shared" si="311"/>
        <v>3.1897590302986556E-2</v>
      </c>
      <c r="BR131" s="27">
        <f t="shared" si="311"/>
        <v>-0.41180913147741705</v>
      </c>
      <c r="BS131" s="27">
        <f t="shared" si="311"/>
        <v>-0.65186707871517136</v>
      </c>
      <c r="BT131" s="27">
        <f t="shared" si="312"/>
        <v>-1.0636762101925883</v>
      </c>
      <c r="BZ131" t="str">
        <f t="shared" si="323"/>
        <v>42 Secretarial and related occupations</v>
      </c>
      <c r="CA131" s="68">
        <f t="shared" si="313"/>
        <v>-0.46851688496313959</v>
      </c>
      <c r="CB131" s="68">
        <f t="shared" si="313"/>
        <v>3.1842123538902589E-2</v>
      </c>
      <c r="CC131" s="68">
        <f t="shared" si="313"/>
        <v>-0.39797791072882138</v>
      </c>
      <c r="CD131" s="68">
        <f t="shared" si="313"/>
        <v>-0.51631003954318633</v>
      </c>
      <c r="CE131" s="68">
        <f t="shared" si="314"/>
        <v>-0.91428795027200771</v>
      </c>
      <c r="CK131" t="str">
        <f t="shared" si="324"/>
        <v>42 Secretarial and related occupations</v>
      </c>
      <c r="CL131" s="68">
        <f t="shared" si="315"/>
        <v>-7.7200588189471953E-2</v>
      </c>
      <c r="CM131" s="68">
        <f t="shared" si="315"/>
        <v>-0.11114353893152396</v>
      </c>
      <c r="CN131" s="68">
        <f t="shared" si="315"/>
        <v>7.2041573794217717E-2</v>
      </c>
      <c r="CO131" s="68">
        <f t="shared" si="315"/>
        <v>-7.5738528097955116E-2</v>
      </c>
      <c r="CP131" s="68">
        <f t="shared" si="316"/>
        <v>-3.6969543037373986E-3</v>
      </c>
    </row>
    <row r="132" spans="1:94" x14ac:dyDescent="0.2">
      <c r="A132" t="str">
        <f t="shared" si="298"/>
        <v>51 Skilled agricultural and related trades</v>
      </c>
      <c r="B132" s="27">
        <f t="shared" si="299"/>
        <v>1.3014734862480718E-3</v>
      </c>
      <c r="C132" s="27">
        <f t="shared" si="299"/>
        <v>1.0597558531742911E-3</v>
      </c>
      <c r="D132" s="27">
        <f t="shared" si="299"/>
        <v>3.3992240361787858E-4</v>
      </c>
      <c r="E132" s="27">
        <f t="shared" si="299"/>
        <v>1.1552874863005489E-3</v>
      </c>
      <c r="F132" s="27">
        <f t="shared" si="300"/>
        <v>1.4952098899184275E-3</v>
      </c>
      <c r="L132" t="str">
        <f t="shared" si="317"/>
        <v>51 Skilled agricultural and related trades</v>
      </c>
      <c r="M132" s="27">
        <f t="shared" si="301"/>
        <v>-3.4989387435759717E-5</v>
      </c>
      <c r="N132" s="27">
        <f t="shared" si="301"/>
        <v>-1.8586924615376955E-3</v>
      </c>
      <c r="O132" s="27">
        <f t="shared" si="301"/>
        <v>1.8677066039840713E-3</v>
      </c>
      <c r="P132" s="27">
        <f t="shared" si="301"/>
        <v>8.5628634104280045E-3</v>
      </c>
      <c r="Q132" s="27">
        <f t="shared" si="302"/>
        <v>1.0430570014412076E-2</v>
      </c>
      <c r="W132" t="str">
        <f t="shared" si="318"/>
        <v>51 Skilled agricultural and related trades</v>
      </c>
      <c r="X132" s="27">
        <f t="shared" si="303"/>
        <v>-7.6474274852456059E-2</v>
      </c>
      <c r="Y132" s="27">
        <f t="shared" si="303"/>
        <v>3.7516609075335355E-2</v>
      </c>
      <c r="Z132" s="27">
        <f t="shared" si="303"/>
        <v>2.7059609371843402E-2</v>
      </c>
      <c r="AA132" s="27">
        <f t="shared" si="303"/>
        <v>8.1922243949810902E-2</v>
      </c>
      <c r="AB132" s="27">
        <f t="shared" si="304"/>
        <v>0.1089818533216543</v>
      </c>
      <c r="AH132" t="str">
        <f t="shared" si="319"/>
        <v>51 Skilled agricultural and related trades</v>
      </c>
      <c r="AI132" s="27">
        <f t="shared" si="305"/>
        <v>-2.951725561245605E-2</v>
      </c>
      <c r="AJ132" s="27">
        <f t="shared" si="305"/>
        <v>1.06076353240247E-2</v>
      </c>
      <c r="AK132" s="27">
        <f t="shared" si="305"/>
        <v>1.1167826648954465E-2</v>
      </c>
      <c r="AL132" s="27">
        <f t="shared" si="305"/>
        <v>2.9006043770228196E-2</v>
      </c>
      <c r="AM132" s="27">
        <f t="shared" si="306"/>
        <v>4.0173870419182661E-2</v>
      </c>
      <c r="AS132" t="str">
        <f t="shared" si="320"/>
        <v>51 Skilled agricultural and related trades</v>
      </c>
      <c r="AT132" s="27">
        <f t="shared" si="307"/>
        <v>-4.7041491746494024E-2</v>
      </c>
      <c r="AU132" s="27">
        <f t="shared" si="307"/>
        <v>2.8657633656520271E-2</v>
      </c>
      <c r="AV132" s="27">
        <f t="shared" si="307"/>
        <v>1.5012238323433597E-2</v>
      </c>
      <c r="AW132" s="27">
        <f t="shared" si="307"/>
        <v>6.005461683199978E-2</v>
      </c>
      <c r="AX132" s="27">
        <f t="shared" si="308"/>
        <v>7.5066855155433376E-2</v>
      </c>
      <c r="BD132" t="str">
        <f t="shared" si="321"/>
        <v>51 Skilled agricultural and related trades</v>
      </c>
      <c r="BE132" s="27">
        <f t="shared" si="309"/>
        <v>-0.16380904972066712</v>
      </c>
      <c r="BF132" s="27">
        <f t="shared" si="309"/>
        <v>5.6161629686709014E-2</v>
      </c>
      <c r="BG132" s="27">
        <f t="shared" si="309"/>
        <v>-5.1756170902182541E-2</v>
      </c>
      <c r="BH132" s="27">
        <f t="shared" si="309"/>
        <v>2.9373107497312756E-2</v>
      </c>
      <c r="BI132" s="27">
        <f t="shared" si="310"/>
        <v>-2.2383063404869785E-2</v>
      </c>
      <c r="BO132" t="str">
        <f t="shared" si="322"/>
        <v>51 Skilled agricultural and related trades</v>
      </c>
      <c r="BP132" s="27">
        <f t="shared" si="311"/>
        <v>-0.16672047435177562</v>
      </c>
      <c r="BQ132" s="27">
        <f t="shared" si="311"/>
        <v>-2.9239029322024934E-2</v>
      </c>
      <c r="BR132" s="27">
        <f t="shared" si="311"/>
        <v>1.361787751686383E-3</v>
      </c>
      <c r="BS132" s="27">
        <f t="shared" si="311"/>
        <v>6.8764715622544381E-2</v>
      </c>
      <c r="BT132" s="27">
        <f t="shared" si="312"/>
        <v>7.0126503374230764E-2</v>
      </c>
      <c r="BZ132" t="str">
        <f t="shared" si="323"/>
        <v>51 Skilled agricultural and related trades</v>
      </c>
      <c r="CA132" s="68">
        <f t="shared" si="313"/>
        <v>4.147457776481589E-2</v>
      </c>
      <c r="CB132" s="68">
        <f t="shared" si="313"/>
        <v>-0.11831363995280969</v>
      </c>
      <c r="CC132" s="68">
        <f t="shared" si="313"/>
        <v>8.8859110684592624E-3</v>
      </c>
      <c r="CD132" s="68">
        <f t="shared" si="313"/>
        <v>5.1767719800692502E-2</v>
      </c>
      <c r="CE132" s="68">
        <f t="shared" si="314"/>
        <v>6.0653630869151764E-2</v>
      </c>
      <c r="CK132" t="str">
        <f t="shared" si="324"/>
        <v>51 Skilled agricultural and related trades</v>
      </c>
      <c r="CL132" s="68">
        <f t="shared" si="315"/>
        <v>-0.13367790616703656</v>
      </c>
      <c r="CM132" s="68">
        <f t="shared" si="315"/>
        <v>-1.2043223664501779E-2</v>
      </c>
      <c r="CN132" s="68">
        <f t="shared" si="315"/>
        <v>-4.0584458261391371E-2</v>
      </c>
      <c r="CO132" s="68">
        <f t="shared" si="315"/>
        <v>-9.9665768358075654E-2</v>
      </c>
      <c r="CP132" s="68">
        <f t="shared" si="316"/>
        <v>-0.14025022661946701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3.3738123399055164E-3</v>
      </c>
      <c r="C133" s="27">
        <f t="shared" si="299"/>
        <v>-2.8326412279245407E-3</v>
      </c>
      <c r="D133" s="27">
        <f t="shared" si="299"/>
        <v>1.6112437232355965E-3</v>
      </c>
      <c r="E133" s="27">
        <f t="shared" si="299"/>
        <v>3.4064480074998769E-3</v>
      </c>
      <c r="F133" s="27">
        <f t="shared" si="300"/>
        <v>5.0176917307354733E-3</v>
      </c>
      <c r="L133" t="str">
        <f t="shared" si="317"/>
        <v>52 Skilled metal, electrical and electronic trades</v>
      </c>
      <c r="M133" s="27">
        <f t="shared" si="301"/>
        <v>7.8065178259596968E-2</v>
      </c>
      <c r="N133" s="27">
        <f t="shared" si="301"/>
        <v>-7.6136983024728142E-2</v>
      </c>
      <c r="O133" s="27">
        <f t="shared" si="301"/>
        <v>5.6446338859859682E-2</v>
      </c>
      <c r="P133" s="27">
        <f t="shared" si="301"/>
        <v>7.652961834332539E-2</v>
      </c>
      <c r="Q133" s="27">
        <f t="shared" si="302"/>
        <v>0.13297595720318506</v>
      </c>
      <c r="W133" t="str">
        <f t="shared" si="318"/>
        <v>52 Skilled metal, electrical and electronic trades</v>
      </c>
      <c r="X133" s="27">
        <f t="shared" si="303"/>
        <v>-9.5780808234113946E-2</v>
      </c>
      <c r="Y133" s="27">
        <f t="shared" si="303"/>
        <v>-0.11286228557715022</v>
      </c>
      <c r="Z133" s="27">
        <f t="shared" si="303"/>
        <v>6.8305972127876646E-2</v>
      </c>
      <c r="AA133" s="27">
        <f t="shared" si="303"/>
        <v>5.5300758624990398E-2</v>
      </c>
      <c r="AB133" s="27">
        <f t="shared" si="304"/>
        <v>0.12360673075286704</v>
      </c>
      <c r="AH133" t="str">
        <f t="shared" si="319"/>
        <v>52 Skilled metal, electrical and electronic trades</v>
      </c>
      <c r="AI133" s="27">
        <f t="shared" si="305"/>
        <v>-3.8776896354531742E-2</v>
      </c>
      <c r="AJ133" s="27">
        <f t="shared" si="305"/>
        <v>-2.1853927180565558E-2</v>
      </c>
      <c r="AK133" s="27">
        <f t="shared" si="305"/>
        <v>2.6026808410760049E-2</v>
      </c>
      <c r="AL133" s="27">
        <f t="shared" si="305"/>
        <v>4.918002422819609E-2</v>
      </c>
      <c r="AM133" s="27">
        <f t="shared" si="306"/>
        <v>7.5206832638956139E-2</v>
      </c>
      <c r="AS133" t="str">
        <f t="shared" si="320"/>
        <v>52 Skilled metal, electrical and electronic trades</v>
      </c>
      <c r="AT133" s="27">
        <f t="shared" si="307"/>
        <v>-0.1598894680040629</v>
      </c>
      <c r="AU133" s="27">
        <f t="shared" si="307"/>
        <v>-0.1360766593327648</v>
      </c>
      <c r="AV133" s="27">
        <f t="shared" si="307"/>
        <v>3.6238078420894659E-2</v>
      </c>
      <c r="AW133" s="27">
        <f t="shared" si="307"/>
        <v>7.4158957215066934E-3</v>
      </c>
      <c r="AX133" s="27">
        <f t="shared" si="308"/>
        <v>4.3653974142401353E-2</v>
      </c>
      <c r="BD133" t="str">
        <f t="shared" si="321"/>
        <v>52 Skilled metal, electrical and electronic trades</v>
      </c>
      <c r="BE133" s="27">
        <f t="shared" si="309"/>
        <v>-0.52934596827112568</v>
      </c>
      <c r="BF133" s="27">
        <f t="shared" si="309"/>
        <v>-1.5001076996807861E-2</v>
      </c>
      <c r="BG133" s="27">
        <f t="shared" si="309"/>
        <v>-0.73534597558116488</v>
      </c>
      <c r="BH133" s="27">
        <f t="shared" si="309"/>
        <v>-0.38738658241451418</v>
      </c>
      <c r="BI133" s="27">
        <f t="shared" si="310"/>
        <v>-1.1227325579956791</v>
      </c>
      <c r="BO133" t="str">
        <f t="shared" si="322"/>
        <v>52 Skilled metal, electrical and electronic trades</v>
      </c>
      <c r="BP133" s="27">
        <f t="shared" si="311"/>
        <v>-0.21322635080285135</v>
      </c>
      <c r="BQ133" s="27">
        <f t="shared" si="311"/>
        <v>-0.60796051897471681</v>
      </c>
      <c r="BR133" s="27">
        <f t="shared" si="311"/>
        <v>2.0832264059710504E-2</v>
      </c>
      <c r="BS133" s="27">
        <f t="shared" si="311"/>
        <v>-0.22158362339011939</v>
      </c>
      <c r="BT133" s="27">
        <f t="shared" si="312"/>
        <v>-0.20075135933040889</v>
      </c>
      <c r="BZ133" t="str">
        <f t="shared" si="323"/>
        <v>52 Skilled metal, electrical and electronic trades</v>
      </c>
      <c r="CA133" s="68">
        <f t="shared" si="313"/>
        <v>0.34981295362874798</v>
      </c>
      <c r="CB133" s="68">
        <f t="shared" si="313"/>
        <v>-0.68442995145718033</v>
      </c>
      <c r="CC133" s="68">
        <f t="shared" si="313"/>
        <v>7.1336226602212172E-3</v>
      </c>
      <c r="CD133" s="68">
        <f t="shared" si="313"/>
        <v>-0.42299625586407613</v>
      </c>
      <c r="CE133" s="68">
        <f t="shared" si="314"/>
        <v>-0.41586263320385491</v>
      </c>
      <c r="CK133" t="str">
        <f t="shared" si="324"/>
        <v>52 Skilled metal, electrical and electronic trades</v>
      </c>
      <c r="CL133" s="68">
        <f t="shared" si="315"/>
        <v>-4.3995453196619905E-2</v>
      </c>
      <c r="CM133" s="68">
        <f t="shared" si="315"/>
        <v>-0.1331282826209893</v>
      </c>
      <c r="CN133" s="68">
        <f t="shared" si="315"/>
        <v>-5.5515997575559972E-2</v>
      </c>
      <c r="CO133" s="68">
        <f t="shared" si="315"/>
        <v>-9.9305199209053813E-2</v>
      </c>
      <c r="CP133" s="68">
        <f t="shared" si="316"/>
        <v>-0.15482119678461378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-4.8134112851195426E-5</v>
      </c>
      <c r="C134" s="27">
        <f t="shared" si="299"/>
        <v>-1.0555734139809411E-3</v>
      </c>
      <c r="D134" s="27">
        <f t="shared" si="299"/>
        <v>1.195676278573622E-3</v>
      </c>
      <c r="E134" s="27">
        <f t="shared" si="299"/>
        <v>3.2689816086695295E-4</v>
      </c>
      <c r="F134" s="27">
        <f t="shared" si="300"/>
        <v>1.5225744394405749E-3</v>
      </c>
      <c r="L134" t="str">
        <f t="shared" si="317"/>
        <v>53 Skilled construction and building trades</v>
      </c>
      <c r="M134" s="27">
        <f t="shared" si="301"/>
        <v>1.5696911502732808E-2</v>
      </c>
      <c r="N134" s="27">
        <f t="shared" si="301"/>
        <v>-3.3374755503273734E-2</v>
      </c>
      <c r="O134" s="27">
        <f t="shared" si="301"/>
        <v>1.5458646040200419E-2</v>
      </c>
      <c r="P134" s="27">
        <f t="shared" si="301"/>
        <v>1.9541072108744562E-2</v>
      </c>
      <c r="Q134" s="27">
        <f t="shared" si="302"/>
        <v>3.499971814894498E-2</v>
      </c>
      <c r="W134" t="str">
        <f t="shared" si="318"/>
        <v>53 Skilled construction and building trades</v>
      </c>
      <c r="X134" s="27">
        <f t="shared" si="303"/>
        <v>-3.7953891364331888E-2</v>
      </c>
      <c r="Y134" s="27">
        <f t="shared" si="303"/>
        <v>-5.3410026221596407E-2</v>
      </c>
      <c r="Z134" s="27">
        <f t="shared" si="303"/>
        <v>1.9386534731530958E-2</v>
      </c>
      <c r="AA134" s="27">
        <f t="shared" si="303"/>
        <v>-6.9685300762359348E-3</v>
      </c>
      <c r="AB134" s="27">
        <f t="shared" si="304"/>
        <v>1.2418004655295023E-2</v>
      </c>
      <c r="AH134" t="str">
        <f t="shared" si="319"/>
        <v>53 Skilled construction and building trades</v>
      </c>
      <c r="AI134" s="27">
        <f t="shared" si="305"/>
        <v>-1.5788194336212896E-2</v>
      </c>
      <c r="AJ134" s="27">
        <f t="shared" si="305"/>
        <v>-3.0526972207877368E-2</v>
      </c>
      <c r="AK134" s="27">
        <f t="shared" si="305"/>
        <v>1.5535175382359295E-2</v>
      </c>
      <c r="AL134" s="27">
        <f t="shared" si="305"/>
        <v>6.0092929412913221E-3</v>
      </c>
      <c r="AM134" s="27">
        <f t="shared" si="306"/>
        <v>2.1544468323650617E-2</v>
      </c>
      <c r="AS134" t="str">
        <f t="shared" si="320"/>
        <v>53 Skilled construction and building trades</v>
      </c>
      <c r="AT134" s="27">
        <f t="shared" si="307"/>
        <v>-1.4491269293924303E-2</v>
      </c>
      <c r="AU134" s="27">
        <f t="shared" si="307"/>
        <v>-4.1149312977310865E-2</v>
      </c>
      <c r="AV134" s="27">
        <f t="shared" si="307"/>
        <v>1.3066051113154981E-2</v>
      </c>
      <c r="AW134" s="27">
        <f t="shared" si="307"/>
        <v>-6.707945607313831E-3</v>
      </c>
      <c r="AX134" s="27">
        <f t="shared" si="308"/>
        <v>6.3581055058411495E-3</v>
      </c>
      <c r="BD134" t="str">
        <f t="shared" si="321"/>
        <v>53 Skilled construction and building trades</v>
      </c>
      <c r="BE134" s="27">
        <f t="shared" si="309"/>
        <v>-0.26914020396404492</v>
      </c>
      <c r="BF134" s="27">
        <f t="shared" si="309"/>
        <v>-0.15201456576172978</v>
      </c>
      <c r="BG134" s="27">
        <f t="shared" si="309"/>
        <v>-0.69375409004749367</v>
      </c>
      <c r="BH134" s="27">
        <f t="shared" si="309"/>
        <v>-0.50846182354801783</v>
      </c>
      <c r="BI134" s="27">
        <f t="shared" si="310"/>
        <v>-1.2022159135955115</v>
      </c>
      <c r="BO134" t="str">
        <f t="shared" si="322"/>
        <v>53 Skilled construction and building trades</v>
      </c>
      <c r="BP134" s="27">
        <f t="shared" si="311"/>
        <v>0.21030992447168684</v>
      </c>
      <c r="BQ134" s="27">
        <f t="shared" si="311"/>
        <v>-0.76666245779338338</v>
      </c>
      <c r="BR134" s="27">
        <f t="shared" si="311"/>
        <v>0.18195411445667498</v>
      </c>
      <c r="BS134" s="27">
        <f t="shared" si="311"/>
        <v>4.877747422537082E-2</v>
      </c>
      <c r="BT134" s="27">
        <f t="shared" si="312"/>
        <v>0.2307315886820458</v>
      </c>
      <c r="BZ134" t="str">
        <f t="shared" si="323"/>
        <v>53 Skilled construction and building trades</v>
      </c>
      <c r="CA134" s="68">
        <f t="shared" si="313"/>
        <v>0.54131560674218515</v>
      </c>
      <c r="CB134" s="68">
        <f t="shared" si="313"/>
        <v>-0.8550104856133669</v>
      </c>
      <c r="CC134" s="68">
        <f t="shared" si="313"/>
        <v>2.5329336514737233E-2</v>
      </c>
      <c r="CD134" s="68">
        <f t="shared" si="313"/>
        <v>-0.3059683460947108</v>
      </c>
      <c r="CE134" s="68">
        <f t="shared" si="314"/>
        <v>-0.28063900957997356</v>
      </c>
      <c r="CK134" t="str">
        <f t="shared" si="324"/>
        <v>53 Skilled construction and building trades</v>
      </c>
      <c r="CL134" s="68">
        <f t="shared" si="315"/>
        <v>-3.2458909128001867E-2</v>
      </c>
      <c r="CM134" s="68">
        <f t="shared" si="315"/>
        <v>-0.21730318904361001</v>
      </c>
      <c r="CN134" s="68">
        <f t="shared" si="315"/>
        <v>-0.19320833994735814</v>
      </c>
      <c r="CO134" s="68">
        <f t="shared" si="315"/>
        <v>-0.26261010985852584</v>
      </c>
      <c r="CP134" s="68">
        <f t="shared" si="316"/>
        <v>-0.45581844980588404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-7.7923753505589749E-4</v>
      </c>
      <c r="C135" s="27">
        <f t="shared" si="299"/>
        <v>-3.8733174197174997E-3</v>
      </c>
      <c r="D135" s="27">
        <f t="shared" si="299"/>
        <v>5.0564403719281104E-3</v>
      </c>
      <c r="E135" s="27">
        <f t="shared" si="299"/>
        <v>5.2736319876249688E-3</v>
      </c>
      <c r="F135" s="27">
        <f t="shared" si="300"/>
        <v>1.0330072359553079E-2</v>
      </c>
      <c r="L135" t="str">
        <f t="shared" si="317"/>
        <v>54 Textiles, printing and other skilled trades</v>
      </c>
      <c r="M135" s="27">
        <f t="shared" si="301"/>
        <v>1.5263446053300767E-2</v>
      </c>
      <c r="N135" s="27">
        <f t="shared" si="301"/>
        <v>-3.7176369100381801E-3</v>
      </c>
      <c r="O135" s="27">
        <f t="shared" si="301"/>
        <v>2.7465317895197294E-2</v>
      </c>
      <c r="P135" s="27">
        <f t="shared" si="301"/>
        <v>5.2150908883374647E-2</v>
      </c>
      <c r="Q135" s="27">
        <f t="shared" si="302"/>
        <v>7.9616226778571941E-2</v>
      </c>
      <c r="W135" t="str">
        <f t="shared" si="318"/>
        <v>54 Textiles, printing and other skilled trades</v>
      </c>
      <c r="X135" s="27">
        <f t="shared" si="303"/>
        <v>-5.8836438393047974E-2</v>
      </c>
      <c r="Y135" s="27">
        <f t="shared" si="303"/>
        <v>-3.1078177413507047E-2</v>
      </c>
      <c r="Z135" s="27">
        <f t="shared" si="303"/>
        <v>0.10466971217283294</v>
      </c>
      <c r="AA135" s="27">
        <f t="shared" si="303"/>
        <v>0.11895603500780094</v>
      </c>
      <c r="AB135" s="27">
        <f t="shared" si="304"/>
        <v>0.22362574718063388</v>
      </c>
      <c r="AH135" t="str">
        <f t="shared" si="319"/>
        <v>54 Textiles, printing and other skilled trades</v>
      </c>
      <c r="AI135" s="27">
        <f t="shared" si="305"/>
        <v>-2.5687563830248034E-2</v>
      </c>
      <c r="AJ135" s="27">
        <f t="shared" si="305"/>
        <v>2.6762522612612499E-2</v>
      </c>
      <c r="AK135" s="27">
        <f t="shared" si="305"/>
        <v>2.5569156743091181E-2</v>
      </c>
      <c r="AL135" s="27">
        <f t="shared" si="305"/>
        <v>7.8206050275470673E-2</v>
      </c>
      <c r="AM135" s="27">
        <f t="shared" si="306"/>
        <v>0.10377520701856185</v>
      </c>
      <c r="AS135" t="str">
        <f t="shared" si="320"/>
        <v>54 Textiles, printing and other skilled trades</v>
      </c>
      <c r="AT135" s="27">
        <f t="shared" si="307"/>
        <v>-3.9018880823237873E-2</v>
      </c>
      <c r="AU135" s="27">
        <f t="shared" si="307"/>
        <v>3.9830484390186716E-3</v>
      </c>
      <c r="AV135" s="27">
        <f t="shared" si="307"/>
        <v>2.5850332078397015E-2</v>
      </c>
      <c r="AW135" s="27">
        <f t="shared" si="307"/>
        <v>1.5183711921153614E-2</v>
      </c>
      <c r="AX135" s="27">
        <f t="shared" si="308"/>
        <v>4.1034043999550629E-2</v>
      </c>
      <c r="BD135" t="str">
        <f t="shared" si="321"/>
        <v>54 Textiles, printing and other skilled trades</v>
      </c>
      <c r="BE135" s="27">
        <f t="shared" si="309"/>
        <v>-0.30776110884934305</v>
      </c>
      <c r="BF135" s="27">
        <f t="shared" si="309"/>
        <v>5.4601952513958496E-2</v>
      </c>
      <c r="BG135" s="27">
        <f t="shared" si="309"/>
        <v>0.12465924534040473</v>
      </c>
      <c r="BH135" s="27">
        <f t="shared" si="309"/>
        <v>0.14819449233129856</v>
      </c>
      <c r="BI135" s="27">
        <f t="shared" si="310"/>
        <v>0.27285373767170329</v>
      </c>
      <c r="BO135" t="str">
        <f t="shared" si="322"/>
        <v>54 Textiles, printing and other skilled trades</v>
      </c>
      <c r="BP135" s="27">
        <f t="shared" si="311"/>
        <v>-0.37645836269572674</v>
      </c>
      <c r="BQ135" s="27">
        <f t="shared" si="311"/>
        <v>-5.3642208857005436E-3</v>
      </c>
      <c r="BR135" s="27">
        <f t="shared" si="311"/>
        <v>-0.115114130501206</v>
      </c>
      <c r="BS135" s="27">
        <f t="shared" si="311"/>
        <v>-0.19610076984963265</v>
      </c>
      <c r="BT135" s="27">
        <f t="shared" si="312"/>
        <v>-0.31121490035083865</v>
      </c>
      <c r="BZ135" t="str">
        <f t="shared" si="323"/>
        <v>54 Textiles, printing and other skilled trades</v>
      </c>
      <c r="CA135" s="68">
        <f t="shared" si="313"/>
        <v>-2.4823330186635184E-2</v>
      </c>
      <c r="CB135" s="68">
        <f t="shared" si="313"/>
        <v>-0.21664487885571115</v>
      </c>
      <c r="CC135" s="68">
        <f t="shared" si="313"/>
        <v>5.9719735989318123E-2</v>
      </c>
      <c r="CD135" s="68">
        <f t="shared" si="313"/>
        <v>-0.32060857856456038</v>
      </c>
      <c r="CE135" s="68">
        <f t="shared" si="314"/>
        <v>-0.26088884257524225</v>
      </c>
      <c r="CK135" t="str">
        <f t="shared" si="324"/>
        <v>54 Textiles, printing and other skilled trades</v>
      </c>
      <c r="CL135" s="68">
        <f t="shared" si="315"/>
        <v>-0.14313149847400164</v>
      </c>
      <c r="CM135" s="68">
        <f t="shared" si="315"/>
        <v>-0.10163104559776615</v>
      </c>
      <c r="CN135" s="68">
        <f t="shared" si="315"/>
        <v>-5.4101387387278599E-2</v>
      </c>
      <c r="CO135" s="68">
        <f t="shared" si="315"/>
        <v>-8.5502287909886399E-2</v>
      </c>
      <c r="CP135" s="68">
        <f t="shared" si="316"/>
        <v>-0.139603675297165</v>
      </c>
    </row>
    <row r="136" spans="1:94" x14ac:dyDescent="0.2">
      <c r="A136" t="str">
        <f t="shared" si="298"/>
        <v>61 Caring personal service occupations</v>
      </c>
      <c r="B136" s="27">
        <f t="shared" si="299"/>
        <v>2.0950798623492976E-3</v>
      </c>
      <c r="C136" s="27">
        <f t="shared" si="299"/>
        <v>-2.6157110800997564E-3</v>
      </c>
      <c r="D136" s="27">
        <f t="shared" si="299"/>
        <v>3.1181980862804454E-3</v>
      </c>
      <c r="E136" s="27">
        <f t="shared" si="299"/>
        <v>4.0073714036916817E-3</v>
      </c>
      <c r="F136" s="27">
        <f t="shared" si="300"/>
        <v>7.1255694899721271E-3</v>
      </c>
      <c r="L136" t="str">
        <f t="shared" si="317"/>
        <v>61 Caring personal service occupations</v>
      </c>
      <c r="M136" s="27">
        <f t="shared" si="301"/>
        <v>0.16823625447884016</v>
      </c>
      <c r="N136" s="27">
        <f t="shared" si="301"/>
        <v>-0.14946159407977722</v>
      </c>
      <c r="O136" s="27">
        <f t="shared" si="301"/>
        <v>0.17147882195223552</v>
      </c>
      <c r="P136" s="27">
        <f t="shared" si="301"/>
        <v>0.19153779820326622</v>
      </c>
      <c r="Q136" s="27">
        <f t="shared" si="302"/>
        <v>0.36301662015550173</v>
      </c>
      <c r="W136" t="str">
        <f t="shared" si="318"/>
        <v>61 Caring personal service occupations</v>
      </c>
      <c r="X136" s="27">
        <f t="shared" si="303"/>
        <v>-4.3855218293993303E-3</v>
      </c>
      <c r="Y136" s="27">
        <f t="shared" si="303"/>
        <v>0.11001542274178444</v>
      </c>
      <c r="Z136" s="27">
        <f t="shared" si="303"/>
        <v>0.40605299254385718</v>
      </c>
      <c r="AA136" s="27">
        <f t="shared" si="303"/>
        <v>0.76537920832244177</v>
      </c>
      <c r="AB136" s="27">
        <f t="shared" si="304"/>
        <v>1.171432200866299</v>
      </c>
      <c r="AH136" t="str">
        <f t="shared" si="319"/>
        <v>61 Caring personal service occupations</v>
      </c>
      <c r="AI136" s="27">
        <f t="shared" si="305"/>
        <v>-0.29217195874799518</v>
      </c>
      <c r="AJ136" s="27">
        <f t="shared" si="305"/>
        <v>0.2065342623045423</v>
      </c>
      <c r="AK136" s="27">
        <f t="shared" si="305"/>
        <v>-9.1827470968513625E-2</v>
      </c>
      <c r="AL136" s="27">
        <f t="shared" si="305"/>
        <v>0.11339741678025672</v>
      </c>
      <c r="AM136" s="27">
        <f t="shared" si="306"/>
        <v>2.1569945811743096E-2</v>
      </c>
      <c r="AS136" t="str">
        <f t="shared" si="320"/>
        <v>61 Caring personal service occupations</v>
      </c>
      <c r="AT136" s="27">
        <f t="shared" si="307"/>
        <v>-7.6726391460867127E-2</v>
      </c>
      <c r="AU136" s="27">
        <f t="shared" si="307"/>
        <v>9.832499010156015E-2</v>
      </c>
      <c r="AV136" s="27">
        <f t="shared" si="307"/>
        <v>2.406532147562146E-3</v>
      </c>
      <c r="AW136" s="27">
        <f t="shared" si="307"/>
        <v>0.1190554644271804</v>
      </c>
      <c r="AX136" s="27">
        <f t="shared" si="308"/>
        <v>0.12146199657474255</v>
      </c>
      <c r="BD136" t="str">
        <f t="shared" si="321"/>
        <v>61 Caring personal service occupations</v>
      </c>
      <c r="BE136" s="27">
        <f t="shared" si="309"/>
        <v>-4.7366238869074095E-2</v>
      </c>
      <c r="BF136" s="27">
        <f t="shared" si="309"/>
        <v>0.40198938802114803</v>
      </c>
      <c r="BG136" s="27">
        <f t="shared" si="309"/>
        <v>1.0596058004857269</v>
      </c>
      <c r="BH136" s="27">
        <f t="shared" si="309"/>
        <v>1.3180253839731719</v>
      </c>
      <c r="BI136" s="27">
        <f t="shared" si="310"/>
        <v>2.3776311844588989</v>
      </c>
      <c r="BO136" t="str">
        <f t="shared" si="322"/>
        <v>61 Caring personal service occupations</v>
      </c>
      <c r="BP136" s="27">
        <f t="shared" si="311"/>
        <v>-1.1963415797394621</v>
      </c>
      <c r="BQ136" s="27">
        <f t="shared" si="311"/>
        <v>0.29399230905014928</v>
      </c>
      <c r="BR136" s="27">
        <f t="shared" si="311"/>
        <v>-0.70841987008378737</v>
      </c>
      <c r="BS136" s="27">
        <f t="shared" si="311"/>
        <v>-1.493087645933743</v>
      </c>
      <c r="BT136" s="27">
        <f t="shared" si="312"/>
        <v>-2.2015075160175304</v>
      </c>
      <c r="BZ136" t="str">
        <f t="shared" si="323"/>
        <v>61 Caring personal service occupations</v>
      </c>
      <c r="CA136" s="68">
        <f t="shared" si="313"/>
        <v>-0.96420676063491584</v>
      </c>
      <c r="CB136" s="68">
        <f t="shared" si="313"/>
        <v>-0.17244141128822799</v>
      </c>
      <c r="CC136" s="68">
        <f t="shared" si="313"/>
        <v>-0.16758919098634129</v>
      </c>
      <c r="CD136" s="68">
        <f t="shared" si="313"/>
        <v>-0.1325968718501685</v>
      </c>
      <c r="CE136" s="68">
        <f t="shared" si="314"/>
        <v>-0.30018606283650978</v>
      </c>
      <c r="CK136" t="str">
        <f t="shared" si="324"/>
        <v>61 Caring personal service occupations</v>
      </c>
      <c r="CL136" s="68">
        <f t="shared" si="315"/>
        <v>-4.4331674598178827E-2</v>
      </c>
      <c r="CM136" s="68">
        <f t="shared" si="315"/>
        <v>-4.4158492741672078E-2</v>
      </c>
      <c r="CN136" s="68">
        <f t="shared" si="315"/>
        <v>1.5063573956191539E-2</v>
      </c>
      <c r="CO136" s="68">
        <f t="shared" si="315"/>
        <v>-2.5283948647551291E-2</v>
      </c>
      <c r="CP136" s="68">
        <f t="shared" si="316"/>
        <v>-1.0220374691359752E-2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-4.555836814631618E-4</v>
      </c>
      <c r="C137" s="27">
        <f t="shared" si="299"/>
        <v>9.7066952977725024E-4</v>
      </c>
      <c r="D137" s="27">
        <f t="shared" si="299"/>
        <v>1.605827973559475E-3</v>
      </c>
      <c r="E137" s="27">
        <f t="shared" si="299"/>
        <v>3.6417610029072251E-3</v>
      </c>
      <c r="F137" s="27">
        <f t="shared" si="300"/>
        <v>5.2475889764667001E-3</v>
      </c>
      <c r="L137" t="str">
        <f t="shared" si="317"/>
        <v>62 Leisure, travel and related personal service occupations</v>
      </c>
      <c r="M137" s="27">
        <f t="shared" si="301"/>
        <v>4.6628346379030836E-2</v>
      </c>
      <c r="N137" s="27">
        <f t="shared" si="301"/>
        <v>-4.0113619702449962E-2</v>
      </c>
      <c r="O137" s="27">
        <f t="shared" si="301"/>
        <v>6.6255598927123238E-3</v>
      </c>
      <c r="P137" s="27">
        <f t="shared" si="301"/>
        <v>2.4735834357606803E-2</v>
      </c>
      <c r="Q137" s="27">
        <f t="shared" si="302"/>
        <v>3.1361394250319127E-2</v>
      </c>
      <c r="W137" t="str">
        <f t="shared" si="318"/>
        <v>62 Leisure, travel and related personal service occupations</v>
      </c>
      <c r="X137" s="27">
        <f t="shared" si="303"/>
        <v>7.3902985866980075E-2</v>
      </c>
      <c r="Y137" s="27">
        <f t="shared" si="303"/>
        <v>7.8156436014686914E-3</v>
      </c>
      <c r="Z137" s="27">
        <f t="shared" si="303"/>
        <v>6.2735128360445369E-2</v>
      </c>
      <c r="AA137" s="27">
        <f t="shared" si="303"/>
        <v>0.20584312230398982</v>
      </c>
      <c r="AB137" s="27">
        <f t="shared" si="304"/>
        <v>0.26857825066443519</v>
      </c>
      <c r="AH137" t="str">
        <f t="shared" si="319"/>
        <v>62 Leisure, travel and related personal service occupations</v>
      </c>
      <c r="AI137" s="27">
        <f t="shared" si="305"/>
        <v>4.9142242893011223E-2</v>
      </c>
      <c r="AJ137" s="27">
        <f t="shared" si="305"/>
        <v>2.1528677715712263E-2</v>
      </c>
      <c r="AK137" s="27">
        <f t="shared" si="305"/>
        <v>1.7236347522317619E-2</v>
      </c>
      <c r="AL137" s="27">
        <f t="shared" si="305"/>
        <v>0.15397864288545476</v>
      </c>
      <c r="AM137" s="27">
        <f t="shared" si="306"/>
        <v>0.17121499040777238</v>
      </c>
      <c r="AS137" t="str">
        <f t="shared" si="320"/>
        <v>62 Leisure, travel and related personal service occupations</v>
      </c>
      <c r="AT137" s="27">
        <f t="shared" si="307"/>
        <v>6.9895151171853687E-2</v>
      </c>
      <c r="AU137" s="27">
        <f t="shared" si="307"/>
        <v>4.6196622218772021E-2</v>
      </c>
      <c r="AV137" s="27">
        <f t="shared" si="307"/>
        <v>1.934781871170832E-2</v>
      </c>
      <c r="AW137" s="27">
        <f t="shared" si="307"/>
        <v>0.2000418639995013</v>
      </c>
      <c r="AX137" s="27">
        <f t="shared" si="308"/>
        <v>0.21938968271120962</v>
      </c>
      <c r="BD137" t="str">
        <f t="shared" si="321"/>
        <v>62 Leisure, travel and related personal service occupations</v>
      </c>
      <c r="BE137" s="27">
        <f t="shared" si="309"/>
        <v>4.442047496081436E-2</v>
      </c>
      <c r="BF137" s="27">
        <f t="shared" si="309"/>
        <v>-2.6781207827302866E-2</v>
      </c>
      <c r="BG137" s="27">
        <f t="shared" si="309"/>
        <v>-0.10982410981947011</v>
      </c>
      <c r="BH137" s="27">
        <f t="shared" si="309"/>
        <v>8.4515937870324409E-2</v>
      </c>
      <c r="BI137" s="27">
        <f t="shared" si="310"/>
        <v>-2.5308171949145697E-2</v>
      </c>
      <c r="BO137" t="str">
        <f t="shared" si="322"/>
        <v>62 Leisure, travel and related personal service occupations</v>
      </c>
      <c r="BP137" s="27">
        <f t="shared" si="311"/>
        <v>-6.8213277088848168E-2</v>
      </c>
      <c r="BQ137" s="27">
        <f t="shared" si="311"/>
        <v>-0.1166450106191208</v>
      </c>
      <c r="BR137" s="27">
        <f t="shared" si="311"/>
        <v>-0.36711198210316631</v>
      </c>
      <c r="BS137" s="27">
        <f t="shared" si="311"/>
        <v>-0.29966467317107881</v>
      </c>
      <c r="BT137" s="27">
        <f t="shared" si="312"/>
        <v>-0.66677665527424512</v>
      </c>
      <c r="BZ137" t="str">
        <f t="shared" si="323"/>
        <v>62 Leisure, travel and related personal service occupations</v>
      </c>
      <c r="CA137" s="68">
        <f t="shared" si="313"/>
        <v>-1.0826180736461799E-2</v>
      </c>
      <c r="CB137" s="68">
        <f t="shared" si="313"/>
        <v>-0.15942091715840156</v>
      </c>
      <c r="CC137" s="68">
        <f t="shared" si="313"/>
        <v>-0.15262120177547023</v>
      </c>
      <c r="CD137" s="68">
        <f t="shared" si="313"/>
        <v>-0.30178774038196848</v>
      </c>
      <c r="CE137" s="68">
        <f t="shared" si="314"/>
        <v>-0.45440894215743871</v>
      </c>
      <c r="CK137" t="str">
        <f t="shared" si="324"/>
        <v>62 Leisure, travel and related personal service occupations</v>
      </c>
      <c r="CL137" s="68">
        <f t="shared" si="315"/>
        <v>-0.15141913206246765</v>
      </c>
      <c r="CM137" s="68">
        <f t="shared" si="315"/>
        <v>-0.12595018599341651</v>
      </c>
      <c r="CN137" s="68">
        <f t="shared" si="315"/>
        <v>-9.9883486808774846E-2</v>
      </c>
      <c r="CO137" s="68">
        <f t="shared" si="315"/>
        <v>-7.1353997789340234E-2</v>
      </c>
      <c r="CP137" s="68">
        <f t="shared" si="316"/>
        <v>-0.17123748459811508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2.0101615205232146E-4</v>
      </c>
      <c r="C138" s="27">
        <f t="shared" si="299"/>
        <v>-1.2256341373190302E-4</v>
      </c>
      <c r="D138" s="27">
        <f t="shared" si="299"/>
        <v>9.476610012631244E-5</v>
      </c>
      <c r="E138" s="27">
        <f t="shared" si="299"/>
        <v>2.6527214822463481E-4</v>
      </c>
      <c r="F138" s="27">
        <f t="shared" si="300"/>
        <v>3.6003824835094725E-4</v>
      </c>
      <c r="L138" t="str">
        <f t="shared" si="317"/>
        <v>63 Community and civil enforcement occupations</v>
      </c>
      <c r="M138" s="27">
        <f t="shared" si="301"/>
        <v>2.2836149157545458E-3</v>
      </c>
      <c r="N138" s="27">
        <f t="shared" si="301"/>
        <v>1.7734875863447373E-4</v>
      </c>
      <c r="O138" s="27">
        <f t="shared" si="301"/>
        <v>-1.0220997979543955E-3</v>
      </c>
      <c r="P138" s="27">
        <f t="shared" si="301"/>
        <v>4.420852191242549E-3</v>
      </c>
      <c r="Q138" s="27">
        <f t="shared" si="302"/>
        <v>3.3987523932881535E-3</v>
      </c>
      <c r="W138" t="str">
        <f t="shared" si="318"/>
        <v>63 Community and civil enforcement occupations</v>
      </c>
      <c r="X138" s="27">
        <f t="shared" si="303"/>
        <v>4.0324241342105868E-3</v>
      </c>
      <c r="Y138" s="27">
        <f t="shared" si="303"/>
        <v>1.1617208932816828E-3</v>
      </c>
      <c r="Z138" s="27">
        <f t="shared" si="303"/>
        <v>5.1199590375747422E-3</v>
      </c>
      <c r="AA138" s="27">
        <f t="shared" si="303"/>
        <v>1.5189596227828984E-2</v>
      </c>
      <c r="AB138" s="27">
        <f t="shared" si="304"/>
        <v>2.0309555265403727E-2</v>
      </c>
      <c r="AH138" t="str">
        <f t="shared" si="319"/>
        <v>63 Community and civil enforcement occupations</v>
      </c>
      <c r="AI138" s="27">
        <f t="shared" si="305"/>
        <v>-3.7417780909953895E-4</v>
      </c>
      <c r="AJ138" s="27">
        <f t="shared" si="305"/>
        <v>2.5706830585473898E-3</v>
      </c>
      <c r="AK138" s="27">
        <f t="shared" si="305"/>
        <v>-2.1111294444989704E-3</v>
      </c>
      <c r="AL138" s="27">
        <f t="shared" si="305"/>
        <v>2.7018933470441941E-3</v>
      </c>
      <c r="AM138" s="27">
        <f t="shared" si="306"/>
        <v>5.9076390254522368E-4</v>
      </c>
      <c r="AS138" t="str">
        <f t="shared" si="320"/>
        <v>63 Community and civil enforcement occupations</v>
      </c>
      <c r="AT138" s="27">
        <f t="shared" si="307"/>
        <v>-1.1358224083361582E-3</v>
      </c>
      <c r="AU138" s="27">
        <f t="shared" si="307"/>
        <v>1.2788072958086379E-3</v>
      </c>
      <c r="AV138" s="27">
        <f t="shared" si="307"/>
        <v>-2.3133366109996806E-3</v>
      </c>
      <c r="AW138" s="27">
        <f t="shared" si="307"/>
        <v>1.1794946517949337E-3</v>
      </c>
      <c r="AX138" s="27">
        <f t="shared" si="308"/>
        <v>-1.1338419592047469E-3</v>
      </c>
      <c r="BD138" t="str">
        <f t="shared" si="321"/>
        <v>63 Community and civil enforcement occupations</v>
      </c>
      <c r="BE138" s="27">
        <f t="shared" si="309"/>
        <v>-2.0041574350952912E-2</v>
      </c>
      <c r="BF138" s="27">
        <f t="shared" si="309"/>
        <v>3.1456125003746851E-2</v>
      </c>
      <c r="BG138" s="27">
        <f t="shared" si="309"/>
        <v>-3.4935761418226498E-2</v>
      </c>
      <c r="BH138" s="27">
        <f t="shared" si="309"/>
        <v>3.2118607252739073E-3</v>
      </c>
      <c r="BI138" s="27">
        <f t="shared" si="310"/>
        <v>-3.172390069295259E-2</v>
      </c>
      <c r="BO138" t="str">
        <f t="shared" si="322"/>
        <v>63 Community and civil enforcement occupations</v>
      </c>
      <c r="BP138" s="27">
        <f t="shared" si="311"/>
        <v>-1.142349741125788E-2</v>
      </c>
      <c r="BQ138" s="27">
        <f t="shared" si="311"/>
        <v>2.4389234431149875E-2</v>
      </c>
      <c r="BR138" s="27">
        <f t="shared" si="311"/>
        <v>-3.1096434117672683E-2</v>
      </c>
      <c r="BS138" s="27">
        <f t="shared" si="311"/>
        <v>6.0588323473783623E-3</v>
      </c>
      <c r="BT138" s="27">
        <f t="shared" si="312"/>
        <v>-2.5037601770294321E-2</v>
      </c>
      <c r="BZ138" t="str">
        <f t="shared" si="323"/>
        <v>63 Community and civil enforcement occupations</v>
      </c>
      <c r="CA138" s="68">
        <f t="shared" si="313"/>
        <v>1.0311815857366638E-2</v>
      </c>
      <c r="CB138" s="68">
        <f t="shared" si="313"/>
        <v>-1.1017749488832357E-3</v>
      </c>
      <c r="CC138" s="68">
        <f t="shared" si="313"/>
        <v>-1.3774988506546161E-2</v>
      </c>
      <c r="CD138" s="68">
        <f t="shared" si="313"/>
        <v>-1.2203026830377141E-2</v>
      </c>
      <c r="CE138" s="68">
        <f t="shared" si="314"/>
        <v>-2.5978015336923302E-2</v>
      </c>
      <c r="CK138" t="str">
        <f t="shared" si="324"/>
        <v>63 Community and civil enforcement occupations</v>
      </c>
      <c r="CL138" s="68">
        <f t="shared" si="315"/>
        <v>-8.2922248579703779E-3</v>
      </c>
      <c r="CM138" s="68">
        <f t="shared" si="315"/>
        <v>3.6837920524198011E-3</v>
      </c>
      <c r="CN138" s="68">
        <f t="shared" si="315"/>
        <v>-1.1333213566370695E-2</v>
      </c>
      <c r="CO138" s="68">
        <f t="shared" si="315"/>
        <v>-2.9452967777761213E-3</v>
      </c>
      <c r="CP138" s="68">
        <f t="shared" si="316"/>
        <v>-1.4278510344146816E-2</v>
      </c>
    </row>
    <row r="139" spans="1:94" x14ac:dyDescent="0.2">
      <c r="A139" t="str">
        <f t="shared" si="298"/>
        <v>71 Sales occupations</v>
      </c>
      <c r="B139" s="27">
        <f t="shared" si="299"/>
        <v>4.7682243861526946E-3</v>
      </c>
      <c r="C139" s="27">
        <f t="shared" si="299"/>
        <v>-1.7441552244881017E-2</v>
      </c>
      <c r="D139" s="27">
        <f t="shared" si="299"/>
        <v>6.8634263244253743E-3</v>
      </c>
      <c r="E139" s="27">
        <f t="shared" si="299"/>
        <v>1.1423649172996007E-2</v>
      </c>
      <c r="F139" s="27">
        <f t="shared" si="300"/>
        <v>1.8287075497421382E-2</v>
      </c>
      <c r="L139" t="str">
        <f t="shared" si="317"/>
        <v>71 Sales occupations</v>
      </c>
      <c r="M139" s="27">
        <f t="shared" si="301"/>
        <v>0.13714414299439837</v>
      </c>
      <c r="N139" s="27">
        <f t="shared" si="301"/>
        <v>-0.13288558672464501</v>
      </c>
      <c r="O139" s="27">
        <f t="shared" si="301"/>
        <v>0.15166307961403869</v>
      </c>
      <c r="P139" s="27">
        <f t="shared" si="301"/>
        <v>0.29553243135937024</v>
      </c>
      <c r="Q139" s="27">
        <f t="shared" si="302"/>
        <v>0.44719551097340893</v>
      </c>
      <c r="W139" t="str">
        <f t="shared" si="318"/>
        <v>71 Sales occupations</v>
      </c>
      <c r="X139" s="27">
        <f t="shared" si="303"/>
        <v>-0.15826146602502433</v>
      </c>
      <c r="Y139" s="27">
        <f t="shared" si="303"/>
        <v>0.24442151606059159</v>
      </c>
      <c r="Z139" s="27">
        <f t="shared" si="303"/>
        <v>0.47729281958959291</v>
      </c>
      <c r="AA139" s="27">
        <f t="shared" si="303"/>
        <v>1.2793040716320374</v>
      </c>
      <c r="AB139" s="27">
        <f t="shared" si="304"/>
        <v>1.7565968912216303</v>
      </c>
      <c r="AH139" t="str">
        <f t="shared" si="319"/>
        <v>71 Sales occupations</v>
      </c>
      <c r="AI139" s="27">
        <f t="shared" si="305"/>
        <v>-6.9552743959215624E-2</v>
      </c>
      <c r="AJ139" s="27">
        <f t="shared" si="305"/>
        <v>0.12486944853059523</v>
      </c>
      <c r="AK139" s="27">
        <f t="shared" si="305"/>
        <v>0.12282348075344607</v>
      </c>
      <c r="AL139" s="27">
        <f t="shared" si="305"/>
        <v>0.48998755030172148</v>
      </c>
      <c r="AM139" s="27">
        <f t="shared" si="306"/>
        <v>0.61281103105516754</v>
      </c>
      <c r="AS139" t="str">
        <f t="shared" si="320"/>
        <v>71 Sales occupations</v>
      </c>
      <c r="AT139" s="27">
        <f t="shared" si="307"/>
        <v>-0.1110542334764506</v>
      </c>
      <c r="AU139" s="27">
        <f t="shared" si="307"/>
        <v>5.454586487915869E-2</v>
      </c>
      <c r="AV139" s="27">
        <f t="shared" si="307"/>
        <v>5.7410334480040959E-2</v>
      </c>
      <c r="AW139" s="27">
        <f t="shared" si="307"/>
        <v>0.24067895647208404</v>
      </c>
      <c r="AX139" s="27">
        <f t="shared" si="308"/>
        <v>0.298089290952125</v>
      </c>
      <c r="BD139" t="str">
        <f t="shared" si="321"/>
        <v>71 Sales occupations</v>
      </c>
      <c r="BE139" s="27">
        <f t="shared" si="309"/>
        <v>-0.57098371703637341</v>
      </c>
      <c r="BF139" s="27">
        <f t="shared" si="309"/>
        <v>0.85742459820970129</v>
      </c>
      <c r="BG139" s="27">
        <f t="shared" si="309"/>
        <v>0.36811258012199932</v>
      </c>
      <c r="BH139" s="27">
        <f t="shared" si="309"/>
        <v>1.286877428300194</v>
      </c>
      <c r="BI139" s="27">
        <f t="shared" si="310"/>
        <v>1.6549900084221933</v>
      </c>
      <c r="BO139" t="str">
        <f t="shared" si="322"/>
        <v>71 Sales occupations</v>
      </c>
      <c r="BP139" s="27">
        <f t="shared" si="311"/>
        <v>-1.2691582835098485</v>
      </c>
      <c r="BQ139" s="27">
        <f t="shared" si="311"/>
        <v>0.2496194530723912</v>
      </c>
      <c r="BR139" s="27">
        <f t="shared" si="311"/>
        <v>-0.50529125336744141</v>
      </c>
      <c r="BS139" s="27">
        <f t="shared" si="311"/>
        <v>-1.4808895452282398</v>
      </c>
      <c r="BT139" s="27">
        <f t="shared" si="312"/>
        <v>-1.9861807985956812</v>
      </c>
      <c r="BZ139" t="str">
        <f t="shared" si="323"/>
        <v>71 Sales occupations</v>
      </c>
      <c r="CA139" s="68">
        <f t="shared" si="313"/>
        <v>-0.70261949463403628</v>
      </c>
      <c r="CB139" s="68">
        <f t="shared" si="313"/>
        <v>-0.44222894436940186</v>
      </c>
      <c r="CC139" s="68">
        <f t="shared" si="313"/>
        <v>-0.42507881754327226</v>
      </c>
      <c r="CD139" s="68">
        <f t="shared" si="313"/>
        <v>-1.9172497598855602</v>
      </c>
      <c r="CE139" s="68">
        <f t="shared" si="314"/>
        <v>-2.3423285774288325</v>
      </c>
      <c r="CK139" t="str">
        <f t="shared" si="324"/>
        <v>71 Sales occupations</v>
      </c>
      <c r="CL139" s="68">
        <f t="shared" si="315"/>
        <v>-0.87427684074589207</v>
      </c>
      <c r="CM139" s="68">
        <f t="shared" si="315"/>
        <v>-0.70764336791706395</v>
      </c>
      <c r="CN139" s="68">
        <f t="shared" si="315"/>
        <v>-0.28427702858336157</v>
      </c>
      <c r="CO139" s="68">
        <f t="shared" si="315"/>
        <v>-0.58256493135734499</v>
      </c>
      <c r="CP139" s="68">
        <f t="shared" si="316"/>
        <v>-0.86684195994070656</v>
      </c>
    </row>
    <row r="140" spans="1:94" x14ac:dyDescent="0.2">
      <c r="A140" t="str">
        <f t="shared" si="298"/>
        <v>72 Customer service occupations</v>
      </c>
      <c r="B140" s="27">
        <f t="shared" si="299"/>
        <v>4.3322313209093102E-3</v>
      </c>
      <c r="C140" s="27">
        <f t="shared" si="299"/>
        <v>-1.789852662025835E-3</v>
      </c>
      <c r="D140" s="27">
        <f t="shared" si="299"/>
        <v>8.656492318238708E-3</v>
      </c>
      <c r="E140" s="27">
        <f t="shared" si="299"/>
        <v>9.4115786169708185E-3</v>
      </c>
      <c r="F140" s="27">
        <f t="shared" si="300"/>
        <v>1.8068070935209526E-2</v>
      </c>
      <c r="L140" t="str">
        <f t="shared" si="317"/>
        <v>72 Customer service occupations</v>
      </c>
      <c r="M140" s="27">
        <f t="shared" si="301"/>
        <v>6.7189034486017846E-2</v>
      </c>
      <c r="N140" s="27">
        <f t="shared" si="301"/>
        <v>-5.1706444393345902E-2</v>
      </c>
      <c r="O140" s="27">
        <f t="shared" si="301"/>
        <v>6.6157813008563826E-2</v>
      </c>
      <c r="P140" s="27">
        <f t="shared" si="301"/>
        <v>8.4265676602938655E-2</v>
      </c>
      <c r="Q140" s="27">
        <f t="shared" si="302"/>
        <v>0.15042348961150248</v>
      </c>
      <c r="W140" t="str">
        <f t="shared" si="318"/>
        <v>72 Customer service occupations</v>
      </c>
      <c r="X140" s="27">
        <f t="shared" si="303"/>
        <v>-3.628908147515042E-3</v>
      </c>
      <c r="Y140" s="27">
        <f t="shared" si="303"/>
        <v>9.5652122453143029E-2</v>
      </c>
      <c r="Z140" s="27">
        <f t="shared" si="303"/>
        <v>0.1600556005539614</v>
      </c>
      <c r="AA140" s="27">
        <f t="shared" si="303"/>
        <v>0.30873818499146644</v>
      </c>
      <c r="AB140" s="27">
        <f t="shared" si="304"/>
        <v>0.46879378554542783</v>
      </c>
      <c r="AH140" t="str">
        <f t="shared" si="319"/>
        <v>72 Customer service occupations</v>
      </c>
      <c r="AI140" s="27">
        <f t="shared" si="305"/>
        <v>1.300697037998283E-2</v>
      </c>
      <c r="AJ140" s="27">
        <f t="shared" si="305"/>
        <v>3.4546441900068614E-2</v>
      </c>
      <c r="AK140" s="27">
        <f t="shared" si="305"/>
        <v>5.237892988621845E-2</v>
      </c>
      <c r="AL140" s="27">
        <f t="shared" si="305"/>
        <v>9.9918439858501351E-2</v>
      </c>
      <c r="AM140" s="27">
        <f t="shared" si="306"/>
        <v>0.1522973697447198</v>
      </c>
      <c r="AS140" t="str">
        <f t="shared" si="320"/>
        <v>72 Customer service occupations</v>
      </c>
      <c r="AT140" s="27">
        <f t="shared" si="307"/>
        <v>-6.3692758226257529E-3</v>
      </c>
      <c r="AU140" s="27">
        <f t="shared" si="307"/>
        <v>3.1276906718924968E-2</v>
      </c>
      <c r="AV140" s="27">
        <f t="shared" si="307"/>
        <v>6.0588726904578394E-2</v>
      </c>
      <c r="AW140" s="27">
        <f t="shared" si="307"/>
        <v>6.831172822235182E-2</v>
      </c>
      <c r="AX140" s="27">
        <f t="shared" si="308"/>
        <v>0.12890045512693021</v>
      </c>
      <c r="BD140" t="str">
        <f t="shared" si="321"/>
        <v>72 Customer service occupations</v>
      </c>
      <c r="BE140" s="27">
        <f t="shared" si="309"/>
        <v>2.4518121845786611E-2</v>
      </c>
      <c r="BF140" s="27">
        <f t="shared" si="309"/>
        <v>0.19771738696045937</v>
      </c>
      <c r="BG140" s="27">
        <f t="shared" si="309"/>
        <v>0.11552155559449573</v>
      </c>
      <c r="BH140" s="27">
        <f t="shared" si="309"/>
        <v>0.2405290063271095</v>
      </c>
      <c r="BI140" s="27">
        <f t="shared" si="310"/>
        <v>0.35605056192160522</v>
      </c>
      <c r="BO140" t="str">
        <f t="shared" si="322"/>
        <v>72 Customer service occupations</v>
      </c>
      <c r="BP140" s="27">
        <f t="shared" si="311"/>
        <v>4.1420537599910601E-2</v>
      </c>
      <c r="BQ140" s="27">
        <f t="shared" si="311"/>
        <v>7.8248808279855364E-2</v>
      </c>
      <c r="BR140" s="27">
        <f t="shared" si="311"/>
        <v>3.7527108917779994E-2</v>
      </c>
      <c r="BS140" s="27">
        <f t="shared" si="311"/>
        <v>-5.360499886505421E-2</v>
      </c>
      <c r="BT140" s="27">
        <f t="shared" si="312"/>
        <v>-1.6077889947274215E-2</v>
      </c>
      <c r="BZ140" t="str">
        <f t="shared" si="323"/>
        <v>72 Customer service occupations</v>
      </c>
      <c r="CA140" s="68">
        <f t="shared" si="313"/>
        <v>-4.4460058429600657E-3</v>
      </c>
      <c r="CB140" s="68">
        <f t="shared" si="313"/>
        <v>-6.2099586165423215E-2</v>
      </c>
      <c r="CC140" s="68">
        <f t="shared" si="313"/>
        <v>1.1832709417280318E-2</v>
      </c>
      <c r="CD140" s="68">
        <f t="shared" si="313"/>
        <v>-3.4417394988948358E-2</v>
      </c>
      <c r="CE140" s="68">
        <f t="shared" si="314"/>
        <v>-2.2584685571668039E-2</v>
      </c>
      <c r="CK140" t="str">
        <f t="shared" si="324"/>
        <v>72 Customer service occupations</v>
      </c>
      <c r="CL140" s="68">
        <f t="shared" si="315"/>
        <v>1.8335578513005296E-2</v>
      </c>
      <c r="CM140" s="68">
        <f t="shared" si="315"/>
        <v>-5.9079056580343181E-2</v>
      </c>
      <c r="CN140" s="68">
        <f t="shared" si="315"/>
        <v>5.3153901092424183E-2</v>
      </c>
      <c r="CO140" s="68">
        <f t="shared" si="315"/>
        <v>1.0834794516200785E-2</v>
      </c>
      <c r="CP140" s="68">
        <f t="shared" si="316"/>
        <v>6.3988695608624968E-2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7.504684126399307E-3</v>
      </c>
      <c r="C141" s="27">
        <f t="shared" si="299"/>
        <v>-5.8031966702748027E-3</v>
      </c>
      <c r="D141" s="27">
        <f t="shared" si="299"/>
        <v>6.78091664022769E-3</v>
      </c>
      <c r="E141" s="27">
        <f t="shared" si="299"/>
        <v>1.0325579191955828E-2</v>
      </c>
      <c r="F141" s="27">
        <f t="shared" si="300"/>
        <v>1.7106495832183516E-2</v>
      </c>
      <c r="L141" t="str">
        <f t="shared" si="317"/>
        <v>81 Process, plant and machine operatives</v>
      </c>
      <c r="M141" s="27">
        <f t="shared" si="301"/>
        <v>4.2888979720806811E-2</v>
      </c>
      <c r="N141" s="27">
        <f t="shared" si="301"/>
        <v>-3.8578812359565881E-2</v>
      </c>
      <c r="O141" s="27">
        <f t="shared" si="301"/>
        <v>4.3672677911772276E-2</v>
      </c>
      <c r="P141" s="27">
        <f t="shared" si="301"/>
        <v>6.7207197115050687E-2</v>
      </c>
      <c r="Q141" s="27">
        <f t="shared" si="302"/>
        <v>0.11087987502682296</v>
      </c>
      <c r="W141" t="str">
        <f t="shared" si="318"/>
        <v>81 Process, plant and machine operatives</v>
      </c>
      <c r="X141" s="27">
        <f t="shared" si="303"/>
        <v>-5.6904361658346281E-2</v>
      </c>
      <c r="Y141" s="27">
        <f t="shared" si="303"/>
        <v>-2.520708669457411E-2</v>
      </c>
      <c r="Z141" s="27">
        <f t="shared" si="303"/>
        <v>9.7788116904723443E-2</v>
      </c>
      <c r="AA141" s="27">
        <f t="shared" si="303"/>
        <v>0.1679229800983888</v>
      </c>
      <c r="AB141" s="27">
        <f t="shared" si="304"/>
        <v>0.26571109700311224</v>
      </c>
      <c r="AH141" t="str">
        <f t="shared" si="319"/>
        <v>81 Process, plant and machine operatives</v>
      </c>
      <c r="AI141" s="27">
        <f t="shared" si="305"/>
        <v>-1.3094259353879395E-2</v>
      </c>
      <c r="AJ141" s="27">
        <f t="shared" si="305"/>
        <v>-7.1988666919713673E-3</v>
      </c>
      <c r="AK141" s="27">
        <f t="shared" si="305"/>
        <v>5.0120517376196522E-2</v>
      </c>
      <c r="AL141" s="27">
        <f t="shared" si="305"/>
        <v>5.8300405687347873E-2</v>
      </c>
      <c r="AM141" s="27">
        <f t="shared" si="306"/>
        <v>0.10842092306354439</v>
      </c>
      <c r="AS141" t="str">
        <f t="shared" si="320"/>
        <v>81 Process, plant and machine operatives</v>
      </c>
      <c r="AT141" s="27">
        <f t="shared" si="307"/>
        <v>-6.7030498588228848E-2</v>
      </c>
      <c r="AU141" s="27">
        <f t="shared" si="307"/>
        <v>-1.8618620795052665E-2</v>
      </c>
      <c r="AV141" s="27">
        <f t="shared" si="307"/>
        <v>4.1016920491927567E-2</v>
      </c>
      <c r="AW141" s="27">
        <f t="shared" si="307"/>
        <v>2.0548766170451482E-2</v>
      </c>
      <c r="AX141" s="27">
        <f t="shared" si="308"/>
        <v>6.1565686662379049E-2</v>
      </c>
      <c r="BD141" t="str">
        <f t="shared" si="321"/>
        <v>81 Process, plant and machine operatives</v>
      </c>
      <c r="BE141" s="27">
        <f t="shared" si="309"/>
        <v>-0.41250066739092661</v>
      </c>
      <c r="BF141" s="27">
        <f t="shared" si="309"/>
        <v>0.2253613123749254</v>
      </c>
      <c r="BG141" s="27">
        <f t="shared" si="309"/>
        <v>-4.6027540813406098E-2</v>
      </c>
      <c r="BH141" s="27">
        <f t="shared" si="309"/>
        <v>4.6555920922637828E-2</v>
      </c>
      <c r="BI141" s="27">
        <f t="shared" si="310"/>
        <v>5.2838010923172973E-4</v>
      </c>
      <c r="BO141" t="str">
        <f t="shared" si="322"/>
        <v>81 Process, plant and machine operatives</v>
      </c>
      <c r="BP141" s="27">
        <f t="shared" si="311"/>
        <v>-0.29335906238852472</v>
      </c>
      <c r="BQ141" s="27">
        <f t="shared" si="311"/>
        <v>-0.30011668432813288</v>
      </c>
      <c r="BR141" s="27">
        <f t="shared" si="311"/>
        <v>0.25266744883889336</v>
      </c>
      <c r="BS141" s="27">
        <f t="shared" si="311"/>
        <v>-0.20139117607171864</v>
      </c>
      <c r="BT141" s="27">
        <f t="shared" si="312"/>
        <v>5.1276272767174724E-2</v>
      </c>
      <c r="BZ141" t="str">
        <f t="shared" si="323"/>
        <v>81 Process, plant and machine operatives</v>
      </c>
      <c r="CA141" s="68">
        <f t="shared" si="313"/>
        <v>0.25723726252464418</v>
      </c>
      <c r="CB141" s="68">
        <f t="shared" si="313"/>
        <v>-0.78009042900967729</v>
      </c>
      <c r="CC141" s="68">
        <f t="shared" si="313"/>
        <v>-9.2797444809862295E-2</v>
      </c>
      <c r="CD141" s="68">
        <f t="shared" si="313"/>
        <v>-0.85516837033522042</v>
      </c>
      <c r="CE141" s="68">
        <f t="shared" si="314"/>
        <v>-0.94796581514508271</v>
      </c>
      <c r="CK141" t="str">
        <f t="shared" si="324"/>
        <v>81 Process, plant and machine operatives</v>
      </c>
      <c r="CL141" s="68">
        <f t="shared" si="315"/>
        <v>-0.31118855495355158</v>
      </c>
      <c r="CM141" s="68">
        <f t="shared" si="315"/>
        <v>-0.27884370014970472</v>
      </c>
      <c r="CN141" s="68">
        <f t="shared" si="315"/>
        <v>-0.34864955198288688</v>
      </c>
      <c r="CO141" s="68">
        <f t="shared" si="315"/>
        <v>-0.26636134155802182</v>
      </c>
      <c r="CP141" s="68">
        <f t="shared" si="316"/>
        <v>-0.61501089354090865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1.2241740127896299E-2</v>
      </c>
      <c r="C142" s="27">
        <f t="shared" si="299"/>
        <v>-5.8723245268647306E-3</v>
      </c>
      <c r="D142" s="27">
        <f t="shared" si="299"/>
        <v>7.7532400545740308E-3</v>
      </c>
      <c r="E142" s="27">
        <f t="shared" si="299"/>
        <v>1.567229888021476E-2</v>
      </c>
      <c r="F142" s="27">
        <f t="shared" si="300"/>
        <v>2.3425538934788791E-2</v>
      </c>
      <c r="L142" t="str">
        <f t="shared" si="317"/>
        <v>82 Transport and mobile machine drivers and operatives</v>
      </c>
      <c r="M142" s="27">
        <f t="shared" si="301"/>
        <v>6.0127202959980836E-2</v>
      </c>
      <c r="N142" s="27">
        <f t="shared" si="301"/>
        <v>-3.017712932220798E-2</v>
      </c>
      <c r="O142" s="27">
        <f t="shared" si="301"/>
        <v>3.4566825151658681E-2</v>
      </c>
      <c r="P142" s="27">
        <f t="shared" si="301"/>
        <v>8.3077214854075515E-2</v>
      </c>
      <c r="Q142" s="27">
        <f t="shared" si="302"/>
        <v>0.1176440400057342</v>
      </c>
      <c r="W142" t="str">
        <f t="shared" si="318"/>
        <v>82 Transport and mobile machine drivers and operatives</v>
      </c>
      <c r="X142" s="27">
        <f t="shared" si="303"/>
        <v>4.4207115719828882E-2</v>
      </c>
      <c r="Y142" s="27">
        <f t="shared" si="303"/>
        <v>-3.4709342674796306E-3</v>
      </c>
      <c r="Z142" s="27">
        <f t="shared" si="303"/>
        <v>7.9414788630460476E-2</v>
      </c>
      <c r="AA142" s="27">
        <f t="shared" si="303"/>
        <v>0.14659102412079789</v>
      </c>
      <c r="AB142" s="27">
        <f t="shared" si="304"/>
        <v>0.22600581275125836</v>
      </c>
      <c r="AH142" t="str">
        <f t="shared" si="319"/>
        <v>82 Transport and mobile machine drivers and operatives</v>
      </c>
      <c r="AI142" s="27">
        <f t="shared" si="305"/>
        <v>1.3428192043148102E-3</v>
      </c>
      <c r="AJ142" s="27">
        <f t="shared" si="305"/>
        <v>6.5778727172787765E-3</v>
      </c>
      <c r="AK142" s="27">
        <f t="shared" si="305"/>
        <v>2.2951980376618303E-2</v>
      </c>
      <c r="AL142" s="27">
        <f t="shared" si="305"/>
        <v>1.8683348104377884E-2</v>
      </c>
      <c r="AM142" s="27">
        <f t="shared" si="306"/>
        <v>4.1635328480996187E-2</v>
      </c>
      <c r="AS142" t="str">
        <f t="shared" si="320"/>
        <v>82 Transport and mobile machine drivers and operatives</v>
      </c>
      <c r="AT142" s="27">
        <f t="shared" si="307"/>
        <v>3.6693077212683889E-3</v>
      </c>
      <c r="AU142" s="27">
        <f t="shared" si="307"/>
        <v>3.6082931677694496E-3</v>
      </c>
      <c r="AV142" s="27">
        <f t="shared" si="307"/>
        <v>3.705050346416694E-2</v>
      </c>
      <c r="AW142" s="27">
        <f t="shared" si="307"/>
        <v>2.2858745014442627E-2</v>
      </c>
      <c r="AX142" s="27">
        <f t="shared" si="308"/>
        <v>5.9909248478609567E-2</v>
      </c>
      <c r="BD142" t="str">
        <f t="shared" si="321"/>
        <v>82 Transport and mobile machine drivers and operatives</v>
      </c>
      <c r="BE142" s="27">
        <f t="shared" si="309"/>
        <v>7.815922459963609E-2</v>
      </c>
      <c r="BF142" s="27">
        <f t="shared" si="309"/>
        <v>0.46818144235461912</v>
      </c>
      <c r="BG142" s="27">
        <f t="shared" si="309"/>
        <v>-0.36777414296819222</v>
      </c>
      <c r="BH142" s="27">
        <f t="shared" si="309"/>
        <v>2.5621232657133675E-2</v>
      </c>
      <c r="BI142" s="27">
        <f t="shared" si="310"/>
        <v>-0.34215291031105854</v>
      </c>
      <c r="BO142" t="str">
        <f t="shared" si="322"/>
        <v>82 Transport and mobile machine drivers and operatives</v>
      </c>
      <c r="BP142" s="27">
        <f t="shared" si="311"/>
        <v>0.37970520789863205</v>
      </c>
      <c r="BQ142" s="27">
        <f t="shared" si="311"/>
        <v>-0.23444431981905423</v>
      </c>
      <c r="BR142" s="27">
        <f t="shared" si="311"/>
        <v>0.14552816972497995</v>
      </c>
      <c r="BS142" s="27">
        <f t="shared" si="311"/>
        <v>0.15339949504157779</v>
      </c>
      <c r="BT142" s="27">
        <f t="shared" si="312"/>
        <v>0.29892766476655774</v>
      </c>
      <c r="BZ142" t="str">
        <f t="shared" si="323"/>
        <v>82 Transport and mobile machine drivers and operatives</v>
      </c>
      <c r="CA142" s="68">
        <f t="shared" si="313"/>
        <v>1.2778358215243815</v>
      </c>
      <c r="CB142" s="68">
        <f t="shared" si="313"/>
        <v>-1.3362091072528575</v>
      </c>
      <c r="CC142" s="68">
        <f t="shared" si="313"/>
        <v>-7.2818626802507946E-2</v>
      </c>
      <c r="CD142" s="68">
        <f t="shared" si="313"/>
        <v>-0.77155406176095309</v>
      </c>
      <c r="CE142" s="68">
        <f t="shared" si="314"/>
        <v>-0.84437268856346104</v>
      </c>
      <c r="CK142" t="str">
        <f t="shared" si="324"/>
        <v>82 Transport and mobile machine drivers and operatives</v>
      </c>
      <c r="CL142" s="68">
        <f t="shared" si="315"/>
        <v>2.7276096025939056E-2</v>
      </c>
      <c r="CM142" s="68">
        <f t="shared" si="315"/>
        <v>-0.11891512309401286</v>
      </c>
      <c r="CN142" s="68">
        <f t="shared" si="315"/>
        <v>-0.37105996832771071</v>
      </c>
      <c r="CO142" s="68">
        <f t="shared" si="315"/>
        <v>-0.50002640510429575</v>
      </c>
      <c r="CP142" s="68">
        <f t="shared" si="316"/>
        <v>-0.87108637343200646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1.5131718907708498E-5</v>
      </c>
      <c r="C143" s="27">
        <f t="shared" si="299"/>
        <v>-3.4947871847082989E-5</v>
      </c>
      <c r="D143" s="27">
        <f t="shared" si="299"/>
        <v>5.4560500187118182E-4</v>
      </c>
      <c r="E143" s="27">
        <f t="shared" si="299"/>
        <v>3.4172794400034014E-4</v>
      </c>
      <c r="F143" s="27">
        <f t="shared" si="300"/>
        <v>8.8733294587152196E-4</v>
      </c>
      <c r="L143" t="str">
        <f t="shared" si="317"/>
        <v>91 Elementary trades and related occupations</v>
      </c>
      <c r="M143" s="27">
        <f t="shared" si="301"/>
        <v>1.7693499165160768E-2</v>
      </c>
      <c r="N143" s="27">
        <f t="shared" si="301"/>
        <v>-2.2989125944080032E-2</v>
      </c>
      <c r="O143" s="27">
        <f t="shared" si="301"/>
        <v>3.5011733425067249E-2</v>
      </c>
      <c r="P143" s="27">
        <f t="shared" si="301"/>
        <v>4.6215041961534364E-2</v>
      </c>
      <c r="Q143" s="27">
        <f t="shared" si="302"/>
        <v>8.1226775386601613E-2</v>
      </c>
      <c r="W143" t="str">
        <f t="shared" si="318"/>
        <v>91 Elementary trades and related occupations</v>
      </c>
      <c r="X143" s="27">
        <f t="shared" si="303"/>
        <v>-3.3540468888688252E-2</v>
      </c>
      <c r="Y143" s="27">
        <f t="shared" si="303"/>
        <v>-1.3158876237713002E-2</v>
      </c>
      <c r="Z143" s="27">
        <f t="shared" si="303"/>
        <v>0.19168461918687302</v>
      </c>
      <c r="AA143" s="27">
        <f t="shared" si="303"/>
        <v>0.16063464846333275</v>
      </c>
      <c r="AB143" s="27">
        <f t="shared" si="304"/>
        <v>0.35231926765020577</v>
      </c>
      <c r="AH143" t="str">
        <f t="shared" si="319"/>
        <v>91 Elementary trades and related occupations</v>
      </c>
      <c r="AI143" s="27">
        <f t="shared" si="305"/>
        <v>-1.1721594318910775E-2</v>
      </c>
      <c r="AJ143" s="27">
        <f t="shared" si="305"/>
        <v>-1.6769292441675687E-2</v>
      </c>
      <c r="AK143" s="27">
        <f t="shared" si="305"/>
        <v>0.20295405879333894</v>
      </c>
      <c r="AL143" s="27">
        <f t="shared" si="305"/>
        <v>0.25755111702502775</v>
      </c>
      <c r="AM143" s="27">
        <f t="shared" si="306"/>
        <v>0.4605051758183667</v>
      </c>
      <c r="AS143" t="str">
        <f t="shared" si="320"/>
        <v>91 Elementary trades and related occupations</v>
      </c>
      <c r="AT143" s="27">
        <f t="shared" si="307"/>
        <v>-3.5081965540012486E-2</v>
      </c>
      <c r="AU143" s="27">
        <f t="shared" si="307"/>
        <v>-3.4520913599246361E-3</v>
      </c>
      <c r="AV143" s="27">
        <f t="shared" si="307"/>
        <v>0.12963231571208916</v>
      </c>
      <c r="AW143" s="27">
        <f t="shared" si="307"/>
        <v>0.1064655023610582</v>
      </c>
      <c r="AX143" s="27">
        <f t="shared" si="308"/>
        <v>0.23609781807314739</v>
      </c>
      <c r="BD143" t="str">
        <f t="shared" si="321"/>
        <v>91 Elementary trades and related occupations</v>
      </c>
      <c r="BE143" s="27">
        <f t="shared" si="309"/>
        <v>-0.17961587019134229</v>
      </c>
      <c r="BF143" s="27">
        <f t="shared" si="309"/>
        <v>6.813745798199411E-2</v>
      </c>
      <c r="BG143" s="27">
        <f t="shared" si="309"/>
        <v>0.39856263664809155</v>
      </c>
      <c r="BH143" s="27">
        <f t="shared" si="309"/>
        <v>0.33484909048161704</v>
      </c>
      <c r="BI143" s="27">
        <f t="shared" si="310"/>
        <v>0.73341172712970859</v>
      </c>
      <c r="BO143" t="str">
        <f t="shared" si="322"/>
        <v>91 Elementary trades and related occupations</v>
      </c>
      <c r="BP143" s="27">
        <f t="shared" si="311"/>
        <v>-0.28271507887394232</v>
      </c>
      <c r="BQ143" s="27">
        <f t="shared" si="311"/>
        <v>-2.6997456481164361E-2</v>
      </c>
      <c r="BR143" s="27">
        <f t="shared" si="311"/>
        <v>0.83386793265764148</v>
      </c>
      <c r="BS143" s="27">
        <f t="shared" si="311"/>
        <v>0.37205046785537466</v>
      </c>
      <c r="BT143" s="27">
        <f t="shared" si="312"/>
        <v>1.2059184005130161</v>
      </c>
      <c r="BZ143" t="str">
        <f t="shared" si="323"/>
        <v>91 Elementary trades and related occupations</v>
      </c>
      <c r="CA143" s="68">
        <f t="shared" si="313"/>
        <v>6.1605648263895141E-2</v>
      </c>
      <c r="CB143" s="68">
        <f t="shared" si="313"/>
        <v>-0.39581542936160052</v>
      </c>
      <c r="CC143" s="68">
        <f t="shared" si="313"/>
        <v>0.75562675408192281</v>
      </c>
      <c r="CD143" s="68">
        <f t="shared" si="313"/>
        <v>-0.30438233722553099</v>
      </c>
      <c r="CE143" s="68">
        <f t="shared" si="314"/>
        <v>0.45124441685639183</v>
      </c>
      <c r="CK143" t="str">
        <f t="shared" si="324"/>
        <v>91 Elementary trades and related occupations</v>
      </c>
      <c r="CL143" s="68">
        <f t="shared" si="315"/>
        <v>-0.15942129136785244</v>
      </c>
      <c r="CM143" s="68">
        <f t="shared" si="315"/>
        <v>-0.13746487401248531</v>
      </c>
      <c r="CN143" s="68">
        <f t="shared" si="315"/>
        <v>0.26430645370511452</v>
      </c>
      <c r="CO143" s="68">
        <f t="shared" si="315"/>
        <v>-0.14734100812280893</v>
      </c>
      <c r="CP143" s="68">
        <f t="shared" si="316"/>
        <v>0.11696544558230559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8.1348556361512444E-3</v>
      </c>
      <c r="C144" s="27">
        <f t="shared" si="299"/>
        <v>-4.0290605675826936E-3</v>
      </c>
      <c r="D144" s="27">
        <f t="shared" si="299"/>
        <v>2.2594523979548656E-3</v>
      </c>
      <c r="E144" s="27">
        <f t="shared" si="299"/>
        <v>6.6548879815300638E-3</v>
      </c>
      <c r="F144" s="27">
        <f t="shared" si="300"/>
        <v>8.9143403794849294E-3</v>
      </c>
      <c r="L144" t="str">
        <f t="shared" ref="L144" si="325">A144</f>
        <v>92 Elementary administration and service occupations</v>
      </c>
      <c r="M144" s="27">
        <f t="shared" si="301"/>
        <v>0.18145533025634847</v>
      </c>
      <c r="N144" s="27">
        <f t="shared" si="301"/>
        <v>-7.6250618825477789E-2</v>
      </c>
      <c r="O144" s="27">
        <f t="shared" si="301"/>
        <v>0.11395665233946817</v>
      </c>
      <c r="P144" s="27">
        <f t="shared" si="301"/>
        <v>0.26057914943667082</v>
      </c>
      <c r="Q144" s="27">
        <f t="shared" si="302"/>
        <v>0.37453580177613899</v>
      </c>
      <c r="W144" t="str">
        <f t="shared" ref="W144" si="326">A144</f>
        <v>92 Elementary administration and service occupations</v>
      </c>
      <c r="X144" s="27">
        <f t="shared" si="303"/>
        <v>-8.1974175614263345E-3</v>
      </c>
      <c r="Y144" s="27">
        <f t="shared" si="303"/>
        <v>0.12478008402872676</v>
      </c>
      <c r="Z144" s="27">
        <f t="shared" si="303"/>
        <v>0.14563924403366779</v>
      </c>
      <c r="AA144" s="27">
        <f t="shared" si="303"/>
        <v>0.56030331410633472</v>
      </c>
      <c r="AB144" s="27">
        <f t="shared" si="304"/>
        <v>0.70594255814000251</v>
      </c>
      <c r="AH144" t="str">
        <f t="shared" ref="AH144" si="327">L144</f>
        <v>92 Elementary administration and service occupations</v>
      </c>
      <c r="AI144" s="27">
        <f t="shared" si="305"/>
        <v>3.6360435185364026E-2</v>
      </c>
      <c r="AJ144" s="27">
        <f t="shared" si="305"/>
        <v>9.2991205510542185E-2</v>
      </c>
      <c r="AK144" s="27">
        <f t="shared" si="305"/>
        <v>4.3565624310642703E-2</v>
      </c>
      <c r="AL144" s="27">
        <f t="shared" si="305"/>
        <v>0.31367117955877544</v>
      </c>
      <c r="AM144" s="27">
        <f t="shared" si="306"/>
        <v>0.35723680386941814</v>
      </c>
      <c r="AS144" t="str">
        <f t="shared" ref="AS144" si="328">W144</f>
        <v>92 Elementary administration and service occupations</v>
      </c>
      <c r="AT144" s="27">
        <f t="shared" si="307"/>
        <v>-3.0113056099817737E-2</v>
      </c>
      <c r="AU144" s="27">
        <f t="shared" si="307"/>
        <v>3.9748976016951709E-2</v>
      </c>
      <c r="AV144" s="27">
        <f t="shared" si="307"/>
        <v>2.2181618414490734E-3</v>
      </c>
      <c r="AW144" s="27">
        <f t="shared" si="307"/>
        <v>0.19940809893937828</v>
      </c>
      <c r="AX144" s="27">
        <f t="shared" si="308"/>
        <v>0.20162626078082735</v>
      </c>
      <c r="BD144" t="str">
        <f t="shared" ref="BD144" si="329">AH144</f>
        <v>92 Elementary administration and service occupations</v>
      </c>
      <c r="BE144" s="27">
        <f t="shared" si="309"/>
        <v>-0.78634627185815908</v>
      </c>
      <c r="BF144" s="27">
        <f t="shared" si="309"/>
        <v>0.70287504909473952</v>
      </c>
      <c r="BG144" s="27">
        <f t="shared" si="309"/>
        <v>-1.0937904458536067</v>
      </c>
      <c r="BH144" s="27">
        <f t="shared" si="309"/>
        <v>-0.12136855417182346</v>
      </c>
      <c r="BI144" s="27">
        <f t="shared" si="310"/>
        <v>-1.2151590000254302</v>
      </c>
      <c r="BO144" t="str">
        <f t="shared" ref="BO144" si="330">AS144</f>
        <v>92 Elementary administration and service occupations</v>
      </c>
      <c r="BP144" s="27">
        <f t="shared" si="311"/>
        <v>-0.37317987685332099</v>
      </c>
      <c r="BQ144" s="27">
        <f t="shared" si="311"/>
        <v>0.11487485237999628</v>
      </c>
      <c r="BR144" s="27">
        <f t="shared" si="311"/>
        <v>-0.84931315525984807</v>
      </c>
      <c r="BS144" s="27">
        <f t="shared" si="311"/>
        <v>-0.26040852053801089</v>
      </c>
      <c r="BT144" s="27">
        <f t="shared" si="312"/>
        <v>-1.109721675797859</v>
      </c>
      <c r="BZ144" t="str">
        <f t="shared" ref="BZ144" si="331">BD144</f>
        <v>92 Elementary administration and service occupations</v>
      </c>
      <c r="CA144" s="68">
        <f t="shared" si="313"/>
        <v>0.6731710539654614</v>
      </c>
      <c r="CB144" s="68">
        <f t="shared" si="313"/>
        <v>-1.5488475105531112</v>
      </c>
      <c r="CC144" s="68">
        <f t="shared" si="313"/>
        <v>-0.61019178333315338</v>
      </c>
      <c r="CD144" s="68">
        <f t="shared" si="313"/>
        <v>-1.7492626017315116</v>
      </c>
      <c r="CE144" s="68">
        <f t="shared" si="314"/>
        <v>-2.359454385064665</v>
      </c>
      <c r="CK144" t="str">
        <f t="shared" ref="CK144" si="332">BO144</f>
        <v>92 Elementary administration and service occupations</v>
      </c>
      <c r="CL144" s="68">
        <f t="shared" si="315"/>
        <v>-1.4563723529773007</v>
      </c>
      <c r="CM144" s="68">
        <f t="shared" si="315"/>
        <v>-0.96034363114855736</v>
      </c>
      <c r="CN144" s="68">
        <f t="shared" si="315"/>
        <v>-0.79320668588380316</v>
      </c>
      <c r="CO144" s="68">
        <f t="shared" si="315"/>
        <v>-0.5946895641939699</v>
      </c>
      <c r="CP144" s="68">
        <f t="shared" si="316"/>
        <v>-1.3878962500777732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0.77643089326727388</v>
      </c>
      <c r="C146" s="29">
        <f>D35-C35</f>
        <v>-0.43060942160566196</v>
      </c>
      <c r="D146" s="29">
        <f>E35-D35</f>
        <v>0.95871273154978365</v>
      </c>
      <c r="E146" s="29">
        <f>F35-E35</f>
        <v>1.2685328475222164</v>
      </c>
      <c r="F146" s="29">
        <f t="shared" ref="F146" si="334">F35-D35</f>
        <v>2.227245579072</v>
      </c>
      <c r="L146" s="24" t="str">
        <f t="shared" ref="L146" si="335">L35</f>
        <v>All occupations</v>
      </c>
      <c r="M146" s="29">
        <f>N35-M35</f>
        <v>5.6742267278788923</v>
      </c>
      <c r="N146" s="29">
        <f t="shared" ref="N146" si="336">O35-N35</f>
        <v>-3.1477125532462438</v>
      </c>
      <c r="O146" s="29">
        <f>P35-O35</f>
        <v>4.9789570993725967</v>
      </c>
      <c r="P146" s="29">
        <f>Q35-P35</f>
        <v>6.4854336161761275</v>
      </c>
      <c r="Q146" s="29">
        <f>Q35-O35</f>
        <v>11.464390715548724</v>
      </c>
      <c r="W146" s="24" t="str">
        <f t="shared" ref="W146" si="337">W35</f>
        <v>All occupations</v>
      </c>
      <c r="X146" s="29">
        <f>Y35-X35</f>
        <v>-3.6261955740710761</v>
      </c>
      <c r="Y146" s="29">
        <f t="shared" ref="Y146" si="338">Z35-Y35</f>
        <v>5.6716101067239464</v>
      </c>
      <c r="Z146" s="29">
        <f>AA35-Z35</f>
        <v>6.7610115665645125</v>
      </c>
      <c r="AA146" s="29">
        <f>AB35-AA35</f>
        <v>14.424897119170545</v>
      </c>
      <c r="AB146" s="29">
        <f>AB35-Z35</f>
        <v>21.185908685735058</v>
      </c>
      <c r="AH146" s="24" t="str">
        <f t="shared" ref="AH146" si="339">AH35</f>
        <v>All occupations</v>
      </c>
      <c r="AI146" s="29">
        <f>AJ35-AI35</f>
        <v>-2.986435295425645</v>
      </c>
      <c r="AJ146" s="29">
        <f t="shared" ref="AJ146" si="340">AK35-AJ35</f>
        <v>1.6629787526900355</v>
      </c>
      <c r="AK146" s="29">
        <f>AL35-AK35</f>
        <v>-0.59019629951482955</v>
      </c>
      <c r="AL146" s="29">
        <f>AM35-AL35</f>
        <v>1.160106055982169</v>
      </c>
      <c r="AM146" s="29">
        <f>AM35-AK35</f>
        <v>0.56990975646733943</v>
      </c>
      <c r="AS146" s="24" t="str">
        <f t="shared" ref="AS146" si="341">AS35</f>
        <v>All occupations</v>
      </c>
      <c r="AT146" s="29">
        <f>AU35-AT35</f>
        <v>-1.4193948885092116</v>
      </c>
      <c r="AU146" s="29">
        <f t="shared" ref="AU146" si="342">AV35-AU35</f>
        <v>0.98295529206656163</v>
      </c>
      <c r="AV146" s="29">
        <f>AW35-AV35</f>
        <v>0.82223583780503695</v>
      </c>
      <c r="AW146" s="29">
        <f>AX35-AW35</f>
        <v>2.2233947213563496</v>
      </c>
      <c r="AX146" s="29">
        <f>AX35-AV35</f>
        <v>3.0456305591613866</v>
      </c>
      <c r="BD146" s="24" t="str">
        <f t="shared" ref="BD146" si="343">BD35</f>
        <v>All occupations</v>
      </c>
      <c r="BE146" s="29">
        <f>BF35-BE35</f>
        <v>-3.830793915157173</v>
      </c>
      <c r="BF146" s="29">
        <f t="shared" ref="BF146" si="344">BG35-BF35</f>
        <v>7.8896690125008462</v>
      </c>
      <c r="BG146" s="29">
        <f>BH35-BG35</f>
        <v>-2.1186752604130277</v>
      </c>
      <c r="BH146" s="29">
        <f>BI35-BH35</f>
        <v>3.4598094665721533</v>
      </c>
      <c r="BI146" s="29">
        <f>BI35-BG35</f>
        <v>1.3411342061591256</v>
      </c>
      <c r="BO146" s="24" t="str">
        <f t="shared" ref="BO146" si="345">BO35</f>
        <v>All occupations</v>
      </c>
      <c r="BP146" s="29">
        <f>BQ35-BP35</f>
        <v>-4.9618105532883447</v>
      </c>
      <c r="BQ146" s="29">
        <f t="shared" ref="BQ146" si="346">BR35-BQ35</f>
        <v>4.0475159689165707E-2</v>
      </c>
      <c r="BR146" s="29">
        <f>BS35-BR35</f>
        <v>-2.6102561960925499</v>
      </c>
      <c r="BS146" s="29">
        <f>BT35-BS35</f>
        <v>-6.6304094437692243</v>
      </c>
      <c r="BT146" s="29">
        <f>BT35-BR35</f>
        <v>-9.2406656398617741</v>
      </c>
      <c r="BZ146" s="24" t="str">
        <f t="shared" ref="BZ146" si="347">BZ35</f>
        <v>All occupations</v>
      </c>
      <c r="CA146" s="70">
        <f>CB35-CA35</f>
        <v>1.4748216680333286</v>
      </c>
      <c r="CB146" s="70">
        <f t="shared" ref="CB146" si="348">CC35-CB35</f>
        <v>-8.3517972419778737</v>
      </c>
      <c r="CC146" s="70">
        <f>CD35-CC35</f>
        <v>-2.0418517757388805</v>
      </c>
      <c r="CD146" s="70">
        <f>CE35-CD35</f>
        <v>-11.030513459083039</v>
      </c>
      <c r="CE146" s="70">
        <f>CE35-CC35</f>
        <v>-13.07236523482192</v>
      </c>
      <c r="CK146" s="24" t="str">
        <f t="shared" ref="CK146" si="349">CK35</f>
        <v>All occupations</v>
      </c>
      <c r="CL146" s="70">
        <f>CM35-CL35</f>
        <v>-3.5478490627282149</v>
      </c>
      <c r="CM146" s="70">
        <f t="shared" ref="CM146" si="350">CN35-CM35</f>
        <v>-3.5095691068406101</v>
      </c>
      <c r="CN146" s="70">
        <f>CO35-CN35</f>
        <v>-1.8099377035327624</v>
      </c>
      <c r="CO146" s="70">
        <f>CP35-CO35</f>
        <v>-2.8082509239271412</v>
      </c>
      <c r="CP146" s="70">
        <f>CP35-CN35</f>
        <v>-4.6181886274599036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Tees Valley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0.16915945182921116</v>
      </c>
      <c r="C8" s="69">
        <f>'Basic T2'!O8</f>
        <v>1.5809884581048859</v>
      </c>
      <c r="D8" s="69">
        <f>'Basic T2'!Z8</f>
        <v>3.9710514187357475</v>
      </c>
      <c r="E8" s="69">
        <f>'Basic T2'!AK8</f>
        <v>0.9784940414906983</v>
      </c>
      <c r="F8" s="69">
        <f>'Basic T2'!AV8</f>
        <v>0.9635844727085997</v>
      </c>
      <c r="G8" s="69">
        <f>'Basic T2'!BG8</f>
        <v>3.6220912709095616</v>
      </c>
      <c r="H8" s="69">
        <f>'Basic T2'!BR8</f>
        <v>2.422337604292736</v>
      </c>
      <c r="I8" s="69">
        <f>'Basic T2'!CC8</f>
        <v>1.1732515920834741</v>
      </c>
      <c r="J8" s="69">
        <f>'Basic T2'!CN8</f>
        <v>0.33337594397621695</v>
      </c>
      <c r="K8" s="309">
        <f>SUM(B8:J8)</f>
        <v>15.214334254131129</v>
      </c>
      <c r="L8" s="97"/>
      <c r="M8" s="97">
        <f t="shared" ref="M8:M33" si="0">B8/B$35*100</f>
        <v>4.2450095765757281</v>
      </c>
      <c r="N8" s="97">
        <f t="shared" ref="N8:N33" si="1">C8/C$35*100</f>
        <v>6.3152460837866267</v>
      </c>
      <c r="O8" s="97">
        <f t="shared" ref="O8:O33" si="2">D8/D$35*100</f>
        <v>7.4930304179984084</v>
      </c>
      <c r="P8" s="97">
        <f t="shared" ref="P8:P33" si="3">E8/E$35*100</f>
        <v>5.9337644040221331</v>
      </c>
      <c r="Q8" s="97">
        <f t="shared" ref="Q8:Q33" si="4">F8/F$35*100</f>
        <v>7.2058541587086662</v>
      </c>
      <c r="R8" s="97">
        <f t="shared" ref="R8:R33" si="5">G8/G$35*100</f>
        <v>5.0159732700422568</v>
      </c>
      <c r="S8" s="97">
        <f t="shared" ref="S8:S33" si="6">H8/H$35*100</f>
        <v>3.6938791511029896</v>
      </c>
      <c r="T8" s="97">
        <f t="shared" ref="T8:T33" si="7">I8/I$35*100</f>
        <v>3.775570614178172</v>
      </c>
      <c r="U8" s="97">
        <f t="shared" ref="U8:U33" si="8">J8/J$35*100</f>
        <v>2.9306515543475053</v>
      </c>
      <c r="V8" s="97">
        <f t="shared" ref="V8:V33" si="9">K8/K$35*100</f>
        <v>5.2083015552436613</v>
      </c>
      <c r="W8" s="97"/>
      <c r="X8" s="97">
        <f t="shared" ref="X8:X32" si="10">IF($K8&gt;0,B8/$K8*100,0)</f>
        <v>1.1118426150212883</v>
      </c>
      <c r="Y8" s="97">
        <f t="shared" ref="Y8:AG23" si="11">IF($K8&gt;0,C8/$K8*100,0)</f>
        <v>10.391440280573578</v>
      </c>
      <c r="Z8" s="97">
        <f t="shared" si="11"/>
        <v>26.100724175016023</v>
      </c>
      <c r="AA8" s="97">
        <f t="shared" si="11"/>
        <v>6.4313957163456488</v>
      </c>
      <c r="AB8" s="97">
        <f t="shared" si="11"/>
        <v>6.3333988632920875</v>
      </c>
      <c r="AC8" s="97">
        <f t="shared" si="11"/>
        <v>23.80709671818903</v>
      </c>
      <c r="AD8" s="97">
        <f t="shared" si="11"/>
        <v>15.921417025756496</v>
      </c>
      <c r="AE8" s="97">
        <f t="shared" si="11"/>
        <v>7.7114882089888521</v>
      </c>
      <c r="AF8" s="97">
        <f>IF($K8&gt;0,J8/$K8*100,0)</f>
        <v>2.191196396817007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7.8713346221460007E-2</v>
      </c>
      <c r="C9" s="69">
        <f>'Basic T2'!O9</f>
        <v>0.71148562631059442</v>
      </c>
      <c r="D9" s="69">
        <f>'Basic T2'!Z9</f>
        <v>1.8013651584455863</v>
      </c>
      <c r="E9" s="69">
        <f>'Basic T2'!AK9</f>
        <v>0.65027301332640752</v>
      </c>
      <c r="F9" s="69">
        <f>'Basic T2'!AV9</f>
        <v>0.52469313128074468</v>
      </c>
      <c r="G9" s="69">
        <f>'Basic T2'!BG9</f>
        <v>1.9027382927116008</v>
      </c>
      <c r="H9" s="69">
        <f>'Basic T2'!BR9</f>
        <v>1.8656945334595252</v>
      </c>
      <c r="I9" s="69">
        <f>'Basic T2'!CC9</f>
        <v>0.97061063713121931</v>
      </c>
      <c r="J9" s="69">
        <f>'Basic T2'!CN9</f>
        <v>0.33615581822198265</v>
      </c>
      <c r="K9" s="309">
        <f>SUM(B9:J9)</f>
        <v>8.8417295571091206</v>
      </c>
      <c r="L9" s="97"/>
      <c r="M9" s="97">
        <f t="shared" si="0"/>
        <v>1.9752896152192314</v>
      </c>
      <c r="N9" s="97">
        <f t="shared" si="1"/>
        <v>2.8420237935287753</v>
      </c>
      <c r="O9" s="97">
        <f t="shared" si="2"/>
        <v>3.3990201845466208</v>
      </c>
      <c r="P9" s="97">
        <f t="shared" si="3"/>
        <v>3.9433728727607456</v>
      </c>
      <c r="Q9" s="97">
        <f t="shared" si="4"/>
        <v>3.9237475168703835</v>
      </c>
      <c r="R9" s="97">
        <f t="shared" si="5"/>
        <v>2.6349651906288285</v>
      </c>
      <c r="S9" s="97">
        <f t="shared" si="6"/>
        <v>2.8450411401201667</v>
      </c>
      <c r="T9" s="97">
        <f t="shared" si="7"/>
        <v>3.1234639050041508</v>
      </c>
      <c r="U9" s="97">
        <f t="shared" si="8"/>
        <v>2.9550889588046938</v>
      </c>
      <c r="V9" s="97">
        <f t="shared" si="9"/>
        <v>3.0267767905014491</v>
      </c>
      <c r="W9" s="97"/>
      <c r="X9" s="97">
        <f t="shared" si="10"/>
        <v>0.89024829037177666</v>
      </c>
      <c r="Y9" s="97">
        <f t="shared" si="11"/>
        <v>8.0469055484572038</v>
      </c>
      <c r="Z9" s="97">
        <f t="shared" si="11"/>
        <v>20.37344782839703</v>
      </c>
      <c r="AA9" s="97">
        <f t="shared" si="11"/>
        <v>7.3545906276172035</v>
      </c>
      <c r="AB9" s="97">
        <f t="shared" si="11"/>
        <v>5.9342816118919792</v>
      </c>
      <c r="AC9" s="97">
        <f t="shared" si="11"/>
        <v>21.519978420757276</v>
      </c>
      <c r="AD9" s="97">
        <f t="shared" si="11"/>
        <v>21.101013341438708</v>
      </c>
      <c r="AE9" s="97">
        <f t="shared" si="11"/>
        <v>10.977610555287882</v>
      </c>
      <c r="AF9" s="97">
        <f t="shared" si="11"/>
        <v>3.8019237757809425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0.59163874625271506</v>
      </c>
      <c r="C10" s="69">
        <f>'Basic T2'!O10</f>
        <v>2.257924031895524</v>
      </c>
      <c r="D10" s="69">
        <f>'Basic T2'!Z10</f>
        <v>4.0316138600003173</v>
      </c>
      <c r="E10" s="69">
        <f>'Basic T2'!AK10</f>
        <v>0.43600587204473218</v>
      </c>
      <c r="F10" s="69">
        <f>'Basic T2'!AV10</f>
        <v>1.1612367646585389</v>
      </c>
      <c r="G10" s="69">
        <f>'Basic T2'!BG10</f>
        <v>2.5118868189098347</v>
      </c>
      <c r="H10" s="69">
        <f>'Basic T2'!BR10</f>
        <v>1.5886179690930891</v>
      </c>
      <c r="I10" s="69">
        <f>'Basic T2'!CC10</f>
        <v>0.6845530782104452</v>
      </c>
      <c r="J10" s="69">
        <f>'Basic T2'!CN10</f>
        <v>0.15564167620280389</v>
      </c>
      <c r="K10" s="309">
        <f t="shared" ref="K10:K32" si="12">SUM(B10:J10)</f>
        <v>13.419118817268</v>
      </c>
      <c r="L10" s="97"/>
      <c r="M10" s="97">
        <f t="shared" si="0"/>
        <v>14.847010418618146</v>
      </c>
      <c r="N10" s="97">
        <f t="shared" si="1"/>
        <v>9.0192599615865934</v>
      </c>
      <c r="O10" s="97">
        <f t="shared" si="2"/>
        <v>7.607306504286945</v>
      </c>
      <c r="P10" s="97">
        <f t="shared" si="3"/>
        <v>2.6440182707114159</v>
      </c>
      <c r="Q10" s="97">
        <f t="shared" si="4"/>
        <v>8.683932760289121</v>
      </c>
      <c r="R10" s="97">
        <f t="shared" si="5"/>
        <v>3.4785311022433922</v>
      </c>
      <c r="S10" s="97">
        <f t="shared" si="6"/>
        <v>2.4225206200412748</v>
      </c>
      <c r="T10" s="97">
        <f t="shared" si="7"/>
        <v>2.2029192232731973</v>
      </c>
      <c r="U10" s="97">
        <f t="shared" si="8"/>
        <v>1.3682196586972057</v>
      </c>
      <c r="V10" s="97">
        <f t="shared" si="9"/>
        <v>4.59374799045177</v>
      </c>
      <c r="W10" s="97"/>
      <c r="X10" s="97">
        <f t="shared" si="10"/>
        <v>4.4089239711580914</v>
      </c>
      <c r="Y10" s="97">
        <f t="shared" si="11"/>
        <v>16.826172140230106</v>
      </c>
      <c r="Z10" s="97">
        <f t="shared" si="11"/>
        <v>30.043804775112008</v>
      </c>
      <c r="AA10" s="97">
        <f t="shared" si="11"/>
        <v>3.2491393658700658</v>
      </c>
      <c r="AB10" s="97">
        <f t="shared" si="11"/>
        <v>8.6535992450132806</v>
      </c>
      <c r="AC10" s="97">
        <f t="shared" si="11"/>
        <v>18.718716579791263</v>
      </c>
      <c r="AD10" s="97">
        <f t="shared" si="11"/>
        <v>11.838467120872515</v>
      </c>
      <c r="AE10" s="97">
        <f t="shared" si="11"/>
        <v>5.1013266037226535</v>
      </c>
      <c r="AF10" s="97">
        <f t="shared" si="11"/>
        <v>1.1598501982300131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1.2330793091537366</v>
      </c>
      <c r="C11" s="69">
        <f>'Basic T2'!O11</f>
        <v>3.4400412707510806</v>
      </c>
      <c r="D11" s="69">
        <f>'Basic T2'!Z11</f>
        <v>8.4582390859968193</v>
      </c>
      <c r="E11" s="69">
        <f>'Basic T2'!AK11</f>
        <v>2.8196490745768341</v>
      </c>
      <c r="F11" s="69">
        <f>'Basic T2'!AV11</f>
        <v>0.54872737366351332</v>
      </c>
      <c r="G11" s="69">
        <f>'Basic T2'!BG11</f>
        <v>2.5495009823939014</v>
      </c>
      <c r="H11" s="69">
        <f>'Basic T2'!BR11</f>
        <v>1.7700016562463863</v>
      </c>
      <c r="I11" s="69">
        <f>'Basic T2'!CC11</f>
        <v>0.70330015072151686</v>
      </c>
      <c r="J11" s="69">
        <f>'Basic T2'!CN11</f>
        <v>8.9371730853766498E-2</v>
      </c>
      <c r="K11" s="309">
        <f t="shared" si="12"/>
        <v>21.611910634357557</v>
      </c>
      <c r="L11" s="97"/>
      <c r="M11" s="97">
        <f t="shared" si="0"/>
        <v>30.943783628004706</v>
      </c>
      <c r="N11" s="97">
        <f t="shared" si="1"/>
        <v>13.741218066333206</v>
      </c>
      <c r="O11" s="97">
        <f t="shared" si="2"/>
        <v>15.9599652764644</v>
      </c>
      <c r="P11" s="97">
        <f t="shared" si="3"/>
        <v>17.098860699313736</v>
      </c>
      <c r="Q11" s="97">
        <f t="shared" si="4"/>
        <v>4.1034798084653925</v>
      </c>
      <c r="R11" s="97">
        <f t="shared" si="5"/>
        <v>3.5306202475739843</v>
      </c>
      <c r="S11" s="97">
        <f t="shared" si="6"/>
        <v>2.6991168381482793</v>
      </c>
      <c r="T11" s="97">
        <f t="shared" si="7"/>
        <v>2.2632480534680712</v>
      </c>
      <c r="U11" s="97">
        <f t="shared" si="8"/>
        <v>0.78565177444237799</v>
      </c>
      <c r="V11" s="97">
        <f t="shared" si="9"/>
        <v>7.3983748410251886</v>
      </c>
      <c r="W11" s="97"/>
      <c r="X11" s="97">
        <f t="shared" si="10"/>
        <v>5.7055543585001116</v>
      </c>
      <c r="Y11" s="97">
        <f t="shared" si="11"/>
        <v>15.917339882399254</v>
      </c>
      <c r="Z11" s="97">
        <f t="shared" si="11"/>
        <v>39.136933467373893</v>
      </c>
      <c r="AA11" s="97">
        <f t="shared" si="11"/>
        <v>13.046736692008592</v>
      </c>
      <c r="AB11" s="97">
        <f t="shared" si="11"/>
        <v>2.5390044542900037</v>
      </c>
      <c r="AC11" s="97">
        <f t="shared" si="11"/>
        <v>11.796740350854632</v>
      </c>
      <c r="AD11" s="97">
        <f t="shared" si="11"/>
        <v>8.1899360319976733</v>
      </c>
      <c r="AE11" s="97">
        <f t="shared" si="11"/>
        <v>3.25422477734775</v>
      </c>
      <c r="AF11" s="97">
        <f t="shared" si="11"/>
        <v>0.41352998522808848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1.0868427789236694</v>
      </c>
      <c r="C12" s="69">
        <f>'Basic T2'!O12</f>
        <v>6.1693887348647758</v>
      </c>
      <c r="D12" s="69">
        <f>'Basic T2'!Z12</f>
        <v>3.5725730562643707</v>
      </c>
      <c r="E12" s="69">
        <f>'Basic T2'!AK12</f>
        <v>0.19934298426249117</v>
      </c>
      <c r="F12" s="69">
        <f>'Basic T2'!AV12</f>
        <v>8.8539304040082062E-2</v>
      </c>
      <c r="G12" s="69">
        <f>'Basic T2'!BG12</f>
        <v>0.66755287147600662</v>
      </c>
      <c r="H12" s="69">
        <f>'Basic T2'!BR12</f>
        <v>0.49537918759019622</v>
      </c>
      <c r="I12" s="69">
        <f>'Basic T2'!CC12</f>
        <v>0.29395355590392869</v>
      </c>
      <c r="J12" s="69">
        <f>'Basic T2'!CN12</f>
        <v>7.4674555823962693E-2</v>
      </c>
      <c r="K12" s="309">
        <f t="shared" si="12"/>
        <v>12.648247029149484</v>
      </c>
      <c r="L12" s="97"/>
      <c r="M12" s="97">
        <f t="shared" si="0"/>
        <v>27.274018417967277</v>
      </c>
      <c r="N12" s="97">
        <f t="shared" si="1"/>
        <v>24.643575256655886</v>
      </c>
      <c r="O12" s="97">
        <f t="shared" si="2"/>
        <v>6.7411362277532447</v>
      </c>
      <c r="P12" s="97">
        <f t="shared" si="3"/>
        <v>1.2088518213215493</v>
      </c>
      <c r="Q12" s="97">
        <f t="shared" si="4"/>
        <v>0.66211248758813912</v>
      </c>
      <c r="R12" s="97">
        <f t="shared" si="5"/>
        <v>0.9244458820119027</v>
      </c>
      <c r="S12" s="97">
        <f t="shared" si="6"/>
        <v>0.75541528550230341</v>
      </c>
      <c r="T12" s="97">
        <f t="shared" si="7"/>
        <v>0.94595431627174043</v>
      </c>
      <c r="U12" s="97">
        <f t="shared" si="8"/>
        <v>0.65645139383937745</v>
      </c>
      <c r="V12" s="97">
        <f t="shared" si="9"/>
        <v>4.3298565400676718</v>
      </c>
      <c r="W12" s="97"/>
      <c r="X12" s="97">
        <f t="shared" si="10"/>
        <v>8.5928332710367119</v>
      </c>
      <c r="Y12" s="97">
        <f t="shared" si="11"/>
        <v>48.776630632265793</v>
      </c>
      <c r="Z12" s="97">
        <f t="shared" si="11"/>
        <v>28.245598366563563</v>
      </c>
      <c r="AA12" s="97">
        <f t="shared" si="11"/>
        <v>1.5760522687695777</v>
      </c>
      <c r="AB12" s="97">
        <f t="shared" si="11"/>
        <v>0.70001245102212217</v>
      </c>
      <c r="AC12" s="97">
        <f t="shared" si="11"/>
        <v>5.2778291721971167</v>
      </c>
      <c r="AD12" s="97">
        <f t="shared" si="11"/>
        <v>3.9165837483133612</v>
      </c>
      <c r="AE12" s="97">
        <f t="shared" si="11"/>
        <v>2.324065581787544</v>
      </c>
      <c r="AF12" s="97">
        <f t="shared" si="11"/>
        <v>0.59039450804420357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0.22929792599363139</v>
      </c>
      <c r="C13" s="69">
        <f>'Basic T2'!O13</f>
        <v>2.9894702832905273</v>
      </c>
      <c r="D13" s="69">
        <f>'Basic T2'!Z13</f>
        <v>5.665623357985238</v>
      </c>
      <c r="E13" s="69">
        <f>'Basic T2'!AK13</f>
        <v>0.52073737210024917</v>
      </c>
      <c r="F13" s="69">
        <f>'Basic T2'!AV13</f>
        <v>0.7810762009250195</v>
      </c>
      <c r="G13" s="69">
        <f>'Basic T2'!BG13</f>
        <v>2.810504572417508</v>
      </c>
      <c r="H13" s="69">
        <f>'Basic T2'!BR13</f>
        <v>1.6412381776847158</v>
      </c>
      <c r="I13" s="69">
        <f>'Basic T2'!CC13</f>
        <v>0.75386119674486651</v>
      </c>
      <c r="J13" s="69">
        <f>'Basic T2'!CN13</f>
        <v>0.23343534380511988</v>
      </c>
      <c r="K13" s="309">
        <f t="shared" si="12"/>
        <v>15.625244430946877</v>
      </c>
      <c r="L13" s="97"/>
      <c r="M13" s="97">
        <f t="shared" si="0"/>
        <v>5.7541679238513099</v>
      </c>
      <c r="N13" s="97">
        <f t="shared" si="1"/>
        <v>11.941415765790818</v>
      </c>
      <c r="O13" s="97">
        <f t="shared" si="2"/>
        <v>10.690541038579958</v>
      </c>
      <c r="P13" s="97">
        <f t="shared" si="3"/>
        <v>3.1578453740046206</v>
      </c>
      <c r="Q13" s="97">
        <f t="shared" si="4"/>
        <v>5.8410252034083916</v>
      </c>
      <c r="R13" s="97">
        <f t="shared" si="5"/>
        <v>3.8920653170171744</v>
      </c>
      <c r="S13" s="97">
        <f t="shared" si="6"/>
        <v>2.5027624042991103</v>
      </c>
      <c r="T13" s="97">
        <f t="shared" si="7"/>
        <v>2.4259555246327791</v>
      </c>
      <c r="U13" s="97">
        <f t="shared" si="8"/>
        <v>2.05209063678249</v>
      </c>
      <c r="V13" s="97">
        <f t="shared" si="9"/>
        <v>5.3489678556697733</v>
      </c>
      <c r="W13" s="97"/>
      <c r="X13" s="97">
        <f t="shared" si="10"/>
        <v>1.4674837696586107</v>
      </c>
      <c r="Y13" s="97">
        <f t="shared" si="11"/>
        <v>19.132310515217764</v>
      </c>
      <c r="Z13" s="97">
        <f t="shared" si="11"/>
        <v>36.259422263910821</v>
      </c>
      <c r="AA13" s="97">
        <f t="shared" si="11"/>
        <v>3.3326670465960375</v>
      </c>
      <c r="AB13" s="97">
        <f t="shared" si="11"/>
        <v>4.998809486641016</v>
      </c>
      <c r="AC13" s="97">
        <f t="shared" si="11"/>
        <v>17.98694788320309</v>
      </c>
      <c r="AD13" s="97">
        <f t="shared" si="11"/>
        <v>10.503760020765691</v>
      </c>
      <c r="AE13" s="97">
        <f t="shared" si="11"/>
        <v>4.8246361845821264</v>
      </c>
      <c r="AF13" s="97">
        <f t="shared" si="11"/>
        <v>1.4939628294248315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9.1060768426486818E-2</v>
      </c>
      <c r="C14" s="69">
        <f>'Basic T2'!O14</f>
        <v>0.54105724714941539</v>
      </c>
      <c r="D14" s="69">
        <f>'Basic T2'!Z14</f>
        <v>1.3483748410357854</v>
      </c>
      <c r="E14" s="69">
        <f>'Basic T2'!AK14</f>
        <v>0.26465576833655868</v>
      </c>
      <c r="F14" s="69">
        <f>'Basic T2'!AV14</f>
        <v>0.57873613383035061</v>
      </c>
      <c r="G14" s="69">
        <f>'Basic T2'!BG14</f>
        <v>1.5480637408157034</v>
      </c>
      <c r="H14" s="69">
        <f>'Basic T2'!BR14</f>
        <v>1.035914980251728</v>
      </c>
      <c r="I14" s="69">
        <f>'Basic T2'!CC14</f>
        <v>0.56732057957541859</v>
      </c>
      <c r="J14" s="69">
        <f>'Basic T2'!CN14</f>
        <v>0.10875608670651883</v>
      </c>
      <c r="K14" s="309">
        <f t="shared" si="12"/>
        <v>6.083940146127965</v>
      </c>
      <c r="L14" s="97"/>
      <c r="M14" s="97">
        <f t="shared" si="0"/>
        <v>2.2851447544950574</v>
      </c>
      <c r="N14" s="97">
        <f t="shared" si="1"/>
        <v>2.1612489601983129</v>
      </c>
      <c r="O14" s="97">
        <f t="shared" si="2"/>
        <v>2.5442666521708004</v>
      </c>
      <c r="P14" s="97">
        <f t="shared" si="3"/>
        <v>1.6049203274474189</v>
      </c>
      <c r="Q14" s="97">
        <f t="shared" si="4"/>
        <v>4.3278905948265054</v>
      </c>
      <c r="R14" s="97">
        <f t="shared" si="5"/>
        <v>2.1438019540306259</v>
      </c>
      <c r="S14" s="97">
        <f t="shared" si="6"/>
        <v>1.5796909320508947</v>
      </c>
      <c r="T14" s="97">
        <f t="shared" si="7"/>
        <v>1.8256603472915505</v>
      </c>
      <c r="U14" s="97">
        <f t="shared" si="8"/>
        <v>0.95605636912407033</v>
      </c>
      <c r="V14" s="97">
        <f t="shared" si="9"/>
        <v>2.0827066367681319</v>
      </c>
      <c r="W14" s="97"/>
      <c r="X14" s="97">
        <f t="shared" si="10"/>
        <v>1.496740044105153</v>
      </c>
      <c r="Y14" s="97">
        <f t="shared" si="11"/>
        <v>8.8932046363697932</v>
      </c>
      <c r="Z14" s="97">
        <f t="shared" si="11"/>
        <v>22.16285513416727</v>
      </c>
      <c r="AA14" s="97">
        <f t="shared" si="11"/>
        <v>4.3500718609961178</v>
      </c>
      <c r="AB14" s="97">
        <f t="shared" si="11"/>
        <v>9.5125218185895335</v>
      </c>
      <c r="AC14" s="97">
        <f t="shared" si="11"/>
        <v>25.445084988236545</v>
      </c>
      <c r="AD14" s="97">
        <f t="shared" si="11"/>
        <v>17.027040953238519</v>
      </c>
      <c r="AE14" s="97">
        <f t="shared" si="11"/>
        <v>9.3248875884566598</v>
      </c>
      <c r="AF14" s="97">
        <f t="shared" si="11"/>
        <v>1.7875929758404192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2.1215317741729262E-2</v>
      </c>
      <c r="C15" s="69">
        <f>'Basic T2'!O15</f>
        <v>0.71383915883140103</v>
      </c>
      <c r="D15" s="69">
        <f>'Basic T2'!Z15</f>
        <v>2.4215638055878999</v>
      </c>
      <c r="E15" s="69">
        <f>'Basic T2'!AK15</f>
        <v>1.240895083073916</v>
      </c>
      <c r="F15" s="69">
        <f>'Basic T2'!AV15</f>
        <v>0.31601401498376702</v>
      </c>
      <c r="G15" s="69">
        <f>'Basic T2'!BG15</f>
        <v>1.4854917045256322</v>
      </c>
      <c r="H15" s="69">
        <f>'Basic T2'!BR15</f>
        <v>1.0731690117509469</v>
      </c>
      <c r="I15" s="69">
        <f>'Basic T2'!CC15</f>
        <v>0.26940112635319002</v>
      </c>
      <c r="J15" s="69">
        <f>'Basic T2'!CN15</f>
        <v>4.3432043741118462E-2</v>
      </c>
      <c r="K15" s="309">
        <f t="shared" si="12"/>
        <v>7.5850212665896013</v>
      </c>
      <c r="L15" s="97"/>
      <c r="M15" s="97">
        <f t="shared" si="0"/>
        <v>0.53239252084278665</v>
      </c>
      <c r="N15" s="97">
        <f t="shared" si="1"/>
        <v>2.8514249608547559</v>
      </c>
      <c r="O15" s="97">
        <f t="shared" si="2"/>
        <v>4.5692813668403325</v>
      </c>
      <c r="P15" s="97">
        <f t="shared" si="3"/>
        <v>7.5250116616474934</v>
      </c>
      <c r="Q15" s="97">
        <f t="shared" si="4"/>
        <v>2.3632083834643107</v>
      </c>
      <c r="R15" s="97">
        <f t="shared" si="5"/>
        <v>2.0571504485857357</v>
      </c>
      <c r="S15" s="97">
        <f t="shared" si="6"/>
        <v>1.6365004742078717</v>
      </c>
      <c r="T15" s="97">
        <f t="shared" si="7"/>
        <v>0.86694361460814251</v>
      </c>
      <c r="U15" s="97">
        <f t="shared" si="8"/>
        <v>0.38180375278510831</v>
      </c>
      <c r="V15" s="97">
        <f t="shared" si="9"/>
        <v>2.596569616485723</v>
      </c>
      <c r="W15" s="97"/>
      <c r="X15" s="97">
        <f t="shared" si="10"/>
        <v>0.27970017480607745</v>
      </c>
      <c r="Y15" s="97">
        <f t="shared" si="11"/>
        <v>9.4111688516380312</v>
      </c>
      <c r="Z15" s="97">
        <f t="shared" si="11"/>
        <v>31.925603376412028</v>
      </c>
      <c r="AA15" s="97">
        <f t="shared" si="11"/>
        <v>16.359810203035209</v>
      </c>
      <c r="AB15" s="97">
        <f t="shared" si="11"/>
        <v>4.1662904278955848</v>
      </c>
      <c r="AC15" s="97">
        <f t="shared" si="11"/>
        <v>19.584542380505983</v>
      </c>
      <c r="AD15" s="97">
        <f t="shared" si="11"/>
        <v>14.14853003086527</v>
      </c>
      <c r="AE15" s="97">
        <f t="shared" si="11"/>
        <v>3.5517517602731639</v>
      </c>
      <c r="AF15" s="97">
        <f t="shared" si="11"/>
        <v>0.57260279456864993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8.9635780592429992E-3</v>
      </c>
      <c r="C16" s="69">
        <f>'Basic T2'!O16</f>
        <v>0.15268748887505684</v>
      </c>
      <c r="D16" s="69">
        <f>'Basic T2'!Z16</f>
        <v>0.83263982793945579</v>
      </c>
      <c r="E16" s="69">
        <f>'Basic T2'!AK16</f>
        <v>0.21902646769742157</v>
      </c>
      <c r="F16" s="69">
        <f>'Basic T2'!AV16</f>
        <v>0.17078141762128887</v>
      </c>
      <c r="G16" s="69">
        <f>'Basic T2'!BG16</f>
        <v>0.94421443231054303</v>
      </c>
      <c r="H16" s="69">
        <f>'Basic T2'!BR16</f>
        <v>0.94800171496396279</v>
      </c>
      <c r="I16" s="69">
        <f>'Basic T2'!CC16</f>
        <v>0.40195599140120808</v>
      </c>
      <c r="J16" s="69">
        <f>'Basic T2'!CN16</f>
        <v>5.8010289662051504E-2</v>
      </c>
      <c r="K16" s="309">
        <f t="shared" si="12"/>
        <v>3.7362812085302317</v>
      </c>
      <c r="L16" s="97"/>
      <c r="M16" s="97">
        <f t="shared" si="0"/>
        <v>0.22493850796045139</v>
      </c>
      <c r="N16" s="97">
        <f t="shared" si="1"/>
        <v>0.60990898524158998</v>
      </c>
      <c r="O16" s="97">
        <f t="shared" si="2"/>
        <v>1.571119308239427</v>
      </c>
      <c r="P16" s="97">
        <f t="shared" si="3"/>
        <v>1.328216016095197</v>
      </c>
      <c r="Q16" s="97">
        <f t="shared" si="4"/>
        <v>1.2771334773974539</v>
      </c>
      <c r="R16" s="97">
        <f t="shared" si="5"/>
        <v>1.3075745472500166</v>
      </c>
      <c r="S16" s="97">
        <f t="shared" si="6"/>
        <v>1.4456299418832261</v>
      </c>
      <c r="T16" s="97">
        <f t="shared" si="7"/>
        <v>1.2935104793953527</v>
      </c>
      <c r="U16" s="97">
        <f t="shared" si="8"/>
        <v>0.50995864770125288</v>
      </c>
      <c r="V16" s="97">
        <f t="shared" si="9"/>
        <v>1.2790358686862562</v>
      </c>
      <c r="W16" s="97"/>
      <c r="X16" s="97">
        <f t="shared" si="10"/>
        <v>0.23990640851064496</v>
      </c>
      <c r="Y16" s="97">
        <f t="shared" si="11"/>
        <v>4.0866166209989485</v>
      </c>
      <c r="Z16" s="97">
        <f t="shared" si="11"/>
        <v>22.285255885945411</v>
      </c>
      <c r="AA16" s="97">
        <f t="shared" si="11"/>
        <v>5.8621515746022128</v>
      </c>
      <c r="AB16" s="97">
        <f t="shared" si="11"/>
        <v>4.570893037477509</v>
      </c>
      <c r="AC16" s="97">
        <f t="shared" si="11"/>
        <v>25.271503390987416</v>
      </c>
      <c r="AD16" s="97">
        <f t="shared" si="11"/>
        <v>25.372868423276017</v>
      </c>
      <c r="AE16" s="97">
        <f t="shared" si="11"/>
        <v>10.758183577925294</v>
      </c>
      <c r="AF16" s="97">
        <f t="shared" si="11"/>
        <v>1.5526210802765414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5.1620574854223313E-2</v>
      </c>
      <c r="C17" s="69">
        <f>'Basic T2'!O17</f>
        <v>0.6197861793324202</v>
      </c>
      <c r="D17" s="69">
        <f>'Basic T2'!Z17</f>
        <v>1.2805622078118704</v>
      </c>
      <c r="E17" s="69">
        <f>'Basic T2'!AK17</f>
        <v>0.1700495579300432</v>
      </c>
      <c r="F17" s="69">
        <f>'Basic T2'!AV17</f>
        <v>0.19818382940690438</v>
      </c>
      <c r="G17" s="69">
        <f>'Basic T2'!BG17</f>
        <v>0.63215400871338834</v>
      </c>
      <c r="H17" s="69">
        <f>'Basic T2'!BR17</f>
        <v>0.26085501807601663</v>
      </c>
      <c r="I17" s="69">
        <f>'Basic T2'!CC17</f>
        <v>0.18735598610384982</v>
      </c>
      <c r="J17" s="69">
        <f>'Basic T2'!CN17</f>
        <v>7.4232037087009858E-2</v>
      </c>
      <c r="K17" s="309">
        <f t="shared" si="12"/>
        <v>3.4747993993157262</v>
      </c>
      <c r="L17" s="97"/>
      <c r="M17" s="97">
        <f t="shared" si="0"/>
        <v>1.2954040240433193</v>
      </c>
      <c r="N17" s="97">
        <f t="shared" si="1"/>
        <v>2.4757310666935135</v>
      </c>
      <c r="O17" s="97">
        <f t="shared" si="2"/>
        <v>2.4163100810032749</v>
      </c>
      <c r="P17" s="97">
        <f t="shared" si="3"/>
        <v>1.0312111990255608</v>
      </c>
      <c r="Q17" s="97">
        <f t="shared" si="4"/>
        <v>1.4820535321685506</v>
      </c>
      <c r="R17" s="97">
        <f t="shared" si="5"/>
        <v>0.87542454706288042</v>
      </c>
      <c r="S17" s="97">
        <f t="shared" si="6"/>
        <v>0.39778390552332998</v>
      </c>
      <c r="T17" s="97">
        <f t="shared" si="7"/>
        <v>0.60291906722913813</v>
      </c>
      <c r="U17" s="97">
        <f t="shared" si="8"/>
        <v>0.65256128644647193</v>
      </c>
      <c r="V17" s="97">
        <f t="shared" si="9"/>
        <v>1.1895231702761992</v>
      </c>
      <c r="W17" s="97"/>
      <c r="X17" s="97">
        <f t="shared" si="10"/>
        <v>1.4855699256880464</v>
      </c>
      <c r="Y17" s="97">
        <f t="shared" si="11"/>
        <v>17.836603156270588</v>
      </c>
      <c r="Z17" s="97">
        <f t="shared" si="11"/>
        <v>36.852838413177018</v>
      </c>
      <c r="AA17" s="97">
        <f t="shared" si="11"/>
        <v>4.8937949616179326</v>
      </c>
      <c r="AB17" s="97">
        <f t="shared" si="11"/>
        <v>5.703461024136578</v>
      </c>
      <c r="AC17" s="97">
        <f t="shared" si="11"/>
        <v>18.192532462100548</v>
      </c>
      <c r="AD17" s="97">
        <f t="shared" si="11"/>
        <v>7.5070525834494335</v>
      </c>
      <c r="AE17" s="97">
        <f t="shared" si="11"/>
        <v>5.3918504228113093</v>
      </c>
      <c r="AF17" s="97">
        <f t="shared" si="11"/>
        <v>2.1362970507485404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0.13129533633500498</v>
      </c>
      <c r="C18" s="69">
        <f>'Basic T2'!O18</f>
        <v>1.5149844057326398</v>
      </c>
      <c r="D18" s="69">
        <f>'Basic T2'!Z18</f>
        <v>3.2372015850972344</v>
      </c>
      <c r="E18" s="69">
        <f>'Basic T2'!AK18</f>
        <v>0.96943389449417583</v>
      </c>
      <c r="F18" s="69">
        <f>'Basic T2'!AV18</f>
        <v>0.76412567487390082</v>
      </c>
      <c r="G18" s="69">
        <f>'Basic T2'!BG18</f>
        <v>3.2519045851140351</v>
      </c>
      <c r="H18" s="69">
        <f>'Basic T2'!BR18</f>
        <v>2.2706955519398138</v>
      </c>
      <c r="I18" s="69">
        <f>'Basic T2'!CC18</f>
        <v>1.0115073080348518</v>
      </c>
      <c r="J18" s="69">
        <f>'Basic T2'!CN18</f>
        <v>0.26132571010241351</v>
      </c>
      <c r="K18" s="309">
        <f t="shared" si="12"/>
        <v>13.41247405172407</v>
      </c>
      <c r="L18" s="97"/>
      <c r="M18" s="97">
        <f t="shared" si="0"/>
        <v>3.2948200888268766</v>
      </c>
      <c r="N18" s="97">
        <f t="shared" si="1"/>
        <v>6.0515934105991667</v>
      </c>
      <c r="O18" s="97">
        <f t="shared" si="2"/>
        <v>6.1083192808540101</v>
      </c>
      <c r="P18" s="97">
        <f t="shared" si="3"/>
        <v>5.8788220380356515</v>
      </c>
      <c r="Q18" s="97">
        <f t="shared" si="4"/>
        <v>5.7142661884001766</v>
      </c>
      <c r="R18" s="97">
        <f t="shared" si="5"/>
        <v>4.5033283966816775</v>
      </c>
      <c r="S18" s="97">
        <f t="shared" si="6"/>
        <v>3.4626366460845874</v>
      </c>
      <c r="T18" s="97">
        <f t="shared" si="7"/>
        <v>3.2550710299578616</v>
      </c>
      <c r="U18" s="97">
        <f t="shared" si="8"/>
        <v>2.2972701310363286</v>
      </c>
      <c r="V18" s="97">
        <f t="shared" si="9"/>
        <v>4.5914732972487275</v>
      </c>
      <c r="W18" s="97"/>
      <c r="X18" s="97">
        <f t="shared" si="10"/>
        <v>0.97890468103554673</v>
      </c>
      <c r="Y18" s="97">
        <f t="shared" si="11"/>
        <v>11.295338950071633</v>
      </c>
      <c r="Z18" s="97">
        <f t="shared" si="11"/>
        <v>24.135752826907556</v>
      </c>
      <c r="AA18" s="97">
        <f t="shared" si="11"/>
        <v>7.227852898396196</v>
      </c>
      <c r="AB18" s="97">
        <f t="shared" si="11"/>
        <v>5.6971269575405321</v>
      </c>
      <c r="AC18" s="97">
        <f t="shared" si="11"/>
        <v>24.245374660732544</v>
      </c>
      <c r="AD18" s="97">
        <f t="shared" si="11"/>
        <v>16.929729319013546</v>
      </c>
      <c r="AE18" s="97">
        <f t="shared" si="11"/>
        <v>7.5415415838573825</v>
      </c>
      <c r="AF18" s="97">
        <f t="shared" si="11"/>
        <v>1.9483781224450689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0.12735072252799046</v>
      </c>
      <c r="C19" s="69">
        <f>'Basic T2'!O19</f>
        <v>1.5156920228745903</v>
      </c>
      <c r="D19" s="69">
        <f>'Basic T2'!Z19</f>
        <v>5.1947950083096686</v>
      </c>
      <c r="E19" s="69">
        <f>'Basic T2'!AK19</f>
        <v>1.9401030335007987</v>
      </c>
      <c r="F19" s="69">
        <f>'Basic T2'!AV19</f>
        <v>1.7750060802862317</v>
      </c>
      <c r="G19" s="69">
        <f>'Basic T2'!BG19</f>
        <v>6.6409418878191069</v>
      </c>
      <c r="H19" s="69">
        <f>'Basic T2'!BR19</f>
        <v>6.9826352175305972</v>
      </c>
      <c r="I19" s="69">
        <f>'Basic T2'!CC19</f>
        <v>2.5465124209481296</v>
      </c>
      <c r="J19" s="69">
        <f>'Basic T2'!CN19</f>
        <v>0.78578910357436094</v>
      </c>
      <c r="K19" s="309">
        <f t="shared" si="12"/>
        <v>27.508825497371475</v>
      </c>
      <c r="L19" s="97"/>
      <c r="M19" s="97">
        <f t="shared" si="0"/>
        <v>3.1958310982289664</v>
      </c>
      <c r="N19" s="97">
        <f t="shared" si="1"/>
        <v>6.0544199817620452</v>
      </c>
      <c r="O19" s="97">
        <f t="shared" si="2"/>
        <v>9.8021286828169565</v>
      </c>
      <c r="P19" s="97">
        <f t="shared" si="3"/>
        <v>11.765134821653215</v>
      </c>
      <c r="Q19" s="97">
        <f t="shared" si="4"/>
        <v>13.273807650106978</v>
      </c>
      <c r="R19" s="97">
        <f t="shared" si="5"/>
        <v>9.1965620150813496</v>
      </c>
      <c r="S19" s="97">
        <f t="shared" si="6"/>
        <v>10.647983420677935</v>
      </c>
      <c r="T19" s="97">
        <f t="shared" si="7"/>
        <v>8.1947789630507675</v>
      </c>
      <c r="U19" s="97">
        <f t="shared" si="8"/>
        <v>6.9077391437212423</v>
      </c>
      <c r="V19" s="97">
        <f t="shared" si="9"/>
        <v>9.4170573767947321</v>
      </c>
      <c r="W19" s="97"/>
      <c r="X19" s="97">
        <f t="shared" si="10"/>
        <v>0.4629449648446789</v>
      </c>
      <c r="Y19" s="97">
        <f t="shared" si="11"/>
        <v>5.5098390987991026</v>
      </c>
      <c r="Z19" s="97">
        <f t="shared" si="11"/>
        <v>18.884103244633408</v>
      </c>
      <c r="AA19" s="97">
        <f t="shared" si="11"/>
        <v>7.0526567326045217</v>
      </c>
      <c r="AB19" s="97">
        <f t="shared" si="11"/>
        <v>6.4524967830990727</v>
      </c>
      <c r="AC19" s="97">
        <f t="shared" si="11"/>
        <v>24.141132046708655</v>
      </c>
      <c r="AD19" s="97">
        <f t="shared" si="11"/>
        <v>25.383254614770095</v>
      </c>
      <c r="AE19" s="97">
        <f t="shared" si="11"/>
        <v>9.2570743203538584</v>
      </c>
      <c r="AF19" s="97">
        <f t="shared" si="11"/>
        <v>2.8564981941866066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7.752319706947214E-3</v>
      </c>
      <c r="C20" s="69">
        <f>'Basic T2'!O20</f>
        <v>0.20879357954451605</v>
      </c>
      <c r="D20" s="69">
        <f>'Basic T2'!Z20</f>
        <v>0.77679242486680677</v>
      </c>
      <c r="E20" s="69">
        <f>'Basic T2'!AK20</f>
        <v>0.36567193156591216</v>
      </c>
      <c r="F20" s="69">
        <f>'Basic T2'!AV20</f>
        <v>0.28855181822836568</v>
      </c>
      <c r="G20" s="69">
        <f>'Basic T2'!BG20</f>
        <v>1.2179070069905968</v>
      </c>
      <c r="H20" s="69">
        <f>'Basic T2'!BR20</f>
        <v>1.2380728069824154</v>
      </c>
      <c r="I20" s="69">
        <f>'Basic T2'!CC20</f>
        <v>1.0488326976772226</v>
      </c>
      <c r="J20" s="69">
        <f>'Basic T2'!CN20</f>
        <v>0.3001870603154459</v>
      </c>
      <c r="K20" s="309">
        <f t="shared" si="12"/>
        <v>5.4525616458782293</v>
      </c>
      <c r="L20" s="97"/>
      <c r="M20" s="97">
        <f t="shared" si="0"/>
        <v>0.19454231519911355</v>
      </c>
      <c r="N20" s="97">
        <f t="shared" si="1"/>
        <v>0.8340243274886826</v>
      </c>
      <c r="O20" s="97">
        <f t="shared" si="2"/>
        <v>1.465740091033823</v>
      </c>
      <c r="P20" s="97">
        <f t="shared" si="3"/>
        <v>2.2175005662479075</v>
      </c>
      <c r="Q20" s="97">
        <f t="shared" si="4"/>
        <v>2.1578412461743883</v>
      </c>
      <c r="R20" s="97">
        <f t="shared" si="5"/>
        <v>1.6865916774449314</v>
      </c>
      <c r="S20" s="97">
        <f t="shared" si="6"/>
        <v>1.8879661204760887</v>
      </c>
      <c r="T20" s="97">
        <f t="shared" si="7"/>
        <v>3.3751856287765434</v>
      </c>
      <c r="U20" s="97">
        <f t="shared" si="8"/>
        <v>2.6388936898555304</v>
      </c>
      <c r="V20" s="97">
        <f t="shared" si="9"/>
        <v>1.8665677265883969</v>
      </c>
      <c r="W20" s="97"/>
      <c r="X20" s="97">
        <f t="shared" si="10"/>
        <v>0.14217757102860906</v>
      </c>
      <c r="Y20" s="97">
        <f t="shared" si="11"/>
        <v>3.8292749922845899</v>
      </c>
      <c r="Z20" s="97">
        <f t="shared" si="11"/>
        <v>14.246375837933162</v>
      </c>
      <c r="AA20" s="97">
        <f t="shared" si="11"/>
        <v>6.7064245269438745</v>
      </c>
      <c r="AB20" s="97">
        <f t="shared" si="11"/>
        <v>5.2920413737365353</v>
      </c>
      <c r="AC20" s="97">
        <f t="shared" si="11"/>
        <v>22.336418844732417</v>
      </c>
      <c r="AD20" s="97">
        <f t="shared" si="11"/>
        <v>22.706259688385462</v>
      </c>
      <c r="AE20" s="97">
        <f t="shared" si="11"/>
        <v>19.235595409912875</v>
      </c>
      <c r="AF20" s="97">
        <f t="shared" si="11"/>
        <v>5.5054317550424603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3.8108796955265184E-3</v>
      </c>
      <c r="C21" s="69">
        <f>'Basic T2'!O21</f>
        <v>2.3791728922365578E-2</v>
      </c>
      <c r="D21" s="69">
        <f>'Basic T2'!Z21</f>
        <v>0.20627292151190443</v>
      </c>
      <c r="E21" s="69">
        <f>'Basic T2'!AK21</f>
        <v>0.13810757984701591</v>
      </c>
      <c r="F21" s="69">
        <f>'Basic T2'!AV21</f>
        <v>0.17015099389628324</v>
      </c>
      <c r="G21" s="69">
        <f>'Basic T2'!BG21</f>
        <v>0.37712201274402124</v>
      </c>
      <c r="H21" s="69">
        <f>'Basic T2'!BR21</f>
        <v>0.58819812502398439</v>
      </c>
      <c r="I21" s="69">
        <f>'Basic T2'!CC21</f>
        <v>0.35182198886429888</v>
      </c>
      <c r="J21" s="69">
        <f>'Basic T2'!CN21</f>
        <v>0.25261396432214245</v>
      </c>
      <c r="K21" s="309">
        <f t="shared" si="12"/>
        <v>2.1118901948275428</v>
      </c>
      <c r="L21" s="97"/>
      <c r="M21" s="97">
        <f t="shared" si="0"/>
        <v>9.5632970122302763E-2</v>
      </c>
      <c r="N21" s="97">
        <f t="shared" si="1"/>
        <v>9.503587589980643E-2</v>
      </c>
      <c r="O21" s="97">
        <f t="shared" si="2"/>
        <v>0.38921915440474691</v>
      </c>
      <c r="P21" s="97">
        <f t="shared" si="3"/>
        <v>0.8375092810717516</v>
      </c>
      <c r="Q21" s="97">
        <f t="shared" si="4"/>
        <v>1.2724190579051897</v>
      </c>
      <c r="R21" s="97">
        <f t="shared" si="5"/>
        <v>0.52224910803904956</v>
      </c>
      <c r="S21" s="97">
        <f t="shared" si="6"/>
        <v>0.89695704962576894</v>
      </c>
      <c r="T21" s="97">
        <f t="shared" si="7"/>
        <v>1.1321772512738764</v>
      </c>
      <c r="U21" s="97">
        <f t="shared" si="8"/>
        <v>2.2206866469147117</v>
      </c>
      <c r="V21" s="97">
        <f t="shared" si="9"/>
        <v>0.72296038738845814</v>
      </c>
      <c r="W21" s="97"/>
      <c r="X21" s="97">
        <f t="shared" si="10"/>
        <v>0.18044876125000028</v>
      </c>
      <c r="Y21" s="97">
        <f t="shared" si="11"/>
        <v>1.126560887523246</v>
      </c>
      <c r="Z21" s="97">
        <f t="shared" si="11"/>
        <v>9.7672181071302671</v>
      </c>
      <c r="AA21" s="97">
        <f t="shared" si="11"/>
        <v>6.5395246488321233</v>
      </c>
      <c r="AB21" s="97">
        <f t="shared" si="11"/>
        <v>8.05681063878313</v>
      </c>
      <c r="AC21" s="97">
        <f t="shared" si="11"/>
        <v>17.857084315636833</v>
      </c>
      <c r="AD21" s="97">
        <f t="shared" si="11"/>
        <v>27.851738052698177</v>
      </c>
      <c r="AE21" s="97">
        <f t="shared" si="11"/>
        <v>16.659104234016709</v>
      </c>
      <c r="AF21" s="97">
        <f t="shared" si="11"/>
        <v>11.961510354129512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7.7356092251273361E-3</v>
      </c>
      <c r="C22" s="69">
        <f>'Basic T2'!O22</f>
        <v>0.12455243625039712</v>
      </c>
      <c r="D22" s="69">
        <f>'Basic T2'!Z22</f>
        <v>0.38442922929367523</v>
      </c>
      <c r="E22" s="69">
        <f>'Basic T2'!AK22</f>
        <v>0.14179807703129091</v>
      </c>
      <c r="F22" s="69">
        <f>'Basic T2'!AV22</f>
        <v>0.57113803273424724</v>
      </c>
      <c r="G22" s="69">
        <f>'Basic T2'!BG22</f>
        <v>5.1260314269531557</v>
      </c>
      <c r="H22" s="69">
        <f>'Basic T2'!BR22</f>
        <v>2.477506079633649</v>
      </c>
      <c r="I22" s="69">
        <f>'Basic T2'!CC22</f>
        <v>0.81499938517770509</v>
      </c>
      <c r="J22" s="69">
        <f>'Basic T2'!CN22</f>
        <v>0.35547835558259944</v>
      </c>
      <c r="K22" s="309">
        <f t="shared" si="12"/>
        <v>10.003668631881848</v>
      </c>
      <c r="L22" s="97"/>
      <c r="M22" s="97">
        <f t="shared" si="0"/>
        <v>0.19412297028762615</v>
      </c>
      <c r="N22" s="97">
        <f t="shared" si="1"/>
        <v>0.49752373663705818</v>
      </c>
      <c r="O22" s="97">
        <f t="shared" si="2"/>
        <v>0.72538469158937835</v>
      </c>
      <c r="P22" s="97">
        <f t="shared" si="3"/>
        <v>0.85988912182360067</v>
      </c>
      <c r="Q22" s="97">
        <f t="shared" si="4"/>
        <v>4.2710706585029756</v>
      </c>
      <c r="R22" s="97">
        <f t="shared" si="5"/>
        <v>7.0986716501312568</v>
      </c>
      <c r="S22" s="97">
        <f t="shared" si="6"/>
        <v>3.7780068468043653</v>
      </c>
      <c r="T22" s="97">
        <f t="shared" si="7"/>
        <v>2.6227006637049537</v>
      </c>
      <c r="U22" s="97">
        <f t="shared" si="8"/>
        <v>3.1249501175746532</v>
      </c>
      <c r="V22" s="97">
        <f t="shared" si="9"/>
        <v>3.4245417527503861</v>
      </c>
      <c r="W22" s="97"/>
      <c r="X22" s="97">
        <f t="shared" si="10"/>
        <v>7.7327723556074507E-2</v>
      </c>
      <c r="Y22" s="97">
        <f t="shared" si="11"/>
        <v>1.2450675930372841</v>
      </c>
      <c r="Z22" s="97">
        <f t="shared" si="11"/>
        <v>3.8428824808180204</v>
      </c>
      <c r="AA22" s="97">
        <f t="shared" si="11"/>
        <v>1.4174607561407844</v>
      </c>
      <c r="AB22" s="97">
        <f t="shared" si="11"/>
        <v>5.7092858005514238</v>
      </c>
      <c r="AC22" s="97">
        <f t="shared" si="11"/>
        <v>51.241515643735077</v>
      </c>
      <c r="AD22" s="97">
        <f t="shared" si="11"/>
        <v>24.765975071763158</v>
      </c>
      <c r="AE22" s="97">
        <f t="shared" si="11"/>
        <v>8.1470050155428915</v>
      </c>
      <c r="AF22" s="97">
        <f t="shared" si="11"/>
        <v>3.5534799148552803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1.7843083257775849E-3</v>
      </c>
      <c r="C23" s="69">
        <f>'Basic T2'!O23</f>
        <v>5.6966590791060506E-2</v>
      </c>
      <c r="D23" s="69">
        <f>'Basic T2'!Z23</f>
        <v>0.18137140817377342</v>
      </c>
      <c r="E23" s="69">
        <f>'Basic T2'!AK23</f>
        <v>0.13902082738921176</v>
      </c>
      <c r="F23" s="69">
        <f>'Basic T2'!AV23</f>
        <v>0.19832950701557187</v>
      </c>
      <c r="G23" s="69">
        <f>'Basic T2'!BG23</f>
        <v>3.7727928008086775</v>
      </c>
      <c r="H23" s="69">
        <f>'Basic T2'!BR23</f>
        <v>3.0710054287906674</v>
      </c>
      <c r="I23" s="69">
        <f>'Basic T2'!CC23</f>
        <v>0.97055038658270498</v>
      </c>
      <c r="J23" s="69">
        <f>'Basic T2'!CN23</f>
        <v>0.51923696750041659</v>
      </c>
      <c r="K23" s="309">
        <f t="shared" si="12"/>
        <v>8.9110582253778627</v>
      </c>
      <c r="L23" s="97"/>
      <c r="M23" s="97">
        <f t="shared" si="0"/>
        <v>4.4776723077448941E-2</v>
      </c>
      <c r="N23" s="97">
        <f t="shared" si="1"/>
        <v>0.22755260328159405</v>
      </c>
      <c r="O23" s="97">
        <f t="shared" si="2"/>
        <v>0.34223215342649915</v>
      </c>
      <c r="P23" s="97">
        <f t="shared" si="3"/>
        <v>0.84304737893250803</v>
      </c>
      <c r="Q23" s="97">
        <f t="shared" si="4"/>
        <v>1.4831429349474234</v>
      </c>
      <c r="R23" s="97">
        <f t="shared" si="5"/>
        <v>5.2246689624450102</v>
      </c>
      <c r="S23" s="97">
        <f t="shared" si="6"/>
        <v>4.6830478568432632</v>
      </c>
      <c r="T23" s="97">
        <f t="shared" si="7"/>
        <v>3.1232700163258875</v>
      </c>
      <c r="U23" s="97">
        <f t="shared" si="8"/>
        <v>4.5645243856837467</v>
      </c>
      <c r="V23" s="97">
        <f t="shared" si="9"/>
        <v>3.0505099755843927</v>
      </c>
      <c r="W23" s="97"/>
      <c r="X23" s="97">
        <f t="shared" si="10"/>
        <v>2.0023528975448068E-2</v>
      </c>
      <c r="Y23" s="97">
        <f t="shared" si="11"/>
        <v>0.63927975051071895</v>
      </c>
      <c r="Z23" s="97">
        <f t="shared" si="11"/>
        <v>2.0353520713987097</v>
      </c>
      <c r="AA23" s="97">
        <f t="shared" si="11"/>
        <v>1.5600933567384108</v>
      </c>
      <c r="AB23" s="97">
        <f t="shared" si="11"/>
        <v>2.2256560556494618</v>
      </c>
      <c r="AC23" s="97">
        <f t="shared" si="11"/>
        <v>42.338325094365509</v>
      </c>
      <c r="AD23" s="97">
        <f t="shared" si="11"/>
        <v>34.4628589682506</v>
      </c>
      <c r="AE23" s="97">
        <f t="shared" si="11"/>
        <v>10.891527830203914</v>
      </c>
      <c r="AF23" s="97">
        <f t="shared" si="11"/>
        <v>5.8268833439072152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1.3705500248492526E-2</v>
      </c>
      <c r="C24" s="69">
        <f>'Basic T2'!O24</f>
        <v>0.1251730143688505</v>
      </c>
      <c r="D24" s="69">
        <f>'Basic T2'!Z24</f>
        <v>0.37255957252890348</v>
      </c>
      <c r="E24" s="69">
        <f>'Basic T2'!AK24</f>
        <v>0.18239079025602822</v>
      </c>
      <c r="F24" s="69">
        <f>'Basic T2'!AV24</f>
        <v>0.15400315084401231</v>
      </c>
      <c r="G24" s="69">
        <f>'Basic T2'!BG24</f>
        <v>1.3557342842153517</v>
      </c>
      <c r="H24" s="69">
        <f>'Basic T2'!BR24</f>
        <v>1.4237332309264732</v>
      </c>
      <c r="I24" s="69">
        <f>'Basic T2'!CC24</f>
        <v>0.83558219755855534</v>
      </c>
      <c r="J24" s="69">
        <f>'Basic T2'!CN24</f>
        <v>0.41742523980794288</v>
      </c>
      <c r="K24" s="309">
        <f t="shared" si="12"/>
        <v>4.88030698075461</v>
      </c>
      <c r="L24" s="97"/>
      <c r="M24" s="97">
        <f t="shared" si="0"/>
        <v>0.34393573150941736</v>
      </c>
      <c r="N24" s="97">
        <f t="shared" si="1"/>
        <v>0.50000263109840304</v>
      </c>
      <c r="O24" s="97">
        <f t="shared" si="2"/>
        <v>0.70298767633794879</v>
      </c>
      <c r="P24" s="97">
        <f t="shared" si="3"/>
        <v>1.1060506584116745</v>
      </c>
      <c r="Q24" s="97">
        <f t="shared" si="4"/>
        <v>1.1516626475353748</v>
      </c>
      <c r="R24" s="97">
        <f t="shared" si="5"/>
        <v>1.8774587447644331</v>
      </c>
      <c r="S24" s="97">
        <f t="shared" si="6"/>
        <v>2.1710840343360509</v>
      </c>
      <c r="T24" s="97">
        <f t="shared" si="7"/>
        <v>2.6889369783254855</v>
      </c>
      <c r="U24" s="97">
        <f t="shared" si="8"/>
        <v>3.6695147024594554</v>
      </c>
      <c r="V24" s="97">
        <f t="shared" si="9"/>
        <v>1.6706685953760336</v>
      </c>
      <c r="W24" s="97"/>
      <c r="X24" s="97">
        <f t="shared" si="10"/>
        <v>0.28083274889345861</v>
      </c>
      <c r="Y24" s="97">
        <f t="shared" ref="Y24:AG32" si="13">IF($K24&gt;0,C24/$K24*100,0)</f>
        <v>2.5648594414750487</v>
      </c>
      <c r="Z24" s="97">
        <f t="shared" si="13"/>
        <v>7.6339372502198009</v>
      </c>
      <c r="AA24" s="97">
        <f t="shared" si="13"/>
        <v>3.7372810967687595</v>
      </c>
      <c r="AB24" s="97">
        <f t="shared" si="13"/>
        <v>3.1556037653229714</v>
      </c>
      <c r="AC24" s="97">
        <f t="shared" si="13"/>
        <v>27.77969274395365</v>
      </c>
      <c r="AD24" s="97">
        <f t="shared" si="13"/>
        <v>29.17302613423573</v>
      </c>
      <c r="AE24" s="97">
        <f t="shared" si="13"/>
        <v>17.121508971744124</v>
      </c>
      <c r="AF24" s="97">
        <f t="shared" si="13"/>
        <v>8.55325784738646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1.2293797452318924E-2</v>
      </c>
      <c r="C25" s="69">
        <f>'Basic T2'!O25</f>
        <v>0.64592582773077478</v>
      </c>
      <c r="D25" s="69">
        <f>'Basic T2'!Z25</f>
        <v>2.3691760661866472</v>
      </c>
      <c r="E25" s="69">
        <f>'Basic T2'!AK25</f>
        <v>2.0212534908037898</v>
      </c>
      <c r="F25" s="69">
        <f>'Basic T2'!AV25</f>
        <v>1.1338419721528887</v>
      </c>
      <c r="G25" s="69">
        <f>'Basic T2'!BG25</f>
        <v>8.6836021949642497</v>
      </c>
      <c r="H25" s="69">
        <f>'Basic T2'!BR25</f>
        <v>6.3251175416220038</v>
      </c>
      <c r="I25" s="69">
        <f>'Basic T2'!CC25</f>
        <v>0.72583641632006102</v>
      </c>
      <c r="J25" s="69">
        <f>'Basic T2'!CN25</f>
        <v>0.22424543557172552</v>
      </c>
      <c r="K25" s="309">
        <f t="shared" si="12"/>
        <v>22.141292742804456</v>
      </c>
      <c r="L25" s="97"/>
      <c r="M25" s="97">
        <f t="shared" si="0"/>
        <v>0.30850944096381966</v>
      </c>
      <c r="N25" s="97">
        <f t="shared" si="1"/>
        <v>2.5801456886554894</v>
      </c>
      <c r="O25" s="97">
        <f t="shared" si="2"/>
        <v>4.470430235623116</v>
      </c>
      <c r="P25" s="97">
        <f t="shared" si="3"/>
        <v>12.257245835616077</v>
      </c>
      <c r="Q25" s="97">
        <f t="shared" si="4"/>
        <v>8.4790696838336572</v>
      </c>
      <c r="R25" s="97">
        <f t="shared" si="5"/>
        <v>12.025295123687814</v>
      </c>
      <c r="S25" s="97">
        <f t="shared" si="6"/>
        <v>9.6453193699625128</v>
      </c>
      <c r="T25" s="97">
        <f t="shared" si="7"/>
        <v>2.3357706587824856</v>
      </c>
      <c r="U25" s="97">
        <f t="shared" si="8"/>
        <v>1.9713037073859605</v>
      </c>
      <c r="V25" s="97">
        <f t="shared" si="9"/>
        <v>7.5795974704671236</v>
      </c>
      <c r="W25" s="97"/>
      <c r="X25" s="97">
        <f t="shared" si="10"/>
        <v>5.5524298400842914E-2</v>
      </c>
      <c r="Y25" s="97">
        <f t="shared" si="13"/>
        <v>2.9172904908214528</v>
      </c>
      <c r="Z25" s="97">
        <f t="shared" si="13"/>
        <v>10.700260791938579</v>
      </c>
      <c r="AA25" s="97">
        <f t="shared" si="13"/>
        <v>9.1288865301718349</v>
      </c>
      <c r="AB25" s="97">
        <f t="shared" si="13"/>
        <v>5.1209384443975976</v>
      </c>
      <c r="AC25" s="97">
        <f t="shared" si="13"/>
        <v>39.219038815094805</v>
      </c>
      <c r="AD25" s="97">
        <f t="shared" si="13"/>
        <v>28.567065234605867</v>
      </c>
      <c r="AE25" s="97">
        <f t="shared" si="13"/>
        <v>3.278202518486395</v>
      </c>
      <c r="AF25" s="97">
        <f t="shared" si="13"/>
        <v>1.0127928760826375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6.4350260826295403E-3</v>
      </c>
      <c r="C26" s="69">
        <f>'Basic T2'!O26</f>
        <v>0.11678300838359994</v>
      </c>
      <c r="D26" s="69">
        <f>'Basic T2'!Z26</f>
        <v>0.58813967923707844</v>
      </c>
      <c r="E26" s="69">
        <f>'Basic T2'!AK26</f>
        <v>0.39152170228492605</v>
      </c>
      <c r="F26" s="69">
        <f>'Basic T2'!AV26</f>
        <v>0.49601218406584535</v>
      </c>
      <c r="G26" s="69">
        <f>'Basic T2'!BG26</f>
        <v>1.7270359383568925</v>
      </c>
      <c r="H26" s="69">
        <f>'Basic T2'!BR26</f>
        <v>1.7006792244686386</v>
      </c>
      <c r="I26" s="69">
        <f>'Basic T2'!CC26</f>
        <v>0.94442860481854884</v>
      </c>
      <c r="J26" s="69">
        <f>'Basic T2'!CN26</f>
        <v>0.33294660564619027</v>
      </c>
      <c r="K26" s="309">
        <f t="shared" si="12"/>
        <v>6.3039819733443494</v>
      </c>
      <c r="L26" s="97"/>
      <c r="M26" s="97">
        <f t="shared" si="0"/>
        <v>0.16148519666436884</v>
      </c>
      <c r="N26" s="97">
        <f t="shared" si="1"/>
        <v>0.46648881752837074</v>
      </c>
      <c r="O26" s="97">
        <f t="shared" si="2"/>
        <v>1.109768683871206</v>
      </c>
      <c r="P26" s="97">
        <f t="shared" si="3"/>
        <v>2.3742582396119065</v>
      </c>
      <c r="Q26" s="97">
        <f t="shared" si="4"/>
        <v>3.7092663492948597</v>
      </c>
      <c r="R26" s="97">
        <f t="shared" si="5"/>
        <v>2.3916476574664469</v>
      </c>
      <c r="S26" s="97">
        <f t="shared" si="6"/>
        <v>2.5934054439174377</v>
      </c>
      <c r="T26" s="97">
        <f t="shared" si="7"/>
        <v>3.0392090763841106</v>
      </c>
      <c r="U26" s="97">
        <f t="shared" si="8"/>
        <v>2.9268773136832675</v>
      </c>
      <c r="V26" s="97">
        <f t="shared" si="9"/>
        <v>2.1580332446739998</v>
      </c>
      <c r="W26" s="97"/>
      <c r="X26" s="97">
        <f t="shared" si="10"/>
        <v>0.10207875133271789</v>
      </c>
      <c r="Y26" s="97">
        <f t="shared" si="13"/>
        <v>1.8525276385212273</v>
      </c>
      <c r="Z26" s="97">
        <f t="shared" si="13"/>
        <v>9.3296535701396088</v>
      </c>
      <c r="AA26" s="97">
        <f t="shared" si="13"/>
        <v>6.2107046616000767</v>
      </c>
      <c r="AB26" s="97">
        <f t="shared" si="13"/>
        <v>7.8682360794046504</v>
      </c>
      <c r="AC26" s="97">
        <f t="shared" si="13"/>
        <v>27.395952997001928</v>
      </c>
      <c r="AD26" s="97">
        <f t="shared" si="13"/>
        <v>26.977856720716552</v>
      </c>
      <c r="AE26" s="97">
        <f t="shared" si="13"/>
        <v>14.981461064006126</v>
      </c>
      <c r="AF26" s="97">
        <f t="shared" si="13"/>
        <v>5.2815285172771125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5.6395935279387381E-4</v>
      </c>
      <c r="C27" s="69">
        <f>'Basic T2'!O27</f>
        <v>1.0133878933334915E-2</v>
      </c>
      <c r="D27" s="69">
        <f>'Basic T2'!Z27</f>
        <v>5.1078502726331139E-2</v>
      </c>
      <c r="E27" s="69">
        <f>'Basic T2'!AK27</f>
        <v>1.5073144932953534E-2</v>
      </c>
      <c r="F27" s="69">
        <f>'Basic T2'!AV27</f>
        <v>1.2833001353495976E-2</v>
      </c>
      <c r="G27" s="69">
        <f>'Basic T2'!BG27</f>
        <v>7.5007838988448719E-2</v>
      </c>
      <c r="H27" s="69">
        <f>'Basic T2'!BR27</f>
        <v>0.10477710394533619</v>
      </c>
      <c r="I27" s="69">
        <f>'Basic T2'!CC27</f>
        <v>6.6051926046376691E-2</v>
      </c>
      <c r="J27" s="69">
        <f>'Basic T2'!CN27</f>
        <v>1.9175819882963407E-2</v>
      </c>
      <c r="K27" s="309">
        <f t="shared" si="12"/>
        <v>0.35469517616203444</v>
      </c>
      <c r="L27" s="97"/>
      <c r="M27" s="97">
        <f t="shared" si="0"/>
        <v>1.4152403708582104E-2</v>
      </c>
      <c r="N27" s="97">
        <f t="shared" si="1"/>
        <v>4.0479700480561875E-2</v>
      </c>
      <c r="O27" s="97">
        <f t="shared" si="2"/>
        <v>9.6380714897935871E-2</v>
      </c>
      <c r="P27" s="97">
        <f t="shared" si="3"/>
        <v>9.1406270316748264E-2</v>
      </c>
      <c r="Q27" s="97">
        <f t="shared" si="4"/>
        <v>9.5967441143863103E-2</v>
      </c>
      <c r="R27" s="97">
        <f t="shared" si="5"/>
        <v>0.10387295274180469</v>
      </c>
      <c r="S27" s="97">
        <f t="shared" si="6"/>
        <v>0.15977705134525735</v>
      </c>
      <c r="T27" s="97">
        <f t="shared" si="7"/>
        <v>0.21255774351664086</v>
      </c>
      <c r="U27" s="97">
        <f t="shared" si="8"/>
        <v>0.16857139023175483</v>
      </c>
      <c r="V27" s="97">
        <f t="shared" si="9"/>
        <v>0.12142229865500274</v>
      </c>
      <c r="W27" s="97"/>
      <c r="X27" s="97">
        <f t="shared" si="10"/>
        <v>0.15899831480545473</v>
      </c>
      <c r="Y27" s="97">
        <f t="shared" si="13"/>
        <v>2.8570670294950622</v>
      </c>
      <c r="Z27" s="97">
        <f t="shared" si="13"/>
        <v>14.400675892755046</v>
      </c>
      <c r="AA27" s="97">
        <f t="shared" si="13"/>
        <v>4.2496052796804067</v>
      </c>
      <c r="AB27" s="97">
        <f t="shared" si="13"/>
        <v>3.6180366173442149</v>
      </c>
      <c r="AC27" s="97">
        <f t="shared" si="13"/>
        <v>21.147126893595839</v>
      </c>
      <c r="AD27" s="97">
        <f t="shared" si="13"/>
        <v>29.540041981701819</v>
      </c>
      <c r="AE27" s="97">
        <f t="shared" si="13"/>
        <v>18.622166436287358</v>
      </c>
      <c r="AF27" s="97">
        <f t="shared" si="13"/>
        <v>5.4062815543348037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3.9826495520724023E-2</v>
      </c>
      <c r="C28" s="69">
        <f>'Basic T2'!O28</f>
        <v>0.61174493022249954</v>
      </c>
      <c r="D28" s="69">
        <f>'Basic T2'!Z28</f>
        <v>2.8630641319580143</v>
      </c>
      <c r="E28" s="69">
        <f>'Basic T2'!AK28</f>
        <v>1.0796500601341319</v>
      </c>
      <c r="F28" s="69">
        <f>'Basic T2'!AV28</f>
        <v>0.76222502969053252</v>
      </c>
      <c r="G28" s="69">
        <f>'Basic T2'!BG28</f>
        <v>7.697176006136476</v>
      </c>
      <c r="H28" s="69">
        <f>'Basic T2'!BR28</f>
        <v>7.1685112073838271</v>
      </c>
      <c r="I28" s="69">
        <f>'Basic T2'!CC28</f>
        <v>3.9540521828799133</v>
      </c>
      <c r="J28" s="69">
        <f>'Basic T2'!CN28</f>
        <v>1.4751658034964126</v>
      </c>
      <c r="K28" s="309">
        <f t="shared" si="12"/>
        <v>25.65141584742253</v>
      </c>
      <c r="L28" s="97"/>
      <c r="M28" s="97">
        <f t="shared" si="0"/>
        <v>0.99943487082008364</v>
      </c>
      <c r="N28" s="97">
        <f t="shared" si="1"/>
        <v>2.4436103597460059</v>
      </c>
      <c r="O28" s="97">
        <f t="shared" si="2"/>
        <v>5.4023542803360503</v>
      </c>
      <c r="P28" s="97">
        <f t="shared" si="3"/>
        <v>6.547192751285821</v>
      </c>
      <c r="Q28" s="97">
        <f t="shared" si="4"/>
        <v>5.7000528294402653</v>
      </c>
      <c r="R28" s="97">
        <f t="shared" si="5"/>
        <v>10.659264555720574</v>
      </c>
      <c r="S28" s="97">
        <f t="shared" si="6"/>
        <v>10.931430056024187</v>
      </c>
      <c r="T28" s="97">
        <f t="shared" si="7"/>
        <v>12.724298291466804</v>
      </c>
      <c r="U28" s="97">
        <f t="shared" si="8"/>
        <v>12.967933148906102</v>
      </c>
      <c r="V28" s="97">
        <f t="shared" si="9"/>
        <v>8.7812129548853797</v>
      </c>
      <c r="W28" s="97"/>
      <c r="X28" s="97">
        <f t="shared" si="10"/>
        <v>0.1552604182069966</v>
      </c>
      <c r="Y28" s="97">
        <f t="shared" si="13"/>
        <v>2.3848388481213916</v>
      </c>
      <c r="Z28" s="97">
        <f t="shared" si="13"/>
        <v>11.161427302835204</v>
      </c>
      <c r="AA28" s="97">
        <f t="shared" si="13"/>
        <v>4.2089297002395902</v>
      </c>
      <c r="AB28" s="97">
        <f t="shared" si="13"/>
        <v>2.9714735210887837</v>
      </c>
      <c r="AC28" s="97">
        <f t="shared" si="13"/>
        <v>30.006827115977273</v>
      </c>
      <c r="AD28" s="97">
        <f t="shared" si="13"/>
        <v>27.945869538051731</v>
      </c>
      <c r="AE28" s="97">
        <f t="shared" si="13"/>
        <v>15.414557256406644</v>
      </c>
      <c r="AF28" s="97">
        <f t="shared" si="13"/>
        <v>5.7508162990723886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1.7066502490752776E-2</v>
      </c>
      <c r="C29" s="69">
        <f>'Basic T2'!O29</f>
        <v>0.18195197840388949</v>
      </c>
      <c r="D29" s="69">
        <f>'Basic T2'!Z29</f>
        <v>0.82860255642629954</v>
      </c>
      <c r="E29" s="69">
        <f>'Basic T2'!AK29</f>
        <v>0.25695175645445356</v>
      </c>
      <c r="F29" s="69">
        <f>'Basic T2'!AV29</f>
        <v>0.31927218111961403</v>
      </c>
      <c r="G29" s="69">
        <f>'Basic T2'!BG29</f>
        <v>1.5167828301097332</v>
      </c>
      <c r="H29" s="69">
        <f>'Basic T2'!BR29</f>
        <v>1.5843578376799683</v>
      </c>
      <c r="I29" s="69">
        <f>'Basic T2'!CC29</f>
        <v>0.55628916872074075</v>
      </c>
      <c r="J29" s="69">
        <f>'Basic T2'!CN29</f>
        <v>0.20229249744086386</v>
      </c>
      <c r="K29" s="309">
        <f t="shared" si="12"/>
        <v>5.4635673088463159</v>
      </c>
      <c r="L29" s="97"/>
      <c r="M29" s="97">
        <f t="shared" si="0"/>
        <v>0.42827915158441365</v>
      </c>
      <c r="N29" s="97">
        <f t="shared" si="1"/>
        <v>0.7268057607642322</v>
      </c>
      <c r="O29" s="97">
        <f t="shared" si="2"/>
        <v>1.5635013262331834</v>
      </c>
      <c r="P29" s="97">
        <f t="shared" si="3"/>
        <v>1.5582018094638492</v>
      </c>
      <c r="Q29" s="97">
        <f t="shared" si="4"/>
        <v>2.3875735228627919</v>
      </c>
      <c r="R29" s="97">
        <f t="shared" si="5"/>
        <v>2.1004832742326092</v>
      </c>
      <c r="S29" s="97">
        <f t="shared" si="6"/>
        <v>2.4160242462162564</v>
      </c>
      <c r="T29" s="97">
        <f t="shared" si="7"/>
        <v>1.7901608253331907</v>
      </c>
      <c r="U29" s="97">
        <f t="shared" si="8"/>
        <v>1.7783191402082696</v>
      </c>
      <c r="V29" s="97">
        <f t="shared" si="9"/>
        <v>1.8703352796469614</v>
      </c>
      <c r="W29" s="97"/>
      <c r="X29" s="97">
        <f>IF($K29&gt;0,B29/$K29*100,0)</f>
        <v>0.31236921824170827</v>
      </c>
      <c r="Y29" s="97">
        <f t="shared" si="13"/>
        <v>3.3302779689248561</v>
      </c>
      <c r="Z29" s="97">
        <f t="shared" si="13"/>
        <v>15.165962265801515</v>
      </c>
      <c r="AA29" s="97">
        <f t="shared" si="13"/>
        <v>4.7030034028941312</v>
      </c>
      <c r="AB29" s="97">
        <f t="shared" si="13"/>
        <v>5.8436578717107706</v>
      </c>
      <c r="AC29" s="97">
        <f t="shared" si="13"/>
        <v>27.761767072107624</v>
      </c>
      <c r="AD29" s="97">
        <f t="shared" si="13"/>
        <v>28.998596486853213</v>
      </c>
      <c r="AE29" s="97">
        <f t="shared" si="13"/>
        <v>10.181794005173636</v>
      </c>
      <c r="AF29" s="97">
        <f t="shared" si="13"/>
        <v>3.7025717082925409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1.4072975476240675E-2</v>
      </c>
      <c r="C30" s="69">
        <f>'Basic T2'!O30</f>
        <v>9.6758819892633061E-2</v>
      </c>
      <c r="D30" s="69">
        <f>'Basic T2'!Z30</f>
        <v>0.24303755315200581</v>
      </c>
      <c r="E30" s="69">
        <f>'Basic T2'!AK30</f>
        <v>0.14162683721068581</v>
      </c>
      <c r="F30" s="69">
        <f>'Basic T2'!AV30</f>
        <v>0.22190735180087534</v>
      </c>
      <c r="G30" s="69">
        <f>'Basic T2'!BG30</f>
        <v>2.711457686236435</v>
      </c>
      <c r="H30" s="69">
        <f>'Basic T2'!BR30</f>
        <v>2.7726487379371338</v>
      </c>
      <c r="I30" s="69">
        <f>'Basic T2'!CC30</f>
        <v>1.5125162312790528</v>
      </c>
      <c r="J30" s="69">
        <f>'Basic T2'!CN30</f>
        <v>0.7740739105991129</v>
      </c>
      <c r="K30" s="309">
        <f t="shared" si="12"/>
        <v>8.4881001035841752</v>
      </c>
      <c r="L30" s="97"/>
      <c r="M30" s="97">
        <f t="shared" si="0"/>
        <v>0.35315742053759064</v>
      </c>
      <c r="N30" s="97">
        <f t="shared" si="1"/>
        <v>0.38650235254167042</v>
      </c>
      <c r="O30" s="97">
        <f t="shared" si="2"/>
        <v>0.45859083312088145</v>
      </c>
      <c r="P30" s="97">
        <f t="shared" si="3"/>
        <v>0.85885069265697056</v>
      </c>
      <c r="Q30" s="97">
        <f t="shared" si="4"/>
        <v>1.6594622050390098</v>
      </c>
      <c r="R30" s="97">
        <f t="shared" si="5"/>
        <v>3.7549024195619638</v>
      </c>
      <c r="S30" s="97">
        <f t="shared" si="6"/>
        <v>4.2280767751976347</v>
      </c>
      <c r="T30" s="97">
        <f t="shared" si="7"/>
        <v>4.8673378112734849</v>
      </c>
      <c r="U30" s="97">
        <f t="shared" si="8"/>
        <v>6.8047528631489369</v>
      </c>
      <c r="V30" s="97">
        <f t="shared" si="9"/>
        <v>2.905719319171487</v>
      </c>
      <c r="W30" s="97"/>
      <c r="X30" s="97">
        <f t="shared" si="10"/>
        <v>0.16579653048976456</v>
      </c>
      <c r="Y30" s="97">
        <f t="shared" si="13"/>
        <v>1.139934952602359</v>
      </c>
      <c r="Z30" s="97">
        <f t="shared" si="13"/>
        <v>2.8632738797387773</v>
      </c>
      <c r="AA30" s="97">
        <f t="shared" si="13"/>
        <v>1.6685340121151804</v>
      </c>
      <c r="AB30" s="97">
        <f t="shared" si="13"/>
        <v>2.6143347638792926</v>
      </c>
      <c r="AC30" s="97">
        <f t="shared" si="13"/>
        <v>31.944223714933546</v>
      </c>
      <c r="AD30" s="97">
        <f t="shared" si="13"/>
        <v>32.665127697614672</v>
      </c>
      <c r="AE30" s="97">
        <f t="shared" si="13"/>
        <v>17.819255343611928</v>
      </c>
      <c r="AF30" s="97">
        <f t="shared" si="13"/>
        <v>9.1195191050144828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2.0203917364836177E-2</v>
      </c>
      <c r="C31" s="69">
        <f>'Basic T2'!O31</f>
        <v>0.10976479760674629</v>
      </c>
      <c r="D31" s="69">
        <f>'Basic T2'!Z31</f>
        <v>0.41640702916410183</v>
      </c>
      <c r="E31" s="69">
        <f>'Basic T2'!AK31</f>
        <v>0.19808841248995307</v>
      </c>
      <c r="F31" s="69">
        <f>'Basic T2'!AV31</f>
        <v>0.31804327966974444</v>
      </c>
      <c r="G31" s="69">
        <f>'Basic T2'!BG31</f>
        <v>3.0314151831747682</v>
      </c>
      <c r="H31" s="69">
        <f>'Basic T2'!BR31</f>
        <v>3.9493076272334471</v>
      </c>
      <c r="I31" s="69">
        <f>'Basic T2'!CC31</f>
        <v>2.2803367052507251</v>
      </c>
      <c r="J31" s="69">
        <f>'Basic T2'!CN31</f>
        <v>1.165482481278433</v>
      </c>
      <c r="K31" s="309">
        <f t="shared" si="12"/>
        <v>11.489049433232756</v>
      </c>
      <c r="L31" s="97"/>
      <c r="M31" s="97">
        <f t="shared" si="0"/>
        <v>0.50701170860181166</v>
      </c>
      <c r="N31" s="97">
        <f t="shared" si="1"/>
        <v>0.43845462923528089</v>
      </c>
      <c r="O31" s="97">
        <f t="shared" si="2"/>
        <v>0.78572403295354942</v>
      </c>
      <c r="P31" s="97">
        <f t="shared" si="3"/>
        <v>1.2012438717474914</v>
      </c>
      <c r="Q31" s="97">
        <f t="shared" si="4"/>
        <v>2.3783835816858714</v>
      </c>
      <c r="R31" s="97">
        <f t="shared" si="5"/>
        <v>4.1979885077237604</v>
      </c>
      <c r="S31" s="97">
        <f t="shared" si="6"/>
        <v>6.0223913791690764</v>
      </c>
      <c r="T31" s="97">
        <f t="shared" si="7"/>
        <v>7.338214849116488</v>
      </c>
      <c r="U31" s="97">
        <f t="shared" si="8"/>
        <v>10.245559426348704</v>
      </c>
      <c r="V31" s="97">
        <f t="shared" si="9"/>
        <v>3.9330300644032192</v>
      </c>
      <c r="W31" s="97"/>
      <c r="X31" s="97">
        <f t="shared" si="10"/>
        <v>0.17585368991794179</v>
      </c>
      <c r="Y31" s="97">
        <f t="shared" si="13"/>
        <v>0.95538624186997678</v>
      </c>
      <c r="Z31" s="97">
        <f t="shared" si="13"/>
        <v>3.6243819089124973</v>
      </c>
      <c r="AA31" s="97">
        <f t="shared" si="13"/>
        <v>1.7241497100445109</v>
      </c>
      <c r="AB31" s="97">
        <f t="shared" si="13"/>
        <v>2.7682297088024135</v>
      </c>
      <c r="AC31" s="97">
        <f t="shared" si="13"/>
        <v>26.385256681081202</v>
      </c>
      <c r="AD31" s="97">
        <f t="shared" si="13"/>
        <v>34.374537686380222</v>
      </c>
      <c r="AE31" s="97">
        <f t="shared" si="13"/>
        <v>19.847914472843296</v>
      </c>
      <c r="AF31" s="97">
        <f t="shared" si="13"/>
        <v>10.144289900147927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1.5143347221140987E-4</v>
      </c>
      <c r="C32" s="69">
        <f>'Basic T2'!O32</f>
        <v>2.431089145796286E-2</v>
      </c>
      <c r="D32" s="69">
        <f>'Basic T2'!Z32</f>
        <v>0.1220493651964823</v>
      </c>
      <c r="E32" s="69">
        <f>'Basic T2'!AK32</f>
        <v>9.1731775800150683E-2</v>
      </c>
      <c r="F32" s="69">
        <f>'Basic T2'!AV32</f>
        <v>9.4553132502662854E-2</v>
      </c>
      <c r="G32" s="69">
        <f>'Basic T2'!BG32</f>
        <v>0.71285888710953726</v>
      </c>
      <c r="H32" s="69">
        <f>'Basic T2'!BR32</f>
        <v>1.2626404057397482</v>
      </c>
      <c r="I32" s="69">
        <f>'Basic T2'!CC32</f>
        <v>1.0342110251619967</v>
      </c>
      <c r="J32" s="69">
        <f>'Basic T2'!CN32</f>
        <v>0.52621084219896175</v>
      </c>
      <c r="K32" s="309">
        <f t="shared" si="12"/>
        <v>3.8687177586397148</v>
      </c>
      <c r="L32" s="97"/>
      <c r="M32" s="97">
        <f t="shared" si="0"/>
        <v>3.8001810292018308E-3</v>
      </c>
      <c r="N32" s="97">
        <f t="shared" si="1"/>
        <v>9.710966660521711E-2</v>
      </c>
      <c r="O32" s="97">
        <f t="shared" si="2"/>
        <v>0.23029659137624342</v>
      </c>
      <c r="P32" s="97">
        <f t="shared" si="3"/>
        <v>0.55627803837357082</v>
      </c>
      <c r="Q32" s="97">
        <f t="shared" si="4"/>
        <v>0.70708495452197817</v>
      </c>
      <c r="R32" s="97">
        <f t="shared" si="5"/>
        <v>0.98718691927263402</v>
      </c>
      <c r="S32" s="97">
        <f t="shared" si="6"/>
        <v>1.9254298252386097</v>
      </c>
      <c r="T32" s="97">
        <f t="shared" si="7"/>
        <v>3.3281325009980502</v>
      </c>
      <c r="U32" s="97">
        <f t="shared" si="8"/>
        <v>4.6258305389752818</v>
      </c>
      <c r="V32" s="97">
        <f t="shared" si="9"/>
        <v>1.3243726858209943</v>
      </c>
      <c r="W32" s="97"/>
      <c r="X32" s="97">
        <f t="shared" si="10"/>
        <v>3.9143065392461098E-3</v>
      </c>
      <c r="Y32" s="97">
        <f t="shared" si="13"/>
        <v>0.62839661548509673</v>
      </c>
      <c r="Z32" s="97">
        <f t="shared" si="13"/>
        <v>3.1547756339660262</v>
      </c>
      <c r="AA32" s="97">
        <f t="shared" si="13"/>
        <v>2.371115742297123</v>
      </c>
      <c r="AB32" s="97">
        <f t="shared" si="13"/>
        <v>2.444043179203355</v>
      </c>
      <c r="AC32" s="97">
        <f t="shared" si="13"/>
        <v>18.426231417827353</v>
      </c>
      <c r="AD32" s="97">
        <f t="shared" si="13"/>
        <v>32.637180702055325</v>
      </c>
      <c r="AE32" s="97">
        <f t="shared" si="13"/>
        <v>26.73265639118727</v>
      </c>
      <c r="AF32" s="97">
        <f t="shared" si="13"/>
        <v>13.601686011439188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1.9260955476127474E-2</v>
      </c>
      <c r="C33" s="69">
        <f>'Basic T2'!O33</f>
        <v>0.49047474693450088</v>
      </c>
      <c r="D33" s="69">
        <f>'Basic T2'!Z33</f>
        <v>1.7780171501923352</v>
      </c>
      <c r="E33" s="69">
        <f>'Basic T2'!AK33</f>
        <v>0.91872200294161155</v>
      </c>
      <c r="F33" s="69">
        <f>'Basic T2'!AV33</f>
        <v>0.76067897030212062</v>
      </c>
      <c r="G33" s="69">
        <f>'Basic T2'!BG33</f>
        <v>5.639166558772132</v>
      </c>
      <c r="H33" s="69">
        <f>'Basic T2'!BR33</f>
        <v>9.5559709784656999</v>
      </c>
      <c r="I33" s="69">
        <f>'Basic T2'!CC33</f>
        <v>6.4157226864620149</v>
      </c>
      <c r="J33" s="69">
        <f>'Basic T2'!CN33</f>
        <v>2.2567536350758495</v>
      </c>
      <c r="K33" s="309">
        <f t="shared" ref="K33" si="14">SUM(B33:J33)</f>
        <v>27.834767684622392</v>
      </c>
      <c r="L33" s="97"/>
      <c r="M33" s="97">
        <f t="shared" si="0"/>
        <v>0.48334834126035325</v>
      </c>
      <c r="N33" s="97">
        <f t="shared" si="1"/>
        <v>1.9591975570063596</v>
      </c>
      <c r="O33" s="97">
        <f t="shared" si="2"/>
        <v>3.3549645132410633</v>
      </c>
      <c r="P33" s="97">
        <f t="shared" si="3"/>
        <v>5.5712959784013911</v>
      </c>
      <c r="Q33" s="97">
        <f t="shared" si="4"/>
        <v>5.6884911254183201</v>
      </c>
      <c r="R33" s="97">
        <f t="shared" si="5"/>
        <v>7.8092755285578903</v>
      </c>
      <c r="S33" s="97">
        <f t="shared" si="6"/>
        <v>14.572123185201521</v>
      </c>
      <c r="T33" s="97">
        <f t="shared" si="7"/>
        <v>20.646052566361071</v>
      </c>
      <c r="U33" s="97">
        <f t="shared" si="8"/>
        <v>19.83873962089552</v>
      </c>
      <c r="V33" s="97">
        <f t="shared" si="9"/>
        <v>9.5286367053688696</v>
      </c>
      <c r="W33" s="97"/>
      <c r="X33" s="97">
        <f t="shared" ref="X33" si="15">IF($K33&gt;0,B33/$K33*100,0)</f>
        <v>6.9197471645392569E-2</v>
      </c>
      <c r="Y33" s="97">
        <f t="shared" ref="Y33" si="16">IF($K33&gt;0,C33/$K33*100,0)</f>
        <v>1.7620939125188702</v>
      </c>
      <c r="Z33" s="97">
        <f t="shared" ref="Z33" si="17">IF($K33&gt;0,D33/$K33*100,0)</f>
        <v>6.3877563856033879</v>
      </c>
      <c r="AA33" s="97">
        <f t="shared" ref="AA33" si="18">IF($K33&gt;0,E33/$K33*100,0)</f>
        <v>3.3006275222091008</v>
      </c>
      <c r="AB33" s="97">
        <f t="shared" ref="AB33" si="19">IF($K33&gt;0,F33/$K33*100,0)</f>
        <v>2.732837503516746</v>
      </c>
      <c r="AC33" s="97">
        <f t="shared" ref="AC33" si="20">IF($K33&gt;0,G33/$K33*100,0)</f>
        <v>20.259434613091987</v>
      </c>
      <c r="AD33" s="97">
        <f t="shared" ref="AD33" si="21">IF($K33&gt;0,H33/$K33*100,0)</f>
        <v>34.331060660315828</v>
      </c>
      <c r="AE33" s="97">
        <f t="shared" ref="AE33" si="22">IF($K33&gt;0,I33/$K33*100,0)</f>
        <v>23.049312856332723</v>
      </c>
      <c r="AF33" s="97">
        <f>IF($K33&gt;0,J33/$K33*100,0)</f>
        <v>8.1076790747659686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3.9849015362096081</v>
      </c>
      <c r="C35" s="310">
        <f t="shared" ref="C35:K35" si="24">SUM(C8:C33)</f>
        <v>25.034471137456038</v>
      </c>
      <c r="D35" s="310">
        <f t="shared" si="24"/>
        <v>52.99660080382435</v>
      </c>
      <c r="E35" s="310">
        <f t="shared" si="24"/>
        <v>16.490274551976441</v>
      </c>
      <c r="F35" s="310">
        <f t="shared" si="24"/>
        <v>13.372245003655197</v>
      </c>
      <c r="G35" s="310">
        <f t="shared" si="24"/>
        <v>72.211135823677296</v>
      </c>
      <c r="H35" s="310">
        <f t="shared" si="24"/>
        <v>65.577066958712706</v>
      </c>
      <c r="I35" s="310">
        <f t="shared" si="24"/>
        <v>31.074815226012017</v>
      </c>
      <c r="J35" s="310">
        <f t="shared" si="24"/>
        <v>11.375488958476383</v>
      </c>
      <c r="K35" s="310">
        <f t="shared" si="24"/>
        <v>292.11700000000008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1.364145714289003</v>
      </c>
      <c r="Y35" s="98">
        <f t="shared" ref="Y35:AG35" si="26">IF($K35&gt;0,C35/$K35*100,0)</f>
        <v>8.5700151437458398</v>
      </c>
      <c r="Z35" s="98">
        <f t="shared" si="26"/>
        <v>18.142251496429285</v>
      </c>
      <c r="AA35" s="98">
        <f t="shared" si="26"/>
        <v>5.6450923951623624</v>
      </c>
      <c r="AB35" s="98">
        <f t="shared" si="26"/>
        <v>4.5777017440461165</v>
      </c>
      <c r="AC35" s="98">
        <f t="shared" si="26"/>
        <v>24.719936129590977</v>
      </c>
      <c r="AD35" s="98">
        <f t="shared" si="26"/>
        <v>22.448904705550412</v>
      </c>
      <c r="AE35" s="98">
        <f t="shared" si="26"/>
        <v>10.637797603703998</v>
      </c>
      <c r="AF35" s="98">
        <f t="shared" si="26"/>
        <v>3.8941550674819956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automation\Data\Results\Workbooks\MCAs\TV_MCA\[TV_MCA_MainTables.Main.xlsm]Manager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automation\Data\Results\Workbooks\MCAs\TV_MCA\[TV_MCA_MainTables.Main.xlsm]Manager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automation\Data\Results\Workbooks\MCAs\TV_MCA\[TV_MCA_MainTables.Main.xlsm]Manager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automation\Data\Results\Workbooks\MCAs\TV_MCA\[TV_MCA_MainTables.Main.xlsm]Manager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automation\Data\Results\Workbooks\MCAs\TV_MCA\[TV_MCA_MainTables.Main.xlsm]Manager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automation\Data\Results\Workbooks\MCAs\TV_MCA\[TV_MCA_MainTables.Main.xlsm]Manager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automation\Data\Results\Workbooks\MCAs\TV_MCA\[TV_MCA_MainTables.Main.xlsm]Manager</v>
      </c>
      <c r="Y79" s="91" t="str">
        <f ca="1">CELL("filename")</f>
        <v>M:\IE\Projects\Nuffield via NFER AI and automation\Data\Results\Workbooks\MCAs\TV_MCA\[TV_MCA_MainTables.Main.xlsm]Manager</v>
      </c>
      <c r="AW79" s="91" t="str">
        <f ca="1">CELL("filename")</f>
        <v>M:\IE\Projects\Nuffield via NFER AI and automation\Data\Results\Workbooks\MCAs\TV_MCA\[TV_MCA_MainTables.Main.xlsm]Manager</v>
      </c>
      <c r="BU79" s="91" t="str">
        <f ca="1">CELL("filename")</f>
        <v>M:\IE\Projects\Nuffield via NFER AI and automation\Data\Results\Workbooks\MCAs\TV_MCA\[TV_MCA_MainTables.Main.xlsm]Manager</v>
      </c>
      <c r="CS79" s="91" t="str">
        <f ca="1">CELL("filename")</f>
        <v>M:\IE\Projects\Nuffield via NFER AI and automation\Data\Results\Workbooks\MCAs\TV_MCA\[TV_MCA_MainTables.Main.xlsm]Manager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automation\Data\Results\Workbooks\MCAs\TV_MCA\[TV_MCA_MainTables.Main.xlsm]Manager</v>
      </c>
      <c r="Y96" s="91" t="str">
        <f ca="1">CELL("filename")</f>
        <v>M:\IE\Projects\Nuffield via NFER AI and automation\Data\Results\Workbooks\MCAs\TV_MCA\[TV_MCA_MainTables.Main.xlsm]Manager</v>
      </c>
      <c r="AW96" s="91" t="str">
        <f ca="1">CELL("filename")</f>
        <v>M:\IE\Projects\Nuffield via NFER AI and automation\Data\Results\Workbooks\MCAs\TV_MCA\[TV_MCA_MainTables.Main.xlsm]Manager</v>
      </c>
      <c r="BU96" s="91" t="str">
        <f ca="1">CELL("filename")</f>
        <v>M:\IE\Projects\Nuffield via NFER AI and automation\Data\Results\Workbooks\MCAs\TV_MCA\[TV_MCA_MainTables.Main.xlsm]Manager</v>
      </c>
      <c r="CS96" s="91" t="str">
        <f ca="1">CELL("filename")</f>
        <v>M:\IE\Projects\Nuffield via NFER AI and automation\Data\Results\Workbooks\MCAs\TV_MCA\[TV_MCA_MainTables.Main.xlsm]Manager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5A3D09B-B76B-4A25-B174-6C93883644D6}"/>
</file>

<file path=customXml/itemProps2.xml><?xml version="1.0" encoding="utf-8"?>
<ds:datastoreItem xmlns:ds="http://schemas.openxmlformats.org/officeDocument/2006/customXml" ds:itemID="{DBE2A590-B1CC-4BE4-8223-CC69142EA74E}"/>
</file>

<file path=customXml/itemProps3.xml><?xml version="1.0" encoding="utf-8"?>
<ds:datastoreItem xmlns:ds="http://schemas.openxmlformats.org/officeDocument/2006/customXml" ds:itemID="{B8DD528D-0F02-4CA1-A079-F8E52A2E15B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2023-03-09T10:38:01Z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