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WM_MCA\"/>
    </mc:Choice>
  </mc:AlternateContent>
  <xr:revisionPtr revIDLastSave="0" documentId="13_ncr:1_{EBD5C5DB-F278-4EB6-9E54-5E821D7B794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<sst xmlns="http://schemas.openxmlformats.org/spreadsheetml/2006/main" count="2354" uniqueCount="530">
  <si>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</si>
  <si>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</si>
  <si>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</si>
  <si>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</si>
  <si>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</si>
  <si>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</si>
  <si>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</si>
  <si>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</si>
  <si>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</si>
  <si>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</si>
  <si>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</si>
  <si>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</si>
  <si>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</si>
  <si>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</si>
  <si>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</si>
  <si>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</si>
  <si>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</si>
  <si>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</si>
  <si>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</si>
  <si>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</si>
  <si>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</si>
  <si>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</si>
  <si>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</si>
  <si>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</si>
  <si>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</si>
  <si>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</si>
  <si>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</si>
  <si>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</si>
  <si>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</si>
  <si>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</si>
  <si>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</si>
  <si>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</si>
  <si>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</si>
  <si>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</si>
  <si>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</si>
  <si>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</si>
  <si>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</si>
  <si>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</si>
  <si>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</si>
  <si>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</si>
  <si>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</si>
  <si>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</si>
  <si>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</si>
  <si>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</si>
  <si>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</si>
  <si>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</si>
  <si>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</si>
  <si>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</si>
  <si>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</si>
  <si>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</si>
  <si>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</si>
  <si>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</si>
  <si>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</si>
  <si>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</si>
  <si>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</si>
  <si>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</si>
  <si>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</si>
  <si>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</si>
  <si>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</si>
  <si>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</si>
  <si>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</si>
  <si>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</si>
  <si>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</si>
  <si>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</si>
  <si>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</si>
  <si>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</si>
  <si>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</si>
  <si>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</si>
  <si>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</si>
  <si>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</si>
  <si>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</si>
  <si>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</si>
  <si>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</si>
  <si>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</si>
  <si>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</si>
  <si>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</si>
  <si>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</si>
  <si>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</si>
  <si>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</si>
  <si>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</si>
  <si>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</si>
  <si>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</si>
  <si>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</si>
  <si>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</si>
  <si>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</si>
  <si>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</si>
  <si>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</si>
  <si>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</si>
  <si>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</si>
  <si>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</si>
  <si>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</si>
  <si>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</si>
  <si>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</si>
  <si>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</si>
  <si>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</si>
  <si>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</si>
  <si>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</si>
  <si>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</si>
  <si>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</si>
  <si>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</si>
  <si>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</si>
  <si>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</si>
  <si>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</si>
  <si>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</si>
  <si>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</si>
  <si>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</si>
  <si>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</si>
  <si>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</si>
  <si>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</si>
  <si>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</si>
  <si>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</si>
  <si>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</si>
  <si>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</si>
  <si>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</si>
  <si>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</si>
  <si>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</si>
  <si>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</si>
  <si>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</si>
  <si>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</si>
  <si>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</si>
  <si>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</si>
  <si>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</si>
  <si>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</si>
  <si>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</si>
  <si>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</si>
  <si>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</si>
  <si>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</si>
  <si>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</si>
  <si>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</si>
  <si>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</si>
  <si>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</si>
  <si>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</si>
  <si>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</si>
  <si>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</si>
  <si>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</si>
  <si>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</si>
  <si>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</si>
  <si>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</si>
  <si>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</si>
  <si>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</si>
  <si>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</si>
  <si>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</si>
  <si>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</si>
  <si>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</si>
  <si>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</si>
  <si>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</si>
  <si>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</si>
  <si>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</si>
  <si>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</si>
  <si>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</si>
  <si>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</si>
  <si>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</si>
  <si>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</si>
  <si>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</si>
  <si>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</si>
  <si>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</si>
  <si>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</si>
  <si>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</si>
  <si>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</si>
  <si>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</si>
  <si>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</si>
  <si>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</si>
  <si>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</si>
  <si>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</si>
  <si>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</si>
  <si>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</si>
  <si>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</si>
  <si>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</si>
  <si>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</si>
  <si>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</si>
  <si>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</si>
  <si>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</si>
  <si>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</si>
  <si>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</si>
  <si>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</si>
  <si>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</si>
  <si>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</si>
  <si>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</si>
  <si>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</si>
  <si>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</si>
  <si>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</si>
  <si>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</si>
  <si>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</si>
  <si>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</si>
  <si>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</si>
  <si>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</si>
  <si>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</si>
  <si>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</si>
  <si>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</si>
  <si>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</si>
  <si>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</si>
  <si>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</si>
  <si>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</si>
  <si>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</si>
  <si>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</si>
  <si>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</si>
  <si>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</si>
  <si>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</si>
  <si>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</si>
  <si>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</si>
  <si>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</si>
  <si>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</si>
  <si>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</si>
  <si>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</si>
  <si>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</si>
  <si>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</si>
  <si>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</si>
  <si>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</si>
  <si>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</si>
  <si>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</si>
  <si>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</si>
  <si>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</si>
  <si>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</si>
  <si>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</si>
  <si>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</si>
  <si>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</si>
  <si>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</si>
  <si>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</si>
  <si>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</si>
  <si>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</si>
  <si>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</si>
  <si>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</si>
  <si>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</si>
  <si>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</si>
  <si>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</si>
  <si>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</si>
  <si>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</si>
  <si>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</si>
  <si>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</si>
  <si>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</si>
  <si>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</si>
  <si>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</si>
  <si>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</si>
  <si>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</si>
  <si>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</si>
  <si>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</si>
  <si>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</si>
  <si>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</si>
  <si>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</si>
  <si>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</si>
  <si>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</si>
  <si>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</si>
  <si>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</si>
  <si>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</si>
  <si>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</si>
  <si>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</si>
  <si>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</si>
  <si>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</si>
  <si>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</si>
  <si>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</si>
  <si>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</si>
  <si>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</si>
  <si>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</si>
  <si>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</si>
  <si>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</si>
  <si>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</si>
  <si>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</si>
  <si>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</si>
  <si>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</si>
  <si>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</si>
  <si>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</si>
  <si>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</si>
  <si>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</si>
  <si>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</si>
  <si>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</si>
  <si>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</si>
  <si>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</si>
  <si>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</si>
  <si>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</si>
  <si>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</si>
  <si>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</si>
  <si>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</si>
  <si>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</si>
  <si>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</si>
  <si>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</si>
  <si>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</si>
  <si>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</si>
  <si>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</si>
  <si>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</si>
  <si>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</si>
  <si>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</si>
  <si>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</si>
  <si>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</si>
  <si>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</si>
  <si>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</si>
  <si>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</si>
  <si>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</si>
  <si>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</si>
  <si>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</si>
  <si>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</si>
  <si>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</si>
  <si>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</si>
  <si>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</si>
  <si>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</si>
  <si>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</si>
  <si>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</si>
  <si>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</si>
  <si>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</si>
  <si>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</si>
  <si>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</si>
  <si>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</si>
  <si>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</si>
  <si>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</si>
  <si>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</si>
  <si>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</si>
  <si>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</si>
  <si>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</si>
  <si>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</si>
  <si>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</si>
  <si>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</si>
  <si>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</si>
  <si>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</si>
  <si>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</si>
  <si>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</si>
  <si>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</si>
  <si>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</si>
  <si>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</si>
  <si>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</si>
  <si>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</si>
  <si>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</si>
  <si>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</si>
  <si>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</si>
  <si>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</si>
  <si>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</si>
  <si>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</si>
  <si>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</si>
  <si>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</si>
  <si>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</si>
  <si>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</si>
  <si>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</si>
  <si>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</si>
  <si>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</si>
  <si>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</si>
  <si>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</si>
  <si>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</si>
  <si>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</si>
  <si>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</si>
  <si>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</si>
  <si>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</si>
  <si>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</si>
  <si>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</si>
  <si>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</si>
  <si>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</si>
  <si>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</si>
  <si>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</si>
  <si>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</si>
  <si>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</si>
  <si>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</si>
  <si>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</si>
  <si>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</si>
  <si>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</si>
  <si>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</si>
  <si>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</si>
  <si>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</si>
  <si>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</si>
  <si>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</si>
  <si>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</si>
  <si>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</si>
  <si>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</si>
  <si>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</si>
  <si>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</si>
  <si>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</si>
  <si>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</si>
  <si>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</si>
  <si>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</si>
  <si>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</si>
  <si>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</si>
  <si>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</si>
  <si>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</si>
  <si>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</si>
  <si>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</si>
  <si>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</si>
  <si>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</si>
  <si>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</si>
  <si>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</si>
  <si>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</si>
  <si>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</si>
  <si>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</si>
  <si>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</si>
  <si>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</si>
  <si>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</si>
  <si>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</si>
  <si>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</si>
  <si>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</si>
  <si>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</si>
  <si>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</si>
  <si>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</si>
  <si>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</si>
  <si>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</si>
  <si>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</si>
  <si>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</si>
  <si>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</si>
  <si>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</si>
  <si>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</si>
  <si>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</si>
  <si>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</si>
  <si>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</si>
  <si>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</si>
  <si>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</si>
  <si>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</si>
  <si>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</si>
  <si>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</si>
  <si>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</si>
  <si>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</si>
  <si>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</si>
  <si>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</si>
  <si>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</si>
  <si>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</si>
  <si>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</si>
  <si>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</si>
  <si>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</si>
  <si>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</si>
  <si>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</si>
  <si>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</si>
  <si>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</si>
  <si>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</si>
  <si>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</si>
  <si>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</si>
  <si>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</si>
  <si>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</si>
  <si>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</si>
  <si>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</si>
  <si>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</si>
  <si>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</si>
  <si>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</si>
  <si>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</si>
  <si>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</si>
  <si>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</si>
  <si>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</si>
  <si>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</si>
  <si>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</si>
  <si>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</si>
  <si>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</si>
  <si>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</si>
  <si>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</si>
  <si>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</si>
  <si>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</si>
  <si>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</si>
  <si>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</si>
  <si>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</si>
  <si>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</si>
  <si>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</si>
  <si>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</si>
  <si>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</si>
  <si>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</si>
  <si>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</si>
  <si>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</si>
  <si>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</si>
  <si>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</si>
  <si>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</si>
  <si>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</si>
  <si>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</si>
  <si>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</si>
  <si>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</si>
  <si>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</si>
  <si>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</si>
  <si>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</si>
  <si>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</si>
  <si>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</si>
  <si>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</si>
  <si>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</si>
  <si>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</si>
  <si>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</si>
  <si>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</si>
  <si>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</si>
  <si>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</si>
  <si>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</si>
  <si>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</si>
  <si>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</si>
  <si>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</si>
  <si>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</si>
  <si>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</si>
  <si>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</si>
  <si>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</si>
  <si>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</si>
  <si>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</si>
  <si>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</si>
  <si>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</si>
  <si>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</si>
  <si>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</si>
  <si>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</si>
  <si>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</si>
  <si>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</si>
  <si>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</si>
  <si>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</si>
  <si>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</si>
  <si>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</si>
  <si>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</si>
  <si>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</si>
  <si>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</si>
  <si>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</si>
  <si>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</si>
  <si>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</si>
  <si>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</si>
  <si>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</si>
  <si>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</si>
  <si>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</si>
  <si>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</si>
  <si>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</si>
  <si>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</si>
  <si>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</si>
  <si>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</si>
  <si>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</si>
  <si>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</si>
  <si>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</si>
  <si>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</si>
  <si>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</si>
  <si>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</si>
  <si>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</si>
  <si>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</si>
  <si>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</si>
  <si>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</si>
  <si>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</si>
  <si>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</si>
  <si>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</si>
  <si>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</si>
  <si>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</si>
  <si>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</si>
  <si>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</si>
  <si>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</si>
  <si>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</si>
  <si>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</si>
  <si>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</si>
  <si>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</si>
  <si>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automation/Data/Results/Workbooks/MCAs/WM_MCA/WM_MCA_Database.Main.xlsx</t>
  </si>
  <si>
    <t>MCA</t>
  </si>
  <si>
    <t>8. West Midlands</t>
  </si>
  <si>
    <t>MCA name</t>
  </si>
  <si>
    <t>West Midlands</t>
  </si>
  <si>
    <t>09 03 2023 10:38:15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</si>
</sst>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0.62631770309931056</c:v>
                </c:pt>
                <c:pt idx="2">
                  <c:v>3.1963936569128881</c:v>
                </c:pt>
                <c:pt idx="3">
                  <c:v>-0.53010693940207521</c:v>
                </c:pt>
                <c:pt idx="4">
                  <c:v>-0.42866161791690338</c:v>
                </c:pt>
                <c:pt idx="5">
                  <c:v>1.255719928265675</c:v>
                </c:pt>
                <c:pt idx="7">
                  <c:v>-2.0872433160298298</c:v>
                </c:pt>
                <c:pt idx="8">
                  <c:v>-0.54756932591765173</c:v>
                </c:pt>
                <c:pt idx="9">
                  <c:v>2.2346582704597884</c:v>
                </c:pt>
                <c:pt idx="10">
                  <c:v>0.16846714734637391</c:v>
                </c:pt>
                <c:pt idx="11">
                  <c:v>3.5731779426315224</c:v>
                </c:pt>
                <c:pt idx="12">
                  <c:v>1.3749075269041677</c:v>
                </c:pt>
                <c:pt idx="13">
                  <c:v>2.7106056123010536</c:v>
                </c:pt>
                <c:pt idx="14">
                  <c:v>6.259674542392113</c:v>
                </c:pt>
                <c:pt idx="15">
                  <c:v>1.1473098230735612</c:v>
                </c:pt>
                <c:pt idx="17">
                  <c:v>2.2269372276049637</c:v>
                </c:pt>
                <c:pt idx="18">
                  <c:v>0.76998103249033001</c:v>
                </c:pt>
                <c:pt idx="19">
                  <c:v>-0.62809789141771155</c:v>
                </c:pt>
                <c:pt idx="20">
                  <c:v>0.26274099643703863</c:v>
                </c:pt>
                <c:pt idx="22">
                  <c:v>2.6504888208180866</c:v>
                </c:pt>
                <c:pt idx="24">
                  <c:v>-1.7830481481148852</c:v>
                </c:pt>
                <c:pt idx="25">
                  <c:v>1.5397054847338776</c:v>
                </c:pt>
                <c:pt idx="26">
                  <c:v>-3.5749183408970819</c:v>
                </c:pt>
                <c:pt idx="27">
                  <c:v>-1.5952719677922</c:v>
                </c:pt>
                <c:pt idx="29">
                  <c:v>-0.98930436984828729</c:v>
                </c:pt>
                <c:pt idx="30">
                  <c:v>-6.3353432404009808</c:v>
                </c:pt>
                <c:pt idx="31">
                  <c:v>8.2096497320158548</c:v>
                </c:pt>
                <c:pt idx="32">
                  <c:v>-17.723413668394816</c:v>
                </c:pt>
                <c:pt idx="33">
                  <c:v>-6.3798903485587477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0.41601638537631658</c:v>
                </c:pt>
                <c:pt idx="2">
                  <c:v>0.72781706511650945</c:v>
                </c:pt>
                <c:pt idx="3">
                  <c:v>0.58480159319147518</c:v>
                </c:pt>
                <c:pt idx="4">
                  <c:v>0.35035059019110637</c:v>
                </c:pt>
                <c:pt idx="5">
                  <c:v>0.6249206579327371</c:v>
                </c:pt>
                <c:pt idx="7">
                  <c:v>-0.14473217894200863</c:v>
                </c:pt>
                <c:pt idx="8">
                  <c:v>-0.21004790692369379</c:v>
                </c:pt>
                <c:pt idx="9">
                  <c:v>0.79036431001200391</c:v>
                </c:pt>
                <c:pt idx="10">
                  <c:v>0.54805421847639035</c:v>
                </c:pt>
                <c:pt idx="11">
                  <c:v>0.74866438825240689</c:v>
                </c:pt>
                <c:pt idx="12">
                  <c:v>-0.24180377793390218</c:v>
                </c:pt>
                <c:pt idx="13">
                  <c:v>0.64972235434515024</c:v>
                </c:pt>
                <c:pt idx="14">
                  <c:v>-1.0760790015740263E-2</c:v>
                </c:pt>
                <c:pt idx="15">
                  <c:v>0.44252098566193165</c:v>
                </c:pt>
                <c:pt idx="17">
                  <c:v>1.6106343467661377</c:v>
                </c:pt>
                <c:pt idx="18">
                  <c:v>0.77280589146400125</c:v>
                </c:pt>
                <c:pt idx="19">
                  <c:v>0.11223986786803586</c:v>
                </c:pt>
                <c:pt idx="20">
                  <c:v>0.61007523212530668</c:v>
                </c:pt>
                <c:pt idx="22">
                  <c:v>0.14977342535797966</c:v>
                </c:pt>
                <c:pt idx="24">
                  <c:v>-0.75667552109264236</c:v>
                </c:pt>
                <c:pt idx="25">
                  <c:v>-0.35833423406792519</c:v>
                </c:pt>
                <c:pt idx="26">
                  <c:v>-0.14012237465726995</c:v>
                </c:pt>
                <c:pt idx="27">
                  <c:v>-0.66106385096941223</c:v>
                </c:pt>
                <c:pt idx="29">
                  <c:v>0.3952452756955438</c:v>
                </c:pt>
                <c:pt idx="30">
                  <c:v>-0.27954089899521195</c:v>
                </c:pt>
                <c:pt idx="31">
                  <c:v>-5.0040900783095648</c:v>
                </c:pt>
                <c:pt idx="32">
                  <c:v>0.56397353690784691</c:v>
                </c:pt>
                <c:pt idx="33">
                  <c:v>9.9807496585446742E-2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8.8739999999999881</c:v>
                </c:pt>
                <c:pt idx="1">
                  <c:v>7.1180000000000065</c:v>
                </c:pt>
                <c:pt idx="2">
                  <c:v>8.450999999999997</c:v>
                </c:pt>
                <c:pt idx="3">
                  <c:v>5.1409999999999982</c:v>
                </c:pt>
                <c:pt idx="4">
                  <c:v>6.1059999999999999</c:v>
                </c:pt>
                <c:pt idx="5">
                  <c:v>7.9249999999999829</c:v>
                </c:pt>
                <c:pt idx="6">
                  <c:v>5.5239999999999885</c:v>
                </c:pt>
                <c:pt idx="7">
                  <c:v>5.2250000000000103</c:v>
                </c:pt>
                <c:pt idx="8">
                  <c:v>8.6249999999999982</c:v>
                </c:pt>
                <c:pt idx="9">
                  <c:v>6.0420000000000043</c:v>
                </c:pt>
                <c:pt idx="10">
                  <c:v>2.9879999999999982</c:v>
                </c:pt>
                <c:pt idx="11">
                  <c:v>3.0490000000000013</c:v>
                </c:pt>
                <c:pt idx="12">
                  <c:v>3.105999999999999</c:v>
                </c:pt>
                <c:pt idx="13">
                  <c:v>3.1859999999999999</c:v>
                </c:pt>
                <c:pt idx="14">
                  <c:v>3.2459999999999973</c:v>
                </c:pt>
                <c:pt idx="15">
                  <c:v>3.2430000000000119</c:v>
                </c:pt>
                <c:pt idx="16">
                  <c:v>3.2440000000000087</c:v>
                </c:pt>
                <c:pt idx="17">
                  <c:v>3.2429999999999972</c:v>
                </c:pt>
                <c:pt idx="18">
                  <c:v>3.2409999999999961</c:v>
                </c:pt>
                <c:pt idx="19">
                  <c:v>3.2380000000000013</c:v>
                </c:pt>
                <c:pt idx="20">
                  <c:v>3.241999999999996</c:v>
                </c:pt>
                <c:pt idx="21">
                  <c:v>3.2449999999999992</c:v>
                </c:pt>
                <c:pt idx="22">
                  <c:v>3.2480000000000029</c:v>
                </c:pt>
                <c:pt idx="23">
                  <c:v>3.2500000000000013</c:v>
                </c:pt>
                <c:pt idx="24" formatCode="#,##0.00">
                  <c:v>3.2500000000000013</c:v>
                </c:pt>
                <c:pt idx="25">
                  <c:v>3.2509999999999954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6.5999999999999767E-2</c:v>
                </c:pt>
                <c:pt idx="1">
                  <c:v>6.7000000000000046E-2</c:v>
                </c:pt>
                <c:pt idx="2">
                  <c:v>0.90100000000000036</c:v>
                </c:pt>
                <c:pt idx="3">
                  <c:v>6.4000000000000182E-2</c:v>
                </c:pt>
                <c:pt idx="4">
                  <c:v>3.8999999999999951E-2</c:v>
                </c:pt>
                <c:pt idx="5">
                  <c:v>0.42800000000000077</c:v>
                </c:pt>
                <c:pt idx="6">
                  <c:v>4.6000000000000103E-2</c:v>
                </c:pt>
                <c:pt idx="7">
                  <c:v>0.14300000000000002</c:v>
                </c:pt>
                <c:pt idx="8">
                  <c:v>0.62399999999999811</c:v>
                </c:pt>
                <c:pt idx="9">
                  <c:v>0.59999999999999942</c:v>
                </c:pt>
                <c:pt idx="10">
                  <c:v>0.63499999999999945</c:v>
                </c:pt>
                <c:pt idx="11">
                  <c:v>0.58900000000000008</c:v>
                </c:pt>
                <c:pt idx="12">
                  <c:v>0.57000000000000162</c:v>
                </c:pt>
                <c:pt idx="13">
                  <c:v>0.53400000000000003</c:v>
                </c:pt>
                <c:pt idx="14">
                  <c:v>0.49900000000000061</c:v>
                </c:pt>
                <c:pt idx="15">
                  <c:v>0.46999999999999892</c:v>
                </c:pt>
                <c:pt idx="16">
                  <c:v>0.44600000000000084</c:v>
                </c:pt>
                <c:pt idx="17">
                  <c:v>0.42299999999999965</c:v>
                </c:pt>
                <c:pt idx="18">
                  <c:v>0.40200000000000019</c:v>
                </c:pt>
                <c:pt idx="19">
                  <c:v>0.3829999999999999</c:v>
                </c:pt>
                <c:pt idx="20">
                  <c:v>0.36599999999999994</c:v>
                </c:pt>
                <c:pt idx="21">
                  <c:v>0.34900000000000053</c:v>
                </c:pt>
                <c:pt idx="22">
                  <c:v>0.33399999999999969</c:v>
                </c:pt>
                <c:pt idx="23">
                  <c:v>0.31900000000000078</c:v>
                </c:pt>
                <c:pt idx="24" formatCode="#,##0.00">
                  <c:v>0.30600000000000077</c:v>
                </c:pt>
                <c:pt idx="25">
                  <c:v>0.29400000000000009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7.8470000000000084</c:v>
                </c:pt>
                <c:pt idx="1">
                  <c:v>7.7669999999999995</c:v>
                </c:pt>
                <c:pt idx="2">
                  <c:v>8.3440000000000119</c:v>
                </c:pt>
                <c:pt idx="3">
                  <c:v>7.5439999999999934</c:v>
                </c:pt>
                <c:pt idx="4">
                  <c:v>7.6219999999999866</c:v>
                </c:pt>
                <c:pt idx="5">
                  <c:v>7.7249999999999961</c:v>
                </c:pt>
                <c:pt idx="6">
                  <c:v>8.6339999999999648</c:v>
                </c:pt>
                <c:pt idx="7">
                  <c:v>8.4830000000000414</c:v>
                </c:pt>
                <c:pt idx="8">
                  <c:v>5.7470000000000052</c:v>
                </c:pt>
                <c:pt idx="9">
                  <c:v>5.2409999999999997</c:v>
                </c:pt>
                <c:pt idx="10">
                  <c:v>5.5689999999999857</c:v>
                </c:pt>
                <c:pt idx="11">
                  <c:v>5.5099999999999936</c:v>
                </c:pt>
                <c:pt idx="12">
                  <c:v>5.4329999999999936</c:v>
                </c:pt>
                <c:pt idx="13">
                  <c:v>5.4119999999999964</c:v>
                </c:pt>
                <c:pt idx="14">
                  <c:v>5.4030000000000022</c:v>
                </c:pt>
                <c:pt idx="15">
                  <c:v>5.3949999999999969</c:v>
                </c:pt>
                <c:pt idx="16">
                  <c:v>5.3859999999999992</c:v>
                </c:pt>
                <c:pt idx="17">
                  <c:v>5.3779999999999948</c:v>
                </c:pt>
                <c:pt idx="18">
                  <c:v>5.3699999999999983</c:v>
                </c:pt>
                <c:pt idx="19">
                  <c:v>5.3640000000000025</c:v>
                </c:pt>
                <c:pt idx="20">
                  <c:v>5.3589999999999964</c:v>
                </c:pt>
                <c:pt idx="21">
                  <c:v>5.3540000000000179</c:v>
                </c:pt>
                <c:pt idx="22">
                  <c:v>5.3500000000000023</c:v>
                </c:pt>
                <c:pt idx="23">
                  <c:v>5.3469999999999924</c:v>
                </c:pt>
                <c:pt idx="24" formatCode="#,##0.00">
                  <c:v>5.343</c:v>
                </c:pt>
                <c:pt idx="25">
                  <c:v>5.3400000000000079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7.703000000000003</c:v>
                </c:pt>
                <c:pt idx="1">
                  <c:v>8.1100000000000012</c:v>
                </c:pt>
                <c:pt idx="2">
                  <c:v>8.6109999999999811</c:v>
                </c:pt>
                <c:pt idx="3">
                  <c:v>8.0569999999999986</c:v>
                </c:pt>
                <c:pt idx="4">
                  <c:v>9.3420000000000325</c:v>
                </c:pt>
                <c:pt idx="5">
                  <c:v>10.20699999999994</c:v>
                </c:pt>
                <c:pt idx="6">
                  <c:v>8.9910000000000103</c:v>
                </c:pt>
                <c:pt idx="7">
                  <c:v>10.20500000000002</c:v>
                </c:pt>
                <c:pt idx="8">
                  <c:v>10.948999999999996</c:v>
                </c:pt>
                <c:pt idx="9">
                  <c:v>11.180999999999987</c:v>
                </c:pt>
                <c:pt idx="10">
                  <c:v>9.7119999999999855</c:v>
                </c:pt>
                <c:pt idx="11">
                  <c:v>9.4549999999999681</c:v>
                </c:pt>
                <c:pt idx="12">
                  <c:v>9.3649999999999789</c:v>
                </c:pt>
                <c:pt idx="13">
                  <c:v>9.434000000000017</c:v>
                </c:pt>
                <c:pt idx="14">
                  <c:v>9.7870000000000168</c:v>
                </c:pt>
                <c:pt idx="15">
                  <c:v>9.9779999999999838</c:v>
                </c:pt>
                <c:pt idx="16">
                  <c:v>10.109000000000023</c:v>
                </c:pt>
                <c:pt idx="17">
                  <c:v>10.190999999999997</c:v>
                </c:pt>
                <c:pt idx="18">
                  <c:v>10.239999999999993</c:v>
                </c:pt>
                <c:pt idx="19">
                  <c:v>10.269000000000018</c:v>
                </c:pt>
                <c:pt idx="20">
                  <c:v>10.285999999999998</c:v>
                </c:pt>
                <c:pt idx="21">
                  <c:v>10.296999999999997</c:v>
                </c:pt>
                <c:pt idx="22">
                  <c:v>10.303000000000036</c:v>
                </c:pt>
                <c:pt idx="23">
                  <c:v>10.305000000000005</c:v>
                </c:pt>
                <c:pt idx="24" formatCode="#,##0.00">
                  <c:v>10.304999999999993</c:v>
                </c:pt>
                <c:pt idx="25">
                  <c:v>10.303999999999972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11.492999999999983</c:v>
                </c:pt>
                <c:pt idx="1">
                  <c:v>9.8290000000000148</c:v>
                </c:pt>
                <c:pt idx="2">
                  <c:v>9.8849999999999802</c:v>
                </c:pt>
                <c:pt idx="3">
                  <c:v>9.9469999999999974</c:v>
                </c:pt>
                <c:pt idx="4">
                  <c:v>11.092000000000013</c:v>
                </c:pt>
                <c:pt idx="5">
                  <c:v>12.56499999999996</c:v>
                </c:pt>
                <c:pt idx="6">
                  <c:v>12.316999999999986</c:v>
                </c:pt>
                <c:pt idx="7">
                  <c:v>9.622999999999962</c:v>
                </c:pt>
                <c:pt idx="8">
                  <c:v>9.5449999999999875</c:v>
                </c:pt>
                <c:pt idx="9">
                  <c:v>10.565999999999997</c:v>
                </c:pt>
                <c:pt idx="10">
                  <c:v>10.473999999999977</c:v>
                </c:pt>
                <c:pt idx="11">
                  <c:v>10.488999999999999</c:v>
                </c:pt>
                <c:pt idx="12">
                  <c:v>10.512999999999987</c:v>
                </c:pt>
                <c:pt idx="13">
                  <c:v>10.59399999999998</c:v>
                </c:pt>
                <c:pt idx="14">
                  <c:v>10.599000000000014</c:v>
                </c:pt>
                <c:pt idx="15">
                  <c:v>10.557000000000004</c:v>
                </c:pt>
                <c:pt idx="16">
                  <c:v>10.540000000000006</c:v>
                </c:pt>
                <c:pt idx="17">
                  <c:v>10.515000000000002</c:v>
                </c:pt>
                <c:pt idx="18">
                  <c:v>10.484999999999983</c:v>
                </c:pt>
                <c:pt idx="19">
                  <c:v>10.453000000000008</c:v>
                </c:pt>
                <c:pt idx="20">
                  <c:v>10.423000000000048</c:v>
                </c:pt>
                <c:pt idx="21">
                  <c:v>10.391999999999998</c:v>
                </c:pt>
                <c:pt idx="22">
                  <c:v>10.360000000000015</c:v>
                </c:pt>
                <c:pt idx="23">
                  <c:v>10.327000000000007</c:v>
                </c:pt>
                <c:pt idx="24" formatCode="#,##0.00">
                  <c:v>10.291999999999991</c:v>
                </c:pt>
                <c:pt idx="25">
                  <c:v>10.255999999999963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15.548000000000052</c:v>
                </c:pt>
                <c:pt idx="1">
                  <c:v>19.140999999999959</c:v>
                </c:pt>
                <c:pt idx="2">
                  <c:v>17.228000000000041</c:v>
                </c:pt>
                <c:pt idx="3">
                  <c:v>15.703000000000014</c:v>
                </c:pt>
                <c:pt idx="4">
                  <c:v>15.438000000000011</c:v>
                </c:pt>
                <c:pt idx="5">
                  <c:v>13.766999999999994</c:v>
                </c:pt>
                <c:pt idx="6">
                  <c:v>16.010999999999974</c:v>
                </c:pt>
                <c:pt idx="7">
                  <c:v>15.965999999999992</c:v>
                </c:pt>
                <c:pt idx="8">
                  <c:v>16.155000000000037</c:v>
                </c:pt>
                <c:pt idx="9">
                  <c:v>16.716999999999992</c:v>
                </c:pt>
                <c:pt idx="10">
                  <c:v>14.859999999999975</c:v>
                </c:pt>
                <c:pt idx="11">
                  <c:v>15.822000000000024</c:v>
                </c:pt>
                <c:pt idx="12">
                  <c:v>15.738000000000007</c:v>
                </c:pt>
                <c:pt idx="13">
                  <c:v>16.023000000000014</c:v>
                </c:pt>
                <c:pt idx="14">
                  <c:v>16.122999999999987</c:v>
                </c:pt>
                <c:pt idx="15">
                  <c:v>16.104000000000006</c:v>
                </c:pt>
                <c:pt idx="16">
                  <c:v>15.891000000000014</c:v>
                </c:pt>
                <c:pt idx="17">
                  <c:v>15.672999999999982</c:v>
                </c:pt>
                <c:pt idx="18">
                  <c:v>15.458000000000007</c:v>
                </c:pt>
                <c:pt idx="19">
                  <c:v>15.245999999999995</c:v>
                </c:pt>
                <c:pt idx="20">
                  <c:v>15.06499999999998</c:v>
                </c:pt>
                <c:pt idx="21">
                  <c:v>14.872000000000012</c:v>
                </c:pt>
                <c:pt idx="22">
                  <c:v>14.675999999999972</c:v>
                </c:pt>
                <c:pt idx="23">
                  <c:v>14.478999999999989</c:v>
                </c:pt>
                <c:pt idx="24" formatCode="#,##0.00">
                  <c:v>14.280000000000037</c:v>
                </c:pt>
                <c:pt idx="25">
                  <c:v>14.081000000000007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108.39499999999977</c:v>
                </c:pt>
                <c:pt idx="1">
                  <c:v>105.03300000000014</c:v>
                </c:pt>
                <c:pt idx="2">
                  <c:v>106.45700000000001</c:v>
                </c:pt>
                <c:pt idx="3">
                  <c:v>115.13500000000001</c:v>
                </c:pt>
                <c:pt idx="4">
                  <c:v>117.56199999999978</c:v>
                </c:pt>
                <c:pt idx="5">
                  <c:v>118.16899999999978</c:v>
                </c:pt>
                <c:pt idx="6">
                  <c:v>112.38099999999947</c:v>
                </c:pt>
                <c:pt idx="7">
                  <c:v>113.87600000000032</c:v>
                </c:pt>
                <c:pt idx="8">
                  <c:v>112.45800000000001</c:v>
                </c:pt>
                <c:pt idx="9">
                  <c:v>118.00400000000016</c:v>
                </c:pt>
                <c:pt idx="10">
                  <c:v>108.00299999999993</c:v>
                </c:pt>
                <c:pt idx="11">
                  <c:v>108.88299999999975</c:v>
                </c:pt>
                <c:pt idx="12">
                  <c:v>107.98600000000025</c:v>
                </c:pt>
                <c:pt idx="13">
                  <c:v>106.87899999999995</c:v>
                </c:pt>
                <c:pt idx="14">
                  <c:v>106.13600000000002</c:v>
                </c:pt>
                <c:pt idx="15">
                  <c:v>104.94600000000001</c:v>
                </c:pt>
                <c:pt idx="16">
                  <c:v>103.97199999999984</c:v>
                </c:pt>
                <c:pt idx="17">
                  <c:v>102.9399999999998</c:v>
                </c:pt>
                <c:pt idx="18">
                  <c:v>101.95199999999984</c:v>
                </c:pt>
                <c:pt idx="19">
                  <c:v>101.01199999999997</c:v>
                </c:pt>
                <c:pt idx="20">
                  <c:v>100.22899999999983</c:v>
                </c:pt>
                <c:pt idx="21">
                  <c:v>99.379999999999868</c:v>
                </c:pt>
                <c:pt idx="22">
                  <c:v>98.568999999999889</c:v>
                </c:pt>
                <c:pt idx="23">
                  <c:v>97.796000000000078</c:v>
                </c:pt>
                <c:pt idx="24" formatCode="#,##0.00">
                  <c:v>97.059999999999718</c:v>
                </c:pt>
                <c:pt idx="25">
                  <c:v>96.372999999999976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78.885000000000105</c:v>
                </c:pt>
                <c:pt idx="1">
                  <c:v>76.289999999999907</c:v>
                </c:pt>
                <c:pt idx="2">
                  <c:v>74.029000000000011</c:v>
                </c:pt>
                <c:pt idx="3">
                  <c:v>74.822999999999823</c:v>
                </c:pt>
                <c:pt idx="4">
                  <c:v>72.363999999999933</c:v>
                </c:pt>
                <c:pt idx="5">
                  <c:v>79.147999999999911</c:v>
                </c:pt>
                <c:pt idx="6">
                  <c:v>69.851000000000042</c:v>
                </c:pt>
                <c:pt idx="7">
                  <c:v>72.796000000000078</c:v>
                </c:pt>
                <c:pt idx="8">
                  <c:v>88.986999999999739</c:v>
                </c:pt>
                <c:pt idx="9">
                  <c:v>93.943999999999562</c:v>
                </c:pt>
                <c:pt idx="10">
                  <c:v>90.207999999999927</c:v>
                </c:pt>
                <c:pt idx="11">
                  <c:v>88.875999999999877</c:v>
                </c:pt>
                <c:pt idx="12">
                  <c:v>89.083999999999918</c:v>
                </c:pt>
                <c:pt idx="13">
                  <c:v>89.655000000000157</c:v>
                </c:pt>
                <c:pt idx="14">
                  <c:v>90.182999999999808</c:v>
                </c:pt>
                <c:pt idx="15">
                  <c:v>90.483999999999895</c:v>
                </c:pt>
                <c:pt idx="16">
                  <c:v>90.708999999999918</c:v>
                </c:pt>
                <c:pt idx="17">
                  <c:v>90.772000000000162</c:v>
                </c:pt>
                <c:pt idx="18">
                  <c:v>90.912999999999982</c:v>
                </c:pt>
                <c:pt idx="19">
                  <c:v>91.011999999999944</c:v>
                </c:pt>
                <c:pt idx="20">
                  <c:v>91.192999999999827</c:v>
                </c:pt>
                <c:pt idx="21">
                  <c:v>91.38599999999991</c:v>
                </c:pt>
                <c:pt idx="22">
                  <c:v>91.593000000000103</c:v>
                </c:pt>
                <c:pt idx="23">
                  <c:v>91.809000000000026</c:v>
                </c:pt>
                <c:pt idx="24" formatCode="#,##0.00">
                  <c:v>92.030999999999977</c:v>
                </c:pt>
                <c:pt idx="25">
                  <c:v>92.255999999999915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201.87099999999981</c:v>
                </c:pt>
                <c:pt idx="1">
                  <c:v>197.90700000000007</c:v>
                </c:pt>
                <c:pt idx="2">
                  <c:v>208.28400000000011</c:v>
                </c:pt>
                <c:pt idx="3">
                  <c:v>212.20699999999991</c:v>
                </c:pt>
                <c:pt idx="4">
                  <c:v>215.01500000000047</c:v>
                </c:pt>
                <c:pt idx="5">
                  <c:v>212.55700000000013</c:v>
                </c:pt>
                <c:pt idx="6">
                  <c:v>209.51500000000033</c:v>
                </c:pt>
                <c:pt idx="7">
                  <c:v>213.53200000000024</c:v>
                </c:pt>
                <c:pt idx="8">
                  <c:v>209.905</c:v>
                </c:pt>
                <c:pt idx="9">
                  <c:v>209.23299999999978</c:v>
                </c:pt>
                <c:pt idx="10">
                  <c:v>205.96499999999986</c:v>
                </c:pt>
                <c:pt idx="11">
                  <c:v>206.86100000000002</c:v>
                </c:pt>
                <c:pt idx="12">
                  <c:v>207.06099999999975</c:v>
                </c:pt>
                <c:pt idx="13">
                  <c:v>207.03100000000035</c:v>
                </c:pt>
                <c:pt idx="14">
                  <c:v>207.27500000000046</c:v>
                </c:pt>
                <c:pt idx="15">
                  <c:v>207.60700000000006</c:v>
                </c:pt>
                <c:pt idx="16">
                  <c:v>207.78000000000006</c:v>
                </c:pt>
                <c:pt idx="17">
                  <c:v>207.91799999999964</c:v>
                </c:pt>
                <c:pt idx="18">
                  <c:v>208.03899999999953</c:v>
                </c:pt>
                <c:pt idx="19">
                  <c:v>208.15800000000021</c:v>
                </c:pt>
                <c:pt idx="20">
                  <c:v>208.31999999999974</c:v>
                </c:pt>
                <c:pt idx="21">
                  <c:v>208.50800000000007</c:v>
                </c:pt>
                <c:pt idx="22">
                  <c:v>208.70199999999986</c:v>
                </c:pt>
                <c:pt idx="23">
                  <c:v>208.96299999999994</c:v>
                </c:pt>
                <c:pt idx="24" formatCode="#,##0.00">
                  <c:v>209.21000000000012</c:v>
                </c:pt>
                <c:pt idx="25">
                  <c:v>209.45999999999967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56.43600000000005</c:v>
                </c:pt>
                <c:pt idx="1">
                  <c:v>59.862000000000123</c:v>
                </c:pt>
                <c:pt idx="2">
                  <c:v>64.663000000000181</c:v>
                </c:pt>
                <c:pt idx="3">
                  <c:v>57.407000000000082</c:v>
                </c:pt>
                <c:pt idx="4">
                  <c:v>60.54799999999981</c:v>
                </c:pt>
                <c:pt idx="5">
                  <c:v>77.654000000000096</c:v>
                </c:pt>
                <c:pt idx="6">
                  <c:v>75.972000000000165</c:v>
                </c:pt>
                <c:pt idx="7">
                  <c:v>72.034999999999854</c:v>
                </c:pt>
                <c:pt idx="8">
                  <c:v>77.438000000000002</c:v>
                </c:pt>
                <c:pt idx="9">
                  <c:v>83.646000000000072</c:v>
                </c:pt>
                <c:pt idx="10">
                  <c:v>80.689999999999912</c:v>
                </c:pt>
                <c:pt idx="11">
                  <c:v>85.075999999999993</c:v>
                </c:pt>
                <c:pt idx="12">
                  <c:v>85.321000000000026</c:v>
                </c:pt>
                <c:pt idx="13">
                  <c:v>85.899999999999949</c:v>
                </c:pt>
                <c:pt idx="14">
                  <c:v>86.568999999999832</c:v>
                </c:pt>
                <c:pt idx="15">
                  <c:v>87.03000000000003</c:v>
                </c:pt>
                <c:pt idx="16">
                  <c:v>87.399999999999991</c:v>
                </c:pt>
                <c:pt idx="17">
                  <c:v>87.758000000000123</c:v>
                </c:pt>
                <c:pt idx="18">
                  <c:v>88.105000000000132</c:v>
                </c:pt>
                <c:pt idx="19">
                  <c:v>88.454999999999984</c:v>
                </c:pt>
                <c:pt idx="20">
                  <c:v>88.827999999999861</c:v>
                </c:pt>
                <c:pt idx="21">
                  <c:v>89.179999999999851</c:v>
                </c:pt>
                <c:pt idx="22">
                  <c:v>89.530999999999835</c:v>
                </c:pt>
                <c:pt idx="23">
                  <c:v>89.876999999999953</c:v>
                </c:pt>
                <c:pt idx="24" formatCode="#,##0.00">
                  <c:v>90.220999999999862</c:v>
                </c:pt>
                <c:pt idx="25">
                  <c:v>90.567000000000121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62.26599999999992</c:v>
                </c:pt>
                <c:pt idx="1">
                  <c:v>62.462000000000096</c:v>
                </c:pt>
                <c:pt idx="2">
                  <c:v>63.102000000000032</c:v>
                </c:pt>
                <c:pt idx="3">
                  <c:v>62.237000000000137</c:v>
                </c:pt>
                <c:pt idx="4">
                  <c:v>72.399000000000015</c:v>
                </c:pt>
                <c:pt idx="5">
                  <c:v>71.586999999999961</c:v>
                </c:pt>
                <c:pt idx="6">
                  <c:v>71.891000000000105</c:v>
                </c:pt>
                <c:pt idx="7">
                  <c:v>80.525999999999925</c:v>
                </c:pt>
                <c:pt idx="8">
                  <c:v>72.474999999999923</c:v>
                </c:pt>
                <c:pt idx="9">
                  <c:v>76.756999999999977</c:v>
                </c:pt>
                <c:pt idx="10">
                  <c:v>79.92100000000012</c:v>
                </c:pt>
                <c:pt idx="11">
                  <c:v>76.298999999999765</c:v>
                </c:pt>
                <c:pt idx="12">
                  <c:v>80.299999999999869</c:v>
                </c:pt>
                <c:pt idx="13">
                  <c:v>82.266999999999996</c:v>
                </c:pt>
                <c:pt idx="14">
                  <c:v>83.844999999999999</c:v>
                </c:pt>
                <c:pt idx="15">
                  <c:v>86.038000000000054</c:v>
                </c:pt>
                <c:pt idx="16">
                  <c:v>87.977999999999795</c:v>
                </c:pt>
                <c:pt idx="17">
                  <c:v>89.756999999999934</c:v>
                </c:pt>
                <c:pt idx="18">
                  <c:v>91.427999999999926</c:v>
                </c:pt>
                <c:pt idx="19">
                  <c:v>93.025000000000276</c:v>
                </c:pt>
                <c:pt idx="20">
                  <c:v>94.592999999999975</c:v>
                </c:pt>
                <c:pt idx="21">
                  <c:v>96.117000000000161</c:v>
                </c:pt>
                <c:pt idx="22">
                  <c:v>97.585999999999927</c:v>
                </c:pt>
                <c:pt idx="23">
                  <c:v>98.981999999999971</c:v>
                </c:pt>
                <c:pt idx="24" formatCode="#,##0.00">
                  <c:v>100.30300000000015</c:v>
                </c:pt>
                <c:pt idx="25">
                  <c:v>101.56599999999996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7.2929999999999957</c:v>
                </c:pt>
                <c:pt idx="1">
                  <c:v>4.4980000000000002</c:v>
                </c:pt>
                <c:pt idx="2">
                  <c:v>4.4030000000000005</c:v>
                </c:pt>
                <c:pt idx="3">
                  <c:v>4.8609999999999935</c:v>
                </c:pt>
                <c:pt idx="4">
                  <c:v>7.12</c:v>
                </c:pt>
                <c:pt idx="5">
                  <c:v>5.4919999999999902</c:v>
                </c:pt>
                <c:pt idx="6">
                  <c:v>4.7599999999999971</c:v>
                </c:pt>
                <c:pt idx="7">
                  <c:v>6.2459999999999871</c:v>
                </c:pt>
                <c:pt idx="8">
                  <c:v>4.8880000000000035</c:v>
                </c:pt>
                <c:pt idx="9">
                  <c:v>6.5210000000000017</c:v>
                </c:pt>
                <c:pt idx="10">
                  <c:v>7.4400000000000048</c:v>
                </c:pt>
                <c:pt idx="11">
                  <c:v>7.374000000000013</c:v>
                </c:pt>
                <c:pt idx="12">
                  <c:v>7.3549999999999756</c:v>
                </c:pt>
                <c:pt idx="13">
                  <c:v>7.3310000000000084</c:v>
                </c:pt>
                <c:pt idx="14">
                  <c:v>7.3190000000000079</c:v>
                </c:pt>
                <c:pt idx="15">
                  <c:v>7.3370000000000024</c:v>
                </c:pt>
                <c:pt idx="16">
                  <c:v>7.3470000000000129</c:v>
                </c:pt>
                <c:pt idx="17">
                  <c:v>7.35700000000001</c:v>
                </c:pt>
                <c:pt idx="18">
                  <c:v>7.3670000000000053</c:v>
                </c:pt>
                <c:pt idx="19">
                  <c:v>7.3770000000000007</c:v>
                </c:pt>
                <c:pt idx="20">
                  <c:v>7.3850000000000042</c:v>
                </c:pt>
                <c:pt idx="21">
                  <c:v>7.3940000000000063</c:v>
                </c:pt>
                <c:pt idx="22">
                  <c:v>7.402000000000017</c:v>
                </c:pt>
                <c:pt idx="23">
                  <c:v>7.4110000000000076</c:v>
                </c:pt>
                <c:pt idx="24" formatCode="#,##0.00">
                  <c:v>7.4200000000000035</c:v>
                </c:pt>
                <c:pt idx="25">
                  <c:v>7.4279999999999839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27.264999999999958</c:v>
                </c:pt>
                <c:pt idx="1">
                  <c:v>25.948000000000018</c:v>
                </c:pt>
                <c:pt idx="2">
                  <c:v>23.804000000000027</c:v>
                </c:pt>
                <c:pt idx="3">
                  <c:v>26.126000000000015</c:v>
                </c:pt>
                <c:pt idx="4">
                  <c:v>25.437000000000058</c:v>
                </c:pt>
                <c:pt idx="5">
                  <c:v>28.264000000000028</c:v>
                </c:pt>
                <c:pt idx="6">
                  <c:v>30.716999999999981</c:v>
                </c:pt>
                <c:pt idx="7">
                  <c:v>29.549999999999958</c:v>
                </c:pt>
                <c:pt idx="8">
                  <c:v>30.44900000000009</c:v>
                </c:pt>
                <c:pt idx="9">
                  <c:v>29.174000000000035</c:v>
                </c:pt>
                <c:pt idx="10">
                  <c:v>32.30799999999995</c:v>
                </c:pt>
                <c:pt idx="11">
                  <c:v>32.938000000000095</c:v>
                </c:pt>
                <c:pt idx="12">
                  <c:v>33.101000000000063</c:v>
                </c:pt>
                <c:pt idx="13">
                  <c:v>33.520999999999979</c:v>
                </c:pt>
                <c:pt idx="14">
                  <c:v>33.828000000000074</c:v>
                </c:pt>
                <c:pt idx="15">
                  <c:v>34.06699999999983</c:v>
                </c:pt>
                <c:pt idx="16">
                  <c:v>34.279000000000025</c:v>
                </c:pt>
                <c:pt idx="17">
                  <c:v>34.449999999999903</c:v>
                </c:pt>
                <c:pt idx="18">
                  <c:v>34.604999999999954</c:v>
                </c:pt>
                <c:pt idx="19">
                  <c:v>34.757000000000069</c:v>
                </c:pt>
                <c:pt idx="20">
                  <c:v>34.921000000000063</c:v>
                </c:pt>
                <c:pt idx="21">
                  <c:v>35.078000000000095</c:v>
                </c:pt>
                <c:pt idx="22">
                  <c:v>35.2289999999999</c:v>
                </c:pt>
                <c:pt idx="23">
                  <c:v>35.368000000000052</c:v>
                </c:pt>
                <c:pt idx="24" formatCode="#,##0.00">
                  <c:v>35.492000000000125</c:v>
                </c:pt>
                <c:pt idx="25">
                  <c:v>35.604000000000006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50.766000000000084</c:v>
                </c:pt>
                <c:pt idx="1">
                  <c:v>49.322000000000031</c:v>
                </c:pt>
                <c:pt idx="2">
                  <c:v>44.589000000000013</c:v>
                </c:pt>
                <c:pt idx="3">
                  <c:v>48.813000000000017</c:v>
                </c:pt>
                <c:pt idx="4">
                  <c:v>42.042000000000002</c:v>
                </c:pt>
                <c:pt idx="5">
                  <c:v>42.951000000000121</c:v>
                </c:pt>
                <c:pt idx="6">
                  <c:v>40.56400000000005</c:v>
                </c:pt>
                <c:pt idx="7">
                  <c:v>42.547000000000075</c:v>
                </c:pt>
                <c:pt idx="8">
                  <c:v>43.225000000000072</c:v>
                </c:pt>
                <c:pt idx="9">
                  <c:v>45.434000000000026</c:v>
                </c:pt>
                <c:pt idx="10">
                  <c:v>45.98600000000004</c:v>
                </c:pt>
                <c:pt idx="11">
                  <c:v>46.746000000000116</c:v>
                </c:pt>
                <c:pt idx="12">
                  <c:v>46.591999999999921</c:v>
                </c:pt>
                <c:pt idx="13">
                  <c:v>46.409000000000056</c:v>
                </c:pt>
                <c:pt idx="14">
                  <c:v>46.148000000000081</c:v>
                </c:pt>
                <c:pt idx="15">
                  <c:v>45.95999999999998</c:v>
                </c:pt>
                <c:pt idx="16">
                  <c:v>45.817000000000029</c:v>
                </c:pt>
                <c:pt idx="17">
                  <c:v>45.668999999999947</c:v>
                </c:pt>
                <c:pt idx="18">
                  <c:v>45.517999999999944</c:v>
                </c:pt>
                <c:pt idx="19">
                  <c:v>45.364999999999881</c:v>
                </c:pt>
                <c:pt idx="20">
                  <c:v>45.216999999999992</c:v>
                </c:pt>
                <c:pt idx="21">
                  <c:v>45.042000000000037</c:v>
                </c:pt>
                <c:pt idx="22">
                  <c:v>44.867999999999881</c:v>
                </c:pt>
                <c:pt idx="23">
                  <c:v>44.693999999999974</c:v>
                </c:pt>
                <c:pt idx="24" formatCode="#,##0.00">
                  <c:v>44.518999999999885</c:v>
                </c:pt>
                <c:pt idx="25">
                  <c:v>44.345999999999968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15.403999999999986</c:v>
                </c:pt>
                <c:pt idx="1">
                  <c:v>16.100000000000016</c:v>
                </c:pt>
                <c:pt idx="2">
                  <c:v>18.240999999999946</c:v>
                </c:pt>
                <c:pt idx="3">
                  <c:v>19.54900000000006</c:v>
                </c:pt>
                <c:pt idx="4">
                  <c:v>21.829999999999966</c:v>
                </c:pt>
                <c:pt idx="5">
                  <c:v>22.148000000000053</c:v>
                </c:pt>
                <c:pt idx="6">
                  <c:v>24.374999999999996</c:v>
                </c:pt>
                <c:pt idx="7">
                  <c:v>25.711999999999961</c:v>
                </c:pt>
                <c:pt idx="8">
                  <c:v>25.520999999999962</c:v>
                </c:pt>
                <c:pt idx="9">
                  <c:v>26.227000000000004</c:v>
                </c:pt>
                <c:pt idx="10">
                  <c:v>26.397999999999985</c:v>
                </c:pt>
                <c:pt idx="11">
                  <c:v>26.334000000000007</c:v>
                </c:pt>
                <c:pt idx="12">
                  <c:v>26.207000000000011</c:v>
                </c:pt>
                <c:pt idx="13">
                  <c:v>26.227999999999977</c:v>
                </c:pt>
                <c:pt idx="14">
                  <c:v>26.417000000000058</c:v>
                </c:pt>
                <c:pt idx="15">
                  <c:v>26.608999999999909</c:v>
                </c:pt>
                <c:pt idx="16">
                  <c:v>26.857000000000038</c:v>
                </c:pt>
                <c:pt idx="17">
                  <c:v>27.134</c:v>
                </c:pt>
                <c:pt idx="18">
                  <c:v>27.424999999999979</c:v>
                </c:pt>
                <c:pt idx="19">
                  <c:v>27.722999999999999</c:v>
                </c:pt>
                <c:pt idx="20">
                  <c:v>28.024000000000012</c:v>
                </c:pt>
                <c:pt idx="21">
                  <c:v>28.327000000000012</c:v>
                </c:pt>
                <c:pt idx="22">
                  <c:v>28.629999999999985</c:v>
                </c:pt>
                <c:pt idx="23">
                  <c:v>28.931000000000036</c:v>
                </c:pt>
                <c:pt idx="24" formatCode="#,##0.00">
                  <c:v>29.228999999999953</c:v>
                </c:pt>
                <c:pt idx="25">
                  <c:v>29.523000000000035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62.255999999999929</c:v>
                </c:pt>
                <c:pt idx="1">
                  <c:v>77.972999999999928</c:v>
                </c:pt>
                <c:pt idx="2">
                  <c:v>74.684999999999931</c:v>
                </c:pt>
                <c:pt idx="3">
                  <c:v>80.555999999999841</c:v>
                </c:pt>
                <c:pt idx="4">
                  <c:v>97.771999999999863</c:v>
                </c:pt>
                <c:pt idx="5">
                  <c:v>104.12000000000003</c:v>
                </c:pt>
                <c:pt idx="6">
                  <c:v>97.276000000000096</c:v>
                </c:pt>
                <c:pt idx="7">
                  <c:v>99.313999999999794</c:v>
                </c:pt>
                <c:pt idx="8">
                  <c:v>110.66499999999988</c:v>
                </c:pt>
                <c:pt idx="9">
                  <c:v>104.491</c:v>
                </c:pt>
                <c:pt idx="10">
                  <c:v>104.99999999999986</c:v>
                </c:pt>
                <c:pt idx="11">
                  <c:v>106.12300000000018</c:v>
                </c:pt>
                <c:pt idx="12">
                  <c:v>106.57000000000011</c:v>
                </c:pt>
                <c:pt idx="13">
                  <c:v>107.18599999999982</c:v>
                </c:pt>
                <c:pt idx="14">
                  <c:v>107.86099999999982</c:v>
                </c:pt>
                <c:pt idx="15">
                  <c:v>108.39500000000012</c:v>
                </c:pt>
                <c:pt idx="16">
                  <c:v>108.87899999999986</c:v>
                </c:pt>
                <c:pt idx="17">
                  <c:v>109.38700000000007</c:v>
                </c:pt>
                <c:pt idx="18">
                  <c:v>109.91599999999977</c:v>
                </c:pt>
                <c:pt idx="19">
                  <c:v>110.47000000000018</c:v>
                </c:pt>
                <c:pt idx="20">
                  <c:v>111.06600000000003</c:v>
                </c:pt>
                <c:pt idx="21">
                  <c:v>111.64699999999986</c:v>
                </c:pt>
                <c:pt idx="22">
                  <c:v>112.22899999999981</c:v>
                </c:pt>
                <c:pt idx="23">
                  <c:v>112.81100000000009</c:v>
                </c:pt>
                <c:pt idx="24" formatCode="#,##0.00">
                  <c:v>113.39199999999994</c:v>
                </c:pt>
                <c:pt idx="25">
                  <c:v>113.97100000000002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96.786999999999992</c:v>
                </c:pt>
                <c:pt idx="1">
                  <c:v>106.38100000000027</c:v>
                </c:pt>
                <c:pt idx="2">
                  <c:v>117.74200000000008</c:v>
                </c:pt>
                <c:pt idx="3">
                  <c:v>107.85899999999994</c:v>
                </c:pt>
                <c:pt idx="4">
                  <c:v>113.97200000000007</c:v>
                </c:pt>
                <c:pt idx="5">
                  <c:v>117.19500000000009</c:v>
                </c:pt>
                <c:pt idx="6">
                  <c:v>127.45499999999984</c:v>
                </c:pt>
                <c:pt idx="7">
                  <c:v>126.90500000000003</c:v>
                </c:pt>
                <c:pt idx="8">
                  <c:v>148.12199999999987</c:v>
                </c:pt>
                <c:pt idx="9">
                  <c:v>141.48099999999985</c:v>
                </c:pt>
                <c:pt idx="10">
                  <c:v>130.88800000000009</c:v>
                </c:pt>
                <c:pt idx="11">
                  <c:v>133.03999999999985</c:v>
                </c:pt>
                <c:pt idx="12">
                  <c:v>135.53099999999992</c:v>
                </c:pt>
                <c:pt idx="13">
                  <c:v>137.12700000000024</c:v>
                </c:pt>
                <c:pt idx="14">
                  <c:v>138.13499999999976</c:v>
                </c:pt>
                <c:pt idx="15">
                  <c:v>138.89700000000016</c:v>
                </c:pt>
                <c:pt idx="16">
                  <c:v>139.76399999999984</c:v>
                </c:pt>
                <c:pt idx="17">
                  <c:v>140.61400000000015</c:v>
                </c:pt>
                <c:pt idx="18">
                  <c:v>141.45499999999998</c:v>
                </c:pt>
                <c:pt idx="19">
                  <c:v>142.29399999999995</c:v>
                </c:pt>
                <c:pt idx="20">
                  <c:v>143.16000000000048</c:v>
                </c:pt>
                <c:pt idx="21">
                  <c:v>143.98700000000025</c:v>
                </c:pt>
                <c:pt idx="22">
                  <c:v>144.8149999999998</c:v>
                </c:pt>
                <c:pt idx="23">
                  <c:v>145.64100000000016</c:v>
                </c:pt>
                <c:pt idx="24" formatCode="#,##0.00">
                  <c:v>146.46700000000004</c:v>
                </c:pt>
                <c:pt idx="25">
                  <c:v>147.2939999999999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27.733999999999927</c:v>
                </c:pt>
                <c:pt idx="1">
                  <c:v>23.789999999999981</c:v>
                </c:pt>
                <c:pt idx="2">
                  <c:v>26.608999999999963</c:v>
                </c:pt>
                <c:pt idx="3">
                  <c:v>27.411999999999985</c:v>
                </c:pt>
                <c:pt idx="4">
                  <c:v>27.670999999999989</c:v>
                </c:pt>
                <c:pt idx="5">
                  <c:v>31.979000000000021</c:v>
                </c:pt>
                <c:pt idx="6">
                  <c:v>28.088000000000008</c:v>
                </c:pt>
                <c:pt idx="7">
                  <c:v>27.132000000000012</c:v>
                </c:pt>
                <c:pt idx="8">
                  <c:v>24.887000000000011</c:v>
                </c:pt>
                <c:pt idx="9">
                  <c:v>32.107000000000021</c:v>
                </c:pt>
                <c:pt idx="10">
                  <c:v>31.112999999999957</c:v>
                </c:pt>
                <c:pt idx="11">
                  <c:v>30.64100000000002</c:v>
                </c:pt>
                <c:pt idx="12">
                  <c:v>28.961999999999975</c:v>
                </c:pt>
                <c:pt idx="13">
                  <c:v>28.473000000000038</c:v>
                </c:pt>
                <c:pt idx="14">
                  <c:v>28.715000000000053</c:v>
                </c:pt>
                <c:pt idx="15">
                  <c:v>28.84700000000004</c:v>
                </c:pt>
                <c:pt idx="16">
                  <c:v>29.000999999999987</c:v>
                </c:pt>
                <c:pt idx="17">
                  <c:v>29.145000000000014</c:v>
                </c:pt>
                <c:pt idx="18">
                  <c:v>29.265000000000029</c:v>
                </c:pt>
                <c:pt idx="19">
                  <c:v>29.372999999999998</c:v>
                </c:pt>
                <c:pt idx="20">
                  <c:v>29.492000000000058</c:v>
                </c:pt>
                <c:pt idx="21">
                  <c:v>29.620000000000033</c:v>
                </c:pt>
                <c:pt idx="22">
                  <c:v>29.753999999999984</c:v>
                </c:pt>
                <c:pt idx="23">
                  <c:v>29.887999999999966</c:v>
                </c:pt>
                <c:pt idx="24" formatCode="#,##0.00">
                  <c:v>30.019000000000013</c:v>
                </c:pt>
                <c:pt idx="25">
                  <c:v>30.147000000000006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28.871999999999993</c:v>
                </c:pt>
                <c:pt idx="1">
                  <c:v>32.403999999999975</c:v>
                </c:pt>
                <c:pt idx="2">
                  <c:v>30.606000000000023</c:v>
                </c:pt>
                <c:pt idx="3">
                  <c:v>33.91200000000002</c:v>
                </c:pt>
                <c:pt idx="4">
                  <c:v>34.318000000000055</c:v>
                </c:pt>
                <c:pt idx="5">
                  <c:v>39.761999999999986</c:v>
                </c:pt>
                <c:pt idx="6">
                  <c:v>45.261000000000024</c:v>
                </c:pt>
                <c:pt idx="7">
                  <c:v>44.663000000000054</c:v>
                </c:pt>
                <c:pt idx="8">
                  <c:v>45.394999999999868</c:v>
                </c:pt>
                <c:pt idx="9">
                  <c:v>37.369999999999976</c:v>
                </c:pt>
                <c:pt idx="10">
                  <c:v>35.782000000000046</c:v>
                </c:pt>
                <c:pt idx="11">
                  <c:v>35.315000000000012</c:v>
                </c:pt>
                <c:pt idx="12">
                  <c:v>34.994999999999983</c:v>
                </c:pt>
                <c:pt idx="13">
                  <c:v>35.016000000000041</c:v>
                </c:pt>
                <c:pt idx="14">
                  <c:v>35.065000000000097</c:v>
                </c:pt>
                <c:pt idx="15">
                  <c:v>35.03299999999998</c:v>
                </c:pt>
                <c:pt idx="16">
                  <c:v>34.988000000000063</c:v>
                </c:pt>
                <c:pt idx="17">
                  <c:v>34.947000000000017</c:v>
                </c:pt>
                <c:pt idx="18">
                  <c:v>34.914999999999957</c:v>
                </c:pt>
                <c:pt idx="19">
                  <c:v>34.896000000000022</c:v>
                </c:pt>
                <c:pt idx="20">
                  <c:v>34.895000000000074</c:v>
                </c:pt>
                <c:pt idx="21">
                  <c:v>34.904000000000025</c:v>
                </c:pt>
                <c:pt idx="22">
                  <c:v>34.921999999999976</c:v>
                </c:pt>
                <c:pt idx="23">
                  <c:v>34.945000000000014</c:v>
                </c:pt>
                <c:pt idx="24" formatCode="#,##0.00">
                  <c:v>34.975000000000016</c:v>
                </c:pt>
                <c:pt idx="25">
                  <c:v>35.012999999999948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54.139999999999965</c:v>
                </c:pt>
                <c:pt idx="1">
                  <c:v>62.118000000000031</c:v>
                </c:pt>
                <c:pt idx="2">
                  <c:v>62.287000000000063</c:v>
                </c:pt>
                <c:pt idx="3">
                  <c:v>63.132999999999988</c:v>
                </c:pt>
                <c:pt idx="4">
                  <c:v>58.603999999999907</c:v>
                </c:pt>
                <c:pt idx="5">
                  <c:v>53.835000000000022</c:v>
                </c:pt>
                <c:pt idx="6">
                  <c:v>53.28799999999994</c:v>
                </c:pt>
                <c:pt idx="7">
                  <c:v>54.483999999999973</c:v>
                </c:pt>
                <c:pt idx="8">
                  <c:v>54.256999999999934</c:v>
                </c:pt>
                <c:pt idx="9">
                  <c:v>53.253999999999905</c:v>
                </c:pt>
                <c:pt idx="10">
                  <c:v>52.690999999999974</c:v>
                </c:pt>
                <c:pt idx="11">
                  <c:v>51.500000000000021</c:v>
                </c:pt>
                <c:pt idx="12">
                  <c:v>52.074000000000062</c:v>
                </c:pt>
                <c:pt idx="13">
                  <c:v>52.453999999999986</c:v>
                </c:pt>
                <c:pt idx="14">
                  <c:v>52.921999999999905</c:v>
                </c:pt>
                <c:pt idx="15">
                  <c:v>53.202999999999982</c:v>
                </c:pt>
                <c:pt idx="16">
                  <c:v>53.422000000000054</c:v>
                </c:pt>
                <c:pt idx="17">
                  <c:v>53.649000000000044</c:v>
                </c:pt>
                <c:pt idx="18">
                  <c:v>53.875999999999941</c:v>
                </c:pt>
                <c:pt idx="19">
                  <c:v>54.103999999999978</c:v>
                </c:pt>
                <c:pt idx="20">
                  <c:v>54.33300000000002</c:v>
                </c:pt>
                <c:pt idx="21">
                  <c:v>54.573000000000029</c:v>
                </c:pt>
                <c:pt idx="22">
                  <c:v>54.813999999999957</c:v>
                </c:pt>
                <c:pt idx="23">
                  <c:v>55.054000000000137</c:v>
                </c:pt>
                <c:pt idx="24" formatCode="#,##0.00">
                  <c:v>55.290999999999812</c:v>
                </c:pt>
                <c:pt idx="25">
                  <c:v>55.528999999999904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138.93100000000052</c:v>
                </c:pt>
                <c:pt idx="1">
                  <c:v>131.09300000000033</c:v>
                </c:pt>
                <c:pt idx="2">
                  <c:v>124.49699999999997</c:v>
                </c:pt>
                <c:pt idx="3">
                  <c:v>133.93100000000015</c:v>
                </c:pt>
                <c:pt idx="4">
                  <c:v>133.08499999999987</c:v>
                </c:pt>
                <c:pt idx="5">
                  <c:v>137.76500000000041</c:v>
                </c:pt>
                <c:pt idx="6">
                  <c:v>140.06299999999985</c:v>
                </c:pt>
                <c:pt idx="7">
                  <c:v>140.90300000000005</c:v>
                </c:pt>
                <c:pt idx="8">
                  <c:v>135.54500000000013</c:v>
                </c:pt>
                <c:pt idx="9">
                  <c:v>132.25100000000026</c:v>
                </c:pt>
                <c:pt idx="10">
                  <c:v>134.1519999999999</c:v>
                </c:pt>
                <c:pt idx="11">
                  <c:v>134.62899999999976</c:v>
                </c:pt>
                <c:pt idx="12">
                  <c:v>135.16700000000026</c:v>
                </c:pt>
                <c:pt idx="13">
                  <c:v>135.9430000000003</c:v>
                </c:pt>
                <c:pt idx="14">
                  <c:v>136.8359999999999</c:v>
                </c:pt>
                <c:pt idx="15">
                  <c:v>137.76500000000013</c:v>
                </c:pt>
                <c:pt idx="16">
                  <c:v>138.46599999999998</c:v>
                </c:pt>
                <c:pt idx="17">
                  <c:v>139.19700000000009</c:v>
                </c:pt>
                <c:pt idx="18">
                  <c:v>139.95400000000004</c:v>
                </c:pt>
                <c:pt idx="19">
                  <c:v>140.75300000000007</c:v>
                </c:pt>
                <c:pt idx="20">
                  <c:v>141.67500000000064</c:v>
                </c:pt>
                <c:pt idx="21">
                  <c:v>142.60900000000015</c:v>
                </c:pt>
                <c:pt idx="22">
                  <c:v>143.55499999999989</c:v>
                </c:pt>
                <c:pt idx="23">
                  <c:v>144.50499999999994</c:v>
                </c:pt>
                <c:pt idx="24" formatCode="#,##0.00">
                  <c:v>145.45600000000027</c:v>
                </c:pt>
                <c:pt idx="25">
                  <c:v>146.41400000000004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165.2110000000003</c:v>
                </c:pt>
                <c:pt idx="1">
                  <c:v>170.52200000000008</c:v>
                </c:pt>
                <c:pt idx="2">
                  <c:v>173.79199999999994</c:v>
                </c:pt>
                <c:pt idx="3">
                  <c:v>173.17400000000001</c:v>
                </c:pt>
                <c:pt idx="4">
                  <c:v>179.8389999999998</c:v>
                </c:pt>
                <c:pt idx="5">
                  <c:v>161.2740000000002</c:v>
                </c:pt>
                <c:pt idx="6">
                  <c:v>183.44300000000001</c:v>
                </c:pt>
                <c:pt idx="7">
                  <c:v>189.90799999999987</c:v>
                </c:pt>
                <c:pt idx="8">
                  <c:v>184.71900000000019</c:v>
                </c:pt>
                <c:pt idx="9">
                  <c:v>191.31800000000004</c:v>
                </c:pt>
                <c:pt idx="10">
                  <c:v>188.74999999999974</c:v>
                </c:pt>
                <c:pt idx="11">
                  <c:v>191.77199999999982</c:v>
                </c:pt>
                <c:pt idx="12">
                  <c:v>193.95300000000003</c:v>
                </c:pt>
                <c:pt idx="13">
                  <c:v>195.79899999999992</c:v>
                </c:pt>
                <c:pt idx="14">
                  <c:v>198.05799999999979</c:v>
                </c:pt>
                <c:pt idx="15">
                  <c:v>199.66799999999981</c:v>
                </c:pt>
                <c:pt idx="16">
                  <c:v>200.89799999999971</c:v>
                </c:pt>
                <c:pt idx="17">
                  <c:v>202.02399999999989</c:v>
                </c:pt>
                <c:pt idx="18">
                  <c:v>203.10900000000038</c:v>
                </c:pt>
                <c:pt idx="19">
                  <c:v>204.1790000000002</c:v>
                </c:pt>
                <c:pt idx="20">
                  <c:v>205.23099999999988</c:v>
                </c:pt>
                <c:pt idx="21">
                  <c:v>206.27300000000042</c:v>
                </c:pt>
                <c:pt idx="22">
                  <c:v>207.30799999999999</c:v>
                </c:pt>
                <c:pt idx="23">
                  <c:v>208.34400000000002</c:v>
                </c:pt>
                <c:pt idx="24" formatCode="#,##0.00">
                  <c:v>209.38500000000039</c:v>
                </c:pt>
                <c:pt idx="25">
                  <c:v>210.44000000000011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24.49</c:v>
                </c:pt>
                <c:pt idx="1">
                  <c:v>23.062000000000005</c:v>
                </c:pt>
                <c:pt idx="2">
                  <c:v>26.306999999999988</c:v>
                </c:pt>
                <c:pt idx="3">
                  <c:v>20.80599999999999</c:v>
                </c:pt>
                <c:pt idx="4">
                  <c:v>23.109000000000016</c:v>
                </c:pt>
                <c:pt idx="5">
                  <c:v>26.284999999999922</c:v>
                </c:pt>
                <c:pt idx="6">
                  <c:v>23.194999999999965</c:v>
                </c:pt>
                <c:pt idx="7">
                  <c:v>24.056000000000072</c:v>
                </c:pt>
                <c:pt idx="8">
                  <c:v>25.945</c:v>
                </c:pt>
                <c:pt idx="9">
                  <c:v>23.063999999999989</c:v>
                </c:pt>
                <c:pt idx="10">
                  <c:v>18.903999999999968</c:v>
                </c:pt>
                <c:pt idx="11">
                  <c:v>18.602999999999962</c:v>
                </c:pt>
                <c:pt idx="12">
                  <c:v>18.473999999999975</c:v>
                </c:pt>
                <c:pt idx="13">
                  <c:v>18.566000000000013</c:v>
                </c:pt>
                <c:pt idx="14">
                  <c:v>18.935000000000016</c:v>
                </c:pt>
                <c:pt idx="15">
                  <c:v>19.085999999999991</c:v>
                </c:pt>
                <c:pt idx="16">
                  <c:v>19.185000000000031</c:v>
                </c:pt>
                <c:pt idx="17">
                  <c:v>19.234999999999989</c:v>
                </c:pt>
                <c:pt idx="18">
                  <c:v>19.252999999999986</c:v>
                </c:pt>
                <c:pt idx="19">
                  <c:v>19.254000000000019</c:v>
                </c:pt>
                <c:pt idx="20">
                  <c:v>19.252999999999989</c:v>
                </c:pt>
                <c:pt idx="21">
                  <c:v>19.245000000000015</c:v>
                </c:pt>
                <c:pt idx="22">
                  <c:v>19.235000000000042</c:v>
                </c:pt>
                <c:pt idx="23">
                  <c:v>19.221</c:v>
                </c:pt>
                <c:pt idx="24">
                  <c:v>19.203999999999994</c:v>
                </c:pt>
                <c:pt idx="25">
                  <c:v>19.188999999999975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135.43599999999981</c:v>
                </c:pt>
                <c:pt idx="1">
                  <c:v>134.00300000000013</c:v>
                </c:pt>
                <c:pt idx="2">
                  <c:v>133.57000000000002</c:v>
                </c:pt>
                <c:pt idx="3">
                  <c:v>140.78500000000003</c:v>
                </c:pt>
                <c:pt idx="4">
                  <c:v>144.09199999999981</c:v>
                </c:pt>
                <c:pt idx="5">
                  <c:v>144.50099999999975</c:v>
                </c:pt>
                <c:pt idx="6">
                  <c:v>140.70899999999943</c:v>
                </c:pt>
                <c:pt idx="7">
                  <c:v>139.46500000000026</c:v>
                </c:pt>
                <c:pt idx="8">
                  <c:v>138.15800000000004</c:v>
                </c:pt>
                <c:pt idx="9">
                  <c:v>145.28700000000015</c:v>
                </c:pt>
                <c:pt idx="10">
                  <c:v>133.33699999999988</c:v>
                </c:pt>
                <c:pt idx="11">
                  <c:v>135.19399999999979</c:v>
                </c:pt>
                <c:pt idx="12">
                  <c:v>134.23700000000025</c:v>
                </c:pt>
                <c:pt idx="13">
                  <c:v>133.49599999999995</c:v>
                </c:pt>
                <c:pt idx="14">
                  <c:v>132.85800000000003</c:v>
                </c:pt>
                <c:pt idx="15">
                  <c:v>131.60700000000003</c:v>
                </c:pt>
                <c:pt idx="16">
                  <c:v>130.40299999999985</c:v>
                </c:pt>
                <c:pt idx="17">
                  <c:v>129.12799999999979</c:v>
                </c:pt>
                <c:pt idx="18">
                  <c:v>127.89499999999984</c:v>
                </c:pt>
                <c:pt idx="19">
                  <c:v>126.71099999999998</c:v>
                </c:pt>
                <c:pt idx="20">
                  <c:v>125.71699999999986</c:v>
                </c:pt>
                <c:pt idx="21">
                  <c:v>124.64399999999988</c:v>
                </c:pt>
                <c:pt idx="22">
                  <c:v>123.60499999999988</c:v>
                </c:pt>
                <c:pt idx="23">
                  <c:v>122.60200000000007</c:v>
                </c:pt>
                <c:pt idx="24">
                  <c:v>121.63199999999975</c:v>
                </c:pt>
                <c:pt idx="25">
                  <c:v>120.70999999999995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78.885000000000105</c:v>
                </c:pt>
                <c:pt idx="1">
                  <c:v>76.289999999999907</c:v>
                </c:pt>
                <c:pt idx="2">
                  <c:v>74.029000000000011</c:v>
                </c:pt>
                <c:pt idx="3">
                  <c:v>74.822999999999823</c:v>
                </c:pt>
                <c:pt idx="4">
                  <c:v>72.363999999999933</c:v>
                </c:pt>
                <c:pt idx="5">
                  <c:v>79.147999999999911</c:v>
                </c:pt>
                <c:pt idx="6">
                  <c:v>69.851000000000042</c:v>
                </c:pt>
                <c:pt idx="7">
                  <c:v>72.796000000000078</c:v>
                </c:pt>
                <c:pt idx="8">
                  <c:v>88.986999999999739</c:v>
                </c:pt>
                <c:pt idx="9">
                  <c:v>93.943999999999562</c:v>
                </c:pt>
                <c:pt idx="10">
                  <c:v>90.207999999999927</c:v>
                </c:pt>
                <c:pt idx="11">
                  <c:v>88.875999999999877</c:v>
                </c:pt>
                <c:pt idx="12">
                  <c:v>89.083999999999918</c:v>
                </c:pt>
                <c:pt idx="13">
                  <c:v>89.655000000000157</c:v>
                </c:pt>
                <c:pt idx="14">
                  <c:v>90.182999999999808</c:v>
                </c:pt>
                <c:pt idx="15">
                  <c:v>90.483999999999895</c:v>
                </c:pt>
                <c:pt idx="16">
                  <c:v>90.708999999999918</c:v>
                </c:pt>
                <c:pt idx="17">
                  <c:v>90.772000000000162</c:v>
                </c:pt>
                <c:pt idx="18">
                  <c:v>90.912999999999982</c:v>
                </c:pt>
                <c:pt idx="19">
                  <c:v>91.011999999999944</c:v>
                </c:pt>
                <c:pt idx="20">
                  <c:v>91.192999999999827</c:v>
                </c:pt>
                <c:pt idx="21">
                  <c:v>91.38599999999991</c:v>
                </c:pt>
                <c:pt idx="22">
                  <c:v>91.593000000000103</c:v>
                </c:pt>
                <c:pt idx="23">
                  <c:v>91.809000000000026</c:v>
                </c:pt>
                <c:pt idx="24" formatCode="#,##0.00">
                  <c:v>92.030999999999977</c:v>
                </c:pt>
                <c:pt idx="25">
                  <c:v>92.255999999999915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320.57299999999975</c:v>
                </c:pt>
                <c:pt idx="1">
                  <c:v>320.23100000000028</c:v>
                </c:pt>
                <c:pt idx="2">
                  <c:v>336.04900000000032</c:v>
                </c:pt>
                <c:pt idx="3">
                  <c:v>331.85100000000011</c:v>
                </c:pt>
                <c:pt idx="4">
                  <c:v>347.96200000000027</c:v>
                </c:pt>
                <c:pt idx="5">
                  <c:v>361.79800000000023</c:v>
                </c:pt>
                <c:pt idx="6">
                  <c:v>357.37800000000061</c:v>
                </c:pt>
                <c:pt idx="7">
                  <c:v>366.09300000000007</c:v>
                </c:pt>
                <c:pt idx="8">
                  <c:v>359.81799999999993</c:v>
                </c:pt>
                <c:pt idx="9">
                  <c:v>369.63599999999985</c:v>
                </c:pt>
                <c:pt idx="10">
                  <c:v>366.57599999999985</c:v>
                </c:pt>
                <c:pt idx="11">
                  <c:v>368.23599999999976</c:v>
                </c:pt>
                <c:pt idx="12">
                  <c:v>372.68199999999968</c:v>
                </c:pt>
                <c:pt idx="13">
                  <c:v>375.19800000000026</c:v>
                </c:pt>
                <c:pt idx="14">
                  <c:v>377.68900000000031</c:v>
                </c:pt>
                <c:pt idx="15">
                  <c:v>380.67500000000013</c:v>
                </c:pt>
                <c:pt idx="16">
                  <c:v>383.15799999999984</c:v>
                </c:pt>
                <c:pt idx="17">
                  <c:v>385.43299999999971</c:v>
                </c:pt>
                <c:pt idx="18">
                  <c:v>387.5719999999996</c:v>
                </c:pt>
                <c:pt idx="19">
                  <c:v>389.63800000000043</c:v>
                </c:pt>
                <c:pt idx="20">
                  <c:v>391.74099999999953</c:v>
                </c:pt>
                <c:pt idx="21">
                  <c:v>393.80500000000006</c:v>
                </c:pt>
                <c:pt idx="22">
                  <c:v>395.81899999999962</c:v>
                </c:pt>
                <c:pt idx="23">
                  <c:v>397.82199999999989</c:v>
                </c:pt>
                <c:pt idx="24">
                  <c:v>399.73400000000015</c:v>
                </c:pt>
                <c:pt idx="25">
                  <c:v>401.59299999999979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316.3769999999999</c:v>
                </c:pt>
                <c:pt idx="1">
                  <c:v>336.41600000000022</c:v>
                </c:pt>
                <c:pt idx="2">
                  <c:v>340.67899999999997</c:v>
                </c:pt>
                <c:pt idx="3">
                  <c:v>349.08799999999985</c:v>
                </c:pt>
                <c:pt idx="4">
                  <c:v>370.16200000000003</c:v>
                </c:pt>
                <c:pt idx="5">
                  <c:v>391.91100000000034</c:v>
                </c:pt>
                <c:pt idx="6">
                  <c:v>398.49599999999998</c:v>
                </c:pt>
                <c:pt idx="7">
                  <c:v>402.06899999999985</c:v>
                </c:pt>
                <c:pt idx="8">
                  <c:v>433.15199999999976</c:v>
                </c:pt>
                <c:pt idx="9">
                  <c:v>422.80499999999995</c:v>
                </c:pt>
                <c:pt idx="10">
                  <c:v>414.91499999999991</c:v>
                </c:pt>
                <c:pt idx="11">
                  <c:v>418.51100000000025</c:v>
                </c:pt>
                <c:pt idx="12">
                  <c:v>419.31299999999999</c:v>
                </c:pt>
                <c:pt idx="13">
                  <c:v>421.29100000000011</c:v>
                </c:pt>
                <c:pt idx="14">
                  <c:v>423.48799999999994</c:v>
                </c:pt>
                <c:pt idx="15">
                  <c:v>425.14499999999998</c:v>
                </c:pt>
                <c:pt idx="16">
                  <c:v>426.93199999999985</c:v>
                </c:pt>
                <c:pt idx="17">
                  <c:v>428.70300000000015</c:v>
                </c:pt>
                <c:pt idx="18">
                  <c:v>430.46599999999961</c:v>
                </c:pt>
                <c:pt idx="19">
                  <c:v>432.25500000000011</c:v>
                </c:pt>
                <c:pt idx="20">
                  <c:v>434.16000000000076</c:v>
                </c:pt>
                <c:pt idx="21">
                  <c:v>435.99900000000025</c:v>
                </c:pt>
                <c:pt idx="22">
                  <c:v>437.84899999999936</c:v>
                </c:pt>
                <c:pt idx="23">
                  <c:v>439.68900000000031</c:v>
                </c:pt>
                <c:pt idx="24">
                  <c:v>441.51299999999998</c:v>
                </c:pt>
                <c:pt idx="25">
                  <c:v>443.32599999999991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358.28200000000078</c:v>
                </c:pt>
                <c:pt idx="1">
                  <c:v>363.7330000000004</c:v>
                </c:pt>
                <c:pt idx="2">
                  <c:v>360.57600000000002</c:v>
                </c:pt>
                <c:pt idx="3">
                  <c:v>370.23800000000017</c:v>
                </c:pt>
                <c:pt idx="4">
                  <c:v>371.52799999999957</c:v>
                </c:pt>
                <c:pt idx="5">
                  <c:v>352.87400000000059</c:v>
                </c:pt>
                <c:pt idx="6">
                  <c:v>376.79399999999976</c:v>
                </c:pt>
                <c:pt idx="7">
                  <c:v>385.2949999999999</c:v>
                </c:pt>
                <c:pt idx="8">
                  <c:v>374.5210000000003</c:v>
                </c:pt>
                <c:pt idx="9">
                  <c:v>376.82300000000021</c:v>
                </c:pt>
                <c:pt idx="10">
                  <c:v>375.59299999999962</c:v>
                </c:pt>
                <c:pt idx="11">
                  <c:v>377.90099999999961</c:v>
                </c:pt>
                <c:pt idx="12">
                  <c:v>381.19400000000036</c:v>
                </c:pt>
                <c:pt idx="13">
                  <c:v>384.1960000000002</c:v>
                </c:pt>
                <c:pt idx="14">
                  <c:v>387.81599999999958</c:v>
                </c:pt>
                <c:pt idx="15">
                  <c:v>390.63599999999991</c:v>
                </c:pt>
                <c:pt idx="16">
                  <c:v>392.78599999999972</c:v>
                </c:pt>
                <c:pt idx="17">
                  <c:v>394.87</c:v>
                </c:pt>
                <c:pt idx="18">
                  <c:v>396.93900000000036</c:v>
                </c:pt>
                <c:pt idx="19">
                  <c:v>399.03600000000029</c:v>
                </c:pt>
                <c:pt idx="20">
                  <c:v>401.23900000000054</c:v>
                </c:pt>
                <c:pt idx="21">
                  <c:v>403.45500000000061</c:v>
                </c:pt>
                <c:pt idx="22">
                  <c:v>405.67699999999985</c:v>
                </c:pt>
                <c:pt idx="23">
                  <c:v>407.90300000000013</c:v>
                </c:pt>
                <c:pt idx="24">
                  <c:v>410.13200000000046</c:v>
                </c:pt>
                <c:pt idx="25">
                  <c:v>412.38300000000004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26.013238315480042</c:v>
                </c:pt>
                <c:pt idx="1">
                  <c:v>26.837023492836526</c:v>
                </c:pt>
                <c:pt idx="2">
                  <c:v>27.686801297385564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28.890975933217213</c:v>
                </c:pt>
                <c:pt idx="1">
                  <c:v>29.646674998017204</c:v>
                </c:pt>
                <c:pt idx="2">
                  <c:v>29.764269797651089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26.671099588136382</c:v>
                </c:pt>
                <c:pt idx="1">
                  <c:v>26.192737148748908</c:v>
                </c:pt>
                <c:pt idx="2">
                  <c:v>26.962376221670038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5.8346485889966635</c:v>
                </c:pt>
                <c:pt idx="1">
                  <c:v>6.4455786323009159</c:v>
                </c:pt>
                <c:pt idx="2">
                  <c:v>6.1939351052094782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10.652354522648789</c:v>
                </c:pt>
                <c:pt idx="1">
                  <c:v>9.5272494467797433</c:v>
                </c:pt>
                <c:pt idx="2">
                  <c:v>8.1042957265634374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1.9376830515209102</c:v>
                </c:pt>
                <c:pt idx="1">
                  <c:v>1.350736281316695</c:v>
                </c:pt>
                <c:pt idx="2">
                  <c:v>1.2883218515203849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22.718999999999028</c:v>
                </c:pt>
                <c:pt idx="1">
                  <c:v>23.003999999999564</c:v>
                </c:pt>
                <c:pt idx="2">
                  <c:v>4.7779999999996221</c:v>
                </c:pt>
                <c:pt idx="3">
                  <c:v>11.060000000000016</c:v>
                </c:pt>
                <c:pt idx="4">
                  <c:v>-11.163999999999874</c:v>
                </c:pt>
                <c:pt idx="5">
                  <c:v>-7.380999999999954</c:v>
                </c:pt>
                <c:pt idx="7">
                  <c:v>43.015999999998485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36.790000000000418</c:v>
                </c:pt>
                <c:pt idx="1">
                  <c:v>28.411000000000001</c:v>
                </c:pt>
                <c:pt idx="2">
                  <c:v>35.016999999999939</c:v>
                </c:pt>
                <c:pt idx="3">
                  <c:v>2.0479999999999876</c:v>
                </c:pt>
                <c:pt idx="4">
                  <c:v>-12.626999999999924</c:v>
                </c:pt>
                <c:pt idx="5">
                  <c:v>0.28500000000000725</c:v>
                </c:pt>
                <c:pt idx="7">
                  <c:v>89.924000000000433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0.41601638537631658</c:v>
                </c:pt>
                <c:pt idx="2">
                  <c:v>-1.3067894236842403</c:v>
                </c:pt>
                <c:pt idx="3">
                  <c:v>4.7484691830809611</c:v>
                </c:pt>
                <c:pt idx="4">
                  <c:v>4.0617920806673702E-2</c:v>
                </c:pt>
                <c:pt idx="6">
                  <c:v>0.20106998184517</c:v>
                </c:pt>
                <c:pt idx="7">
                  <c:v>-0.1116778475964364</c:v>
                </c:pt>
                <c:pt idx="8">
                  <c:v>6.8976435548129267E-2</c:v>
                </c:pt>
                <c:pt idx="10">
                  <c:v>1.6273276368510725</c:v>
                </c:pt>
                <c:pt idx="11">
                  <c:v>-0.4037456660478056</c:v>
                </c:pt>
                <c:pt idx="12">
                  <c:v>0.19579292808853399</c:v>
                </c:pt>
                <c:pt idx="14">
                  <c:v>-1.0597622401328999</c:v>
                </c:pt>
                <c:pt idx="15">
                  <c:v>-0.45443704767679227</c:v>
                </c:pt>
                <c:pt idx="16">
                  <c:v>0.84490818424554082</c:v>
                </c:pt>
                <c:pt idx="17">
                  <c:v>0.60101279782300843</c:v>
                </c:pt>
                <c:pt idx="19">
                  <c:v>-6.7340239907842658E-3</c:v>
                </c:pt>
                <c:pt idx="20">
                  <c:v>-1.1947853766601457</c:v>
                </c:pt>
                <c:pt idx="21">
                  <c:v>-0.58873317933382241</c:v>
                </c:pt>
                <c:pt idx="22">
                  <c:v>0.7041467763614806</c:v>
                </c:pt>
                <c:pt idx="23">
                  <c:v>-0.58354337133784684</c:v>
                </c:pt>
                <c:pt idx="25">
                  <c:v>-3.3938597847625762</c:v>
                </c:pt>
                <c:pt idx="26">
                  <c:v>0.17754129792113549</c:v>
                </c:pt>
                <c:pt idx="27">
                  <c:v>-0.29995194404068837</c:v>
                </c:pt>
                <c:pt idx="29">
                  <c:v>0.41532715231056283</c:v>
                </c:pt>
                <c:pt idx="30">
                  <c:v>-0.38793121780469342</c:v>
                </c:pt>
                <c:pt idx="31">
                  <c:v>-0.4304649671759142</c:v>
                </c:pt>
                <c:pt idx="32">
                  <c:v>4.3793683335454192</c:v>
                </c:pt>
                <c:pt idx="33">
                  <c:v>-6.9576901033563399E-2</c:v>
                </c:pt>
                <c:pt idx="34">
                  <c:v>1.0340692861498413</c:v>
                </c:pt>
                <c:pt idx="36">
                  <c:v>0.99136423729180301</c:v>
                </c:pt>
                <c:pt idx="37">
                  <c:v>0.63972032016030855</c:v>
                </c:pt>
                <c:pt idx="38">
                  <c:v>0.35739963442067424</c:v>
                </c:pt>
                <c:pt idx="39">
                  <c:v>2.1229466976161682</c:v>
                </c:pt>
                <c:pt idx="40">
                  <c:v>1.0964386317990904</c:v>
                </c:pt>
                <c:pt idx="42">
                  <c:v>1.0889386705738913</c:v>
                </c:pt>
                <c:pt idx="43">
                  <c:v>-8.1835307625754972E-2</c:v>
                </c:pt>
                <c:pt idx="44">
                  <c:v>0.26907167413474653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0.62631770309933277</c:v>
                </c:pt>
                <c:pt idx="2">
                  <c:v>-1.8074959444188909</c:v>
                </c:pt>
                <c:pt idx="3">
                  <c:v>-4.8804302308947385</c:v>
                </c:pt>
                <c:pt idx="4">
                  <c:v>-2.3281074394619683</c:v>
                </c:pt>
                <c:pt idx="6">
                  <c:v>-0.74367328655134957</c:v>
                </c:pt>
                <c:pt idx="7">
                  <c:v>-4.1312242079490247</c:v>
                </c:pt>
                <c:pt idx="8">
                  <c:v>-2.2796180625936358</c:v>
                </c:pt>
                <c:pt idx="10">
                  <c:v>2.3540592831331697</c:v>
                </c:pt>
                <c:pt idx="11">
                  <c:v>-1.7863999823496957</c:v>
                </c:pt>
                <c:pt idx="12">
                  <c:v>-0.78020269412482079</c:v>
                </c:pt>
                <c:pt idx="14">
                  <c:v>1.4665074394527577</c:v>
                </c:pt>
                <c:pt idx="15">
                  <c:v>-2.7456234145373126</c:v>
                </c:pt>
                <c:pt idx="16">
                  <c:v>0.64939787005362515</c:v>
                </c:pt>
                <c:pt idx="17">
                  <c:v>-3.5785839916846474E-2</c:v>
                </c:pt>
                <c:pt idx="19">
                  <c:v>-2.5471502705603943</c:v>
                </c:pt>
                <c:pt idx="20">
                  <c:v>-1.2386308135947321</c:v>
                </c:pt>
                <c:pt idx="21">
                  <c:v>-3.5316365339661426</c:v>
                </c:pt>
                <c:pt idx="22">
                  <c:v>-5.5934104426627833</c:v>
                </c:pt>
                <c:pt idx="23">
                  <c:v>-2.7819043708242064</c:v>
                </c:pt>
                <c:pt idx="25">
                  <c:v>-2.5796431947273435</c:v>
                </c:pt>
                <c:pt idx="26">
                  <c:v>0.29570040331354797</c:v>
                </c:pt>
                <c:pt idx="27">
                  <c:v>-0.21367381744652469</c:v>
                </c:pt>
                <c:pt idx="29">
                  <c:v>2.0801298114596634</c:v>
                </c:pt>
                <c:pt idx="30">
                  <c:v>1.8719064402571206</c:v>
                </c:pt>
                <c:pt idx="31">
                  <c:v>2.1423748924704888</c:v>
                </c:pt>
                <c:pt idx="32">
                  <c:v>4.1425770886858171</c:v>
                </c:pt>
                <c:pt idx="33">
                  <c:v>4.0651072300978308</c:v>
                </c:pt>
                <c:pt idx="34">
                  <c:v>2.663897291648909</c:v>
                </c:pt>
                <c:pt idx="36">
                  <c:v>5.3889833357648298</c:v>
                </c:pt>
                <c:pt idx="37">
                  <c:v>2.0799368228667348</c:v>
                </c:pt>
                <c:pt idx="38">
                  <c:v>4.5866020744252056</c:v>
                </c:pt>
                <c:pt idx="39">
                  <c:v>3.7689770600461969</c:v>
                </c:pt>
                <c:pt idx="40">
                  <c:v>4.0176127093117353</c:v>
                </c:pt>
                <c:pt idx="42">
                  <c:v>2.1065735822358711</c:v>
                </c:pt>
                <c:pt idx="43">
                  <c:v>3.9776793787186238</c:v>
                </c:pt>
                <c:pt idx="44">
                  <c:v>3.4275818796304369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17.114977534224707</c:v>
                </c:pt>
                <c:pt idx="1">
                  <c:v>3.769866338996863</c:v>
                </c:pt>
                <c:pt idx="2">
                  <c:v>13.613877079726151</c:v>
                </c:pt>
                <c:pt idx="3">
                  <c:v>14.516122744142315</c:v>
                </c:pt>
                <c:pt idx="4">
                  <c:v>6.4269873240859567</c:v>
                </c:pt>
                <c:pt idx="5">
                  <c:v>20.040235424551142</c:v>
                </c:pt>
                <c:pt idx="6">
                  <c:v>4.7477637247391762</c:v>
                </c:pt>
                <c:pt idx="7">
                  <c:v>5.5528844414646237</c:v>
                </c:pt>
                <c:pt idx="8">
                  <c:v>1.519934011185665</c:v>
                </c:pt>
                <c:pt idx="9">
                  <c:v>2.0806694603765585</c:v>
                </c:pt>
                <c:pt idx="10">
                  <c:v>8.4252534868165014</c:v>
                </c:pt>
                <c:pt idx="11">
                  <c:v>2.0803709170071158</c:v>
                </c:pt>
                <c:pt idx="12">
                  <c:v>-3.9077823757349819</c:v>
                </c:pt>
                <c:pt idx="13">
                  <c:v>-2.7845434885896996</c:v>
                </c:pt>
                <c:pt idx="14">
                  <c:v>-10.812622203107573</c:v>
                </c:pt>
                <c:pt idx="15">
                  <c:v>-2.7334346546165094</c:v>
                </c:pt>
                <c:pt idx="16">
                  <c:v>-3.070064720089146</c:v>
                </c:pt>
                <c:pt idx="17">
                  <c:v>3.5617719195149675</c:v>
                </c:pt>
                <c:pt idx="18">
                  <c:v>-3.9090806481565004</c:v>
                </c:pt>
                <c:pt idx="19">
                  <c:v>9.7605875905154127E-2</c:v>
                </c:pt>
                <c:pt idx="20">
                  <c:v>-7.329486147413192</c:v>
                </c:pt>
                <c:pt idx="21">
                  <c:v>3.0986976604118119</c:v>
                </c:pt>
                <c:pt idx="22">
                  <c:v>-9.8217802248321604</c:v>
                </c:pt>
                <c:pt idx="23">
                  <c:v>-2.1279988724977272</c:v>
                </c:pt>
                <c:pt idx="24">
                  <c:v>-6.0911469694325078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-1.1789142025521784</c:v>
                </c:pt>
                <c:pt idx="1">
                  <c:v>6.7181113630792666</c:v>
                </c:pt>
                <c:pt idx="2">
                  <c:v>29.85916657519401</c:v>
                </c:pt>
                <c:pt idx="3">
                  <c:v>3.9727153427576098</c:v>
                </c:pt>
                <c:pt idx="4">
                  <c:v>6.59563496244715</c:v>
                </c:pt>
                <c:pt idx="5">
                  <c:v>13.846003058816507</c:v>
                </c:pt>
                <c:pt idx="6">
                  <c:v>-0.27297040882288215</c:v>
                </c:pt>
                <c:pt idx="7">
                  <c:v>27.269311443620904</c:v>
                </c:pt>
                <c:pt idx="8">
                  <c:v>-0.9470476831483623</c:v>
                </c:pt>
                <c:pt idx="9">
                  <c:v>-1.3306193280946559</c:v>
                </c:pt>
                <c:pt idx="10">
                  <c:v>5.5247594733709207</c:v>
                </c:pt>
                <c:pt idx="11">
                  <c:v>3.8278771866376644</c:v>
                </c:pt>
                <c:pt idx="12">
                  <c:v>-11.316004776629658</c:v>
                </c:pt>
                <c:pt idx="13">
                  <c:v>0.92674853324172801</c:v>
                </c:pt>
                <c:pt idx="14">
                  <c:v>-4.6534903420068687</c:v>
                </c:pt>
                <c:pt idx="15">
                  <c:v>-7.0132017982528367</c:v>
                </c:pt>
                <c:pt idx="16">
                  <c:v>-2.2510167401005532E-2</c:v>
                </c:pt>
                <c:pt idx="17">
                  <c:v>15.044095625356434</c:v>
                </c:pt>
                <c:pt idx="18">
                  <c:v>-1.7284506677912752</c:v>
                </c:pt>
                <c:pt idx="19">
                  <c:v>-0.20533743720438724</c:v>
                </c:pt>
                <c:pt idx="20">
                  <c:v>-4.5757798485150971</c:v>
                </c:pt>
                <c:pt idx="21">
                  <c:v>7.729785020220401</c:v>
                </c:pt>
                <c:pt idx="22">
                  <c:v>-0.69513095878782138</c:v>
                </c:pt>
                <c:pt idx="23">
                  <c:v>1.7117130897946566</c:v>
                </c:pt>
                <c:pt idx="24">
                  <c:v>21.545731173495685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20.88484387322157</c:v>
                </c:pt>
                <c:pt idx="1">
                  <c:v>54.597222572505558</c:v>
                </c:pt>
                <c:pt idx="2">
                  <c:v>22.326505124582525</c:v>
                </c:pt>
                <c:pt idx="3">
                  <c:v>-1.8274114587278802</c:v>
                </c:pt>
                <c:pt idx="4">
                  <c:v>-19.400665066402922</c:v>
                </c:pt>
                <c:pt idx="5">
                  <c:v>-0.24970285273639092</c:v>
                </c:pt>
                <c:pt idx="6">
                  <c:v>-4.2307884870013908</c:v>
                </c:pt>
                <c:pt idx="7">
                  <c:v>-11.949779097329881</c:v>
                </c:pt>
                <c:pt idx="8">
                  <c:v>-17.134224608112106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5.5391971605270669</c:v>
                </c:pt>
                <c:pt idx="1">
                  <c:v>54.273519939215305</c:v>
                </c:pt>
                <c:pt idx="2">
                  <c:v>30.243433496925917</c:v>
                </c:pt>
                <c:pt idx="3">
                  <c:v>-7.4881275899919899</c:v>
                </c:pt>
                <c:pt idx="4">
                  <c:v>-10.762453774418987</c:v>
                </c:pt>
                <c:pt idx="5">
                  <c:v>13.110307520360777</c:v>
                </c:pt>
                <c:pt idx="6">
                  <c:v>3.1540051717053075</c:v>
                </c:pt>
                <c:pt idx="7">
                  <c:v>1.0165821310068424</c:v>
                </c:pt>
                <c:pt idx="8">
                  <c:v>0.83753594466941195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64.205813124076101</c:v>
                </c:pt>
                <c:pt idx="1">
                  <c:v>71.563462606027002</c:v>
                </c:pt>
                <c:pt idx="2">
                  <c:v>73.295533383415744</c:v>
                </c:pt>
                <c:pt idx="3">
                  <c:v>76.514385025549956</c:v>
                </c:pt>
                <c:pt idx="4">
                  <c:v>74.468891461445324</c:v>
                </c:pt>
                <c:pt idx="5">
                  <c:v>79.475956715056441</c:v>
                </c:pt>
                <c:pt idx="6">
                  <c:v>84.416639436492673</c:v>
                </c:pt>
                <c:pt idx="7">
                  <c:v>86.489638243718801</c:v>
                </c:pt>
                <c:pt idx="8">
                  <c:v>91.460320241254564</c:v>
                </c:pt>
                <c:pt idx="9">
                  <c:v>94.198616474557724</c:v>
                </c:pt>
                <c:pt idx="10">
                  <c:v>96.590934249281148</c:v>
                </c:pt>
                <c:pt idx="11">
                  <c:v>84.161472205325822</c:v>
                </c:pt>
                <c:pt idx="12">
                  <c:v>84.899099115488866</c:v>
                </c:pt>
                <c:pt idx="13">
                  <c:v>85.722824328557053</c:v>
                </c:pt>
                <c:pt idx="14">
                  <c:v>86.657738858748289</c:v>
                </c:pt>
                <c:pt idx="15">
                  <c:v>87.443128369750752</c:v>
                </c:pt>
                <c:pt idx="16">
                  <c:v>88.191519621066362</c:v>
                </c:pt>
                <c:pt idx="17">
                  <c:v>88.94372495231012</c:v>
                </c:pt>
                <c:pt idx="18">
                  <c:v>89.721367762558913</c:v>
                </c:pt>
                <c:pt idx="19">
                  <c:v>90.488067463120245</c:v>
                </c:pt>
                <c:pt idx="20">
                  <c:v>91.31116047575216</c:v>
                </c:pt>
                <c:pt idx="21">
                  <c:v>92.113938114760614</c:v>
                </c:pt>
                <c:pt idx="22">
                  <c:v>92.921017962313954</c:v>
                </c:pt>
                <c:pt idx="23">
                  <c:v>93.743968650777006</c:v>
                </c:pt>
                <c:pt idx="24">
                  <c:v>94.57166341613862</c:v>
                </c:pt>
                <c:pt idx="25">
                  <c:v>95.412020046728969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26.685876260139416</c:v>
                </c:pt>
                <c:pt idx="1">
                  <c:v>29.733102145422091</c:v>
                </c:pt>
                <c:pt idx="2">
                  <c:v>30.763317230547777</c:v>
                </c:pt>
                <c:pt idx="3">
                  <c:v>31.658530672777083</c:v>
                </c:pt>
                <c:pt idx="4">
                  <c:v>35.496092888284856</c:v>
                </c:pt>
                <c:pt idx="5">
                  <c:v>34.314935363283745</c:v>
                </c:pt>
                <c:pt idx="6">
                  <c:v>31.944385501959612</c:v>
                </c:pt>
                <c:pt idx="7">
                  <c:v>35.56776164627076</c:v>
                </c:pt>
                <c:pt idx="8">
                  <c:v>35.587383055540805</c:v>
                </c:pt>
                <c:pt idx="9">
                  <c:v>36.392940552732703</c:v>
                </c:pt>
                <c:pt idx="10">
                  <c:v>38.084801702280608</c:v>
                </c:pt>
                <c:pt idx="11">
                  <c:v>37.170882993080276</c:v>
                </c:pt>
                <c:pt idx="12">
                  <c:v>37.836334985359265</c:v>
                </c:pt>
                <c:pt idx="13">
                  <c:v>38.359306141066547</c:v>
                </c:pt>
                <c:pt idx="14">
                  <c:v>38.884890521664111</c:v>
                </c:pt>
                <c:pt idx="15">
                  <c:v>39.444202231709284</c:v>
                </c:pt>
                <c:pt idx="16">
                  <c:v>39.946350180541117</c:v>
                </c:pt>
                <c:pt idx="17">
                  <c:v>40.426179335061782</c:v>
                </c:pt>
                <c:pt idx="18">
                  <c:v>40.91481576083337</c:v>
                </c:pt>
                <c:pt idx="19">
                  <c:v>41.437083513986167</c:v>
                </c:pt>
                <c:pt idx="20">
                  <c:v>41.983253029735799</c:v>
                </c:pt>
                <c:pt idx="21">
                  <c:v>42.526670418607203</c:v>
                </c:pt>
                <c:pt idx="22">
                  <c:v>43.060770071764289</c:v>
                </c:pt>
                <c:pt idx="23">
                  <c:v>43.611270121928882</c:v>
                </c:pt>
                <c:pt idx="24">
                  <c:v>44.203647039644068</c:v>
                </c:pt>
                <c:pt idx="25">
                  <c:v>44.802913065359874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58.564543155052753</c:v>
                </c:pt>
                <c:pt idx="1">
                  <c:v>57.185671672873298</c:v>
                </c:pt>
                <c:pt idx="2">
                  <c:v>57.142663033523235</c:v>
                </c:pt>
                <c:pt idx="3">
                  <c:v>59.971669991521203</c:v>
                </c:pt>
                <c:pt idx="4">
                  <c:v>64.377514860264384</c:v>
                </c:pt>
                <c:pt idx="5">
                  <c:v>66.997559519060886</c:v>
                </c:pt>
                <c:pt idx="6">
                  <c:v>69.126042857169665</c:v>
                </c:pt>
                <c:pt idx="7">
                  <c:v>67.154727058501692</c:v>
                </c:pt>
                <c:pt idx="8">
                  <c:v>74.90764572590308</c:v>
                </c:pt>
                <c:pt idx="9">
                  <c:v>76.649372142345229</c:v>
                </c:pt>
                <c:pt idx="10">
                  <c:v>80.611436598787037</c:v>
                </c:pt>
                <c:pt idx="11">
                  <c:v>92.003061763506224</c:v>
                </c:pt>
                <c:pt idx="12">
                  <c:v>93.25050047495057</c:v>
                </c:pt>
                <c:pt idx="13">
                  <c:v>94.661100627479769</c:v>
                </c:pt>
                <c:pt idx="14">
                  <c:v>96.158157201125618</c:v>
                </c:pt>
                <c:pt idx="15">
                  <c:v>97.506926974448348</c:v>
                </c:pt>
                <c:pt idx="16">
                  <c:v>98.784823980747476</c:v>
                </c:pt>
                <c:pt idx="17">
                  <c:v>100.02235965130117</c:v>
                </c:pt>
                <c:pt idx="18">
                  <c:v>101.24556178773365</c:v>
                </c:pt>
                <c:pt idx="19">
                  <c:v>102.49570878941354</c:v>
                </c:pt>
                <c:pt idx="20">
                  <c:v>103.8379564535978</c:v>
                </c:pt>
                <c:pt idx="21">
                  <c:v>105.16271008045055</c:v>
                </c:pt>
                <c:pt idx="22">
                  <c:v>106.49158770352625</c:v>
                </c:pt>
                <c:pt idx="23">
                  <c:v>107.809105533958</c:v>
                </c:pt>
                <c:pt idx="24">
                  <c:v>109.14699831337036</c:v>
                </c:pt>
                <c:pt idx="25">
                  <c:v>110.47060317398105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51.338445912660362</c:v>
                </c:pt>
                <c:pt idx="1">
                  <c:v>56.480101220045697</c:v>
                </c:pt>
                <c:pt idx="2">
                  <c:v>58.93653378048699</c:v>
                </c:pt>
                <c:pt idx="3">
                  <c:v>60.122014403275728</c:v>
                </c:pt>
                <c:pt idx="4">
                  <c:v>61.671575788549426</c:v>
                </c:pt>
                <c:pt idx="5">
                  <c:v>57.751654277255703</c:v>
                </c:pt>
                <c:pt idx="6">
                  <c:v>66.359945475938304</c:v>
                </c:pt>
                <c:pt idx="7">
                  <c:v>70.020007490722918</c:v>
                </c:pt>
                <c:pt idx="8">
                  <c:v>69.532225209818378</c:v>
                </c:pt>
                <c:pt idx="9">
                  <c:v>73.432803421766195</c:v>
                </c:pt>
                <c:pt idx="10">
                  <c:v>72.267777021398018</c:v>
                </c:pt>
                <c:pt idx="11">
                  <c:v>68.434038435566734</c:v>
                </c:pt>
                <c:pt idx="12">
                  <c:v>69.018214902353236</c:v>
                </c:pt>
                <c:pt idx="13">
                  <c:v>69.677562641953159</c:v>
                </c:pt>
                <c:pt idx="14">
                  <c:v>70.424628587896137</c:v>
                </c:pt>
                <c:pt idx="15">
                  <c:v>71.04624246099695</c:v>
                </c:pt>
                <c:pt idx="16">
                  <c:v>71.631222605500056</c:v>
                </c:pt>
                <c:pt idx="17">
                  <c:v>72.191095972594894</c:v>
                </c:pt>
                <c:pt idx="18">
                  <c:v>72.636760583812389</c:v>
                </c:pt>
                <c:pt idx="19">
                  <c:v>73.163043157518288</c:v>
                </c:pt>
                <c:pt idx="20">
                  <c:v>73.680790667348603</c:v>
                </c:pt>
                <c:pt idx="21">
                  <c:v>74.208346893695065</c:v>
                </c:pt>
                <c:pt idx="22">
                  <c:v>74.730021272542729</c:v>
                </c:pt>
                <c:pt idx="23">
                  <c:v>75.259427658855941</c:v>
                </c:pt>
                <c:pt idx="24">
                  <c:v>75.773945254111638</c:v>
                </c:pt>
                <c:pt idx="25">
                  <c:v>76.240492364155628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62.057298487348007</c:v>
                </c:pt>
                <c:pt idx="1">
                  <c:v>59.669179273236288</c:v>
                </c:pt>
                <c:pt idx="2">
                  <c:v>56.807708539895238</c:v>
                </c:pt>
                <c:pt idx="3">
                  <c:v>59.7850011642455</c:v>
                </c:pt>
                <c:pt idx="4">
                  <c:v>58.779698588958126</c:v>
                </c:pt>
                <c:pt idx="5">
                  <c:v>59.281949900412414</c:v>
                </c:pt>
                <c:pt idx="6">
                  <c:v>62.412629303914336</c:v>
                </c:pt>
                <c:pt idx="7">
                  <c:v>61.293297999062531</c:v>
                </c:pt>
                <c:pt idx="8">
                  <c:v>59.860318013491494</c:v>
                </c:pt>
                <c:pt idx="9">
                  <c:v>62.019188115972511</c:v>
                </c:pt>
                <c:pt idx="10">
                  <c:v>65.708937224498371</c:v>
                </c:pt>
                <c:pt idx="11">
                  <c:v>62.801640893116584</c:v>
                </c:pt>
                <c:pt idx="12">
                  <c:v>63.339849118317616</c:v>
                </c:pt>
                <c:pt idx="13">
                  <c:v>64.073336543184936</c:v>
                </c:pt>
                <c:pt idx="14">
                  <c:v>64.889530837210913</c:v>
                </c:pt>
                <c:pt idx="15">
                  <c:v>65.623986478575432</c:v>
                </c:pt>
                <c:pt idx="16">
                  <c:v>66.354990063613982</c:v>
                </c:pt>
                <c:pt idx="17">
                  <c:v>67.088629339971263</c:v>
                </c:pt>
                <c:pt idx="18">
                  <c:v>67.790332647270361</c:v>
                </c:pt>
                <c:pt idx="19">
                  <c:v>68.437992606565444</c:v>
                </c:pt>
                <c:pt idx="20">
                  <c:v>69.11455162282914</c:v>
                </c:pt>
                <c:pt idx="21">
                  <c:v>69.817963803541673</c:v>
                </c:pt>
                <c:pt idx="22">
                  <c:v>70.44511541107633</c:v>
                </c:pt>
                <c:pt idx="23">
                  <c:v>71.081401732171926</c:v>
                </c:pt>
                <c:pt idx="24">
                  <c:v>71.710533077525241</c:v>
                </c:pt>
                <c:pt idx="25">
                  <c:v>72.304572186945521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63.278173046514567</c:v>
                </c:pt>
                <c:pt idx="1">
                  <c:v>62.289459100169687</c:v>
                </c:pt>
                <c:pt idx="2">
                  <c:v>60.307011785776325</c:v>
                </c:pt>
                <c:pt idx="3">
                  <c:v>66.045573546774648</c:v>
                </c:pt>
                <c:pt idx="4">
                  <c:v>67.612618823460508</c:v>
                </c:pt>
                <c:pt idx="5">
                  <c:v>66.778980443853555</c:v>
                </c:pt>
                <c:pt idx="6">
                  <c:v>71.179538488259155</c:v>
                </c:pt>
                <c:pt idx="7">
                  <c:v>72.404927412929254</c:v>
                </c:pt>
                <c:pt idx="8">
                  <c:v>78.766975560451769</c:v>
                </c:pt>
                <c:pt idx="9">
                  <c:v>79.11035927838887</c:v>
                </c:pt>
                <c:pt idx="10">
                  <c:v>86.819215868404697</c:v>
                </c:pt>
                <c:pt idx="11">
                  <c:v>86.610180898800891</c:v>
                </c:pt>
                <c:pt idx="12">
                  <c:v>87.391332869634454</c:v>
                </c:pt>
                <c:pt idx="13">
                  <c:v>88.369721972028074</c:v>
                </c:pt>
                <c:pt idx="14">
                  <c:v>89.481415129035028</c:v>
                </c:pt>
                <c:pt idx="15">
                  <c:v>90.4431986797604</c:v>
                </c:pt>
                <c:pt idx="16">
                  <c:v>91.38157784663403</c:v>
                </c:pt>
                <c:pt idx="17">
                  <c:v>92.334795838192889</c:v>
                </c:pt>
                <c:pt idx="18">
                  <c:v>93.338171745485951</c:v>
                </c:pt>
                <c:pt idx="19">
                  <c:v>94.335135942543971</c:v>
                </c:pt>
                <c:pt idx="20">
                  <c:v>95.397258743555057</c:v>
                </c:pt>
                <c:pt idx="21">
                  <c:v>96.448232941367621</c:v>
                </c:pt>
                <c:pt idx="22">
                  <c:v>97.494772904601106</c:v>
                </c:pt>
                <c:pt idx="23">
                  <c:v>98.57063130275148</c:v>
                </c:pt>
                <c:pt idx="24">
                  <c:v>99.6297108941245</c:v>
                </c:pt>
                <c:pt idx="25">
                  <c:v>100.6652189272212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20.822821889278853</c:v>
                </c:pt>
                <c:pt idx="1">
                  <c:v>21.127752388120971</c:v>
                </c:pt>
                <c:pt idx="2">
                  <c:v>21.216452392279145</c:v>
                </c:pt>
                <c:pt idx="3">
                  <c:v>22.640473765035541</c:v>
                </c:pt>
                <c:pt idx="4">
                  <c:v>21.573862662927098</c:v>
                </c:pt>
                <c:pt idx="5">
                  <c:v>21.535130237554021</c:v>
                </c:pt>
                <c:pt idx="6">
                  <c:v>22.134663699532432</c:v>
                </c:pt>
                <c:pt idx="7">
                  <c:v>24.388539669204182</c:v>
                </c:pt>
                <c:pt idx="8">
                  <c:v>25.719203130844665</c:v>
                </c:pt>
                <c:pt idx="9">
                  <c:v>24.401971979465749</c:v>
                </c:pt>
                <c:pt idx="10">
                  <c:v>26.282893962293198</c:v>
                </c:pt>
                <c:pt idx="11">
                  <c:v>23.626262387722747</c:v>
                </c:pt>
                <c:pt idx="12">
                  <c:v>23.807024197498105</c:v>
                </c:pt>
                <c:pt idx="13">
                  <c:v>24.011681160767129</c:v>
                </c:pt>
                <c:pt idx="14">
                  <c:v>24.238236799449695</c:v>
                </c:pt>
                <c:pt idx="15">
                  <c:v>24.420771690915654</c:v>
                </c:pt>
                <c:pt idx="16">
                  <c:v>24.596636665311824</c:v>
                </c:pt>
                <c:pt idx="17">
                  <c:v>24.758551840793434</c:v>
                </c:pt>
                <c:pt idx="18">
                  <c:v>24.922075759084244</c:v>
                </c:pt>
                <c:pt idx="19">
                  <c:v>25.06304287512064</c:v>
                </c:pt>
                <c:pt idx="20">
                  <c:v>25.209431659065853</c:v>
                </c:pt>
                <c:pt idx="21">
                  <c:v>25.365593642312621</c:v>
                </c:pt>
                <c:pt idx="22">
                  <c:v>25.512631167687353</c:v>
                </c:pt>
                <c:pt idx="23">
                  <c:v>25.667624597727048</c:v>
                </c:pt>
                <c:pt idx="24">
                  <c:v>25.837811084131825</c:v>
                </c:pt>
                <c:pt idx="25">
                  <c:v>26.009923553470315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19.415101186875628</c:v>
                </c:pt>
                <c:pt idx="1">
                  <c:v>25.545830276241922</c:v>
                </c:pt>
                <c:pt idx="2">
                  <c:v>25.737973496435554</c:v>
                </c:pt>
                <c:pt idx="3">
                  <c:v>25.168080414104399</c:v>
                </c:pt>
                <c:pt idx="4">
                  <c:v>25.921624846412588</c:v>
                </c:pt>
                <c:pt idx="5">
                  <c:v>24.677780717490371</c:v>
                </c:pt>
                <c:pt idx="6">
                  <c:v>27.759892380257792</c:v>
                </c:pt>
                <c:pt idx="7">
                  <c:v>27.996912454345068</c:v>
                </c:pt>
                <c:pt idx="8">
                  <c:v>29.82448273111471</c:v>
                </c:pt>
                <c:pt idx="9">
                  <c:v>30.118658261127806</c:v>
                </c:pt>
                <c:pt idx="10">
                  <c:v>30.230665158954995</c:v>
                </c:pt>
                <c:pt idx="11">
                  <c:v>44.587790007832261</c:v>
                </c:pt>
                <c:pt idx="12">
                  <c:v>45.499780255668924</c:v>
                </c:pt>
                <c:pt idx="13">
                  <c:v>46.45447737777765</c:v>
                </c:pt>
                <c:pt idx="14">
                  <c:v>47.468076072470375</c:v>
                </c:pt>
                <c:pt idx="15">
                  <c:v>48.396673241396321</c:v>
                </c:pt>
                <c:pt idx="16">
                  <c:v>49.293114432636308</c:v>
                </c:pt>
                <c:pt idx="17">
                  <c:v>50.185175900214567</c:v>
                </c:pt>
                <c:pt idx="18">
                  <c:v>51.111070899450866</c:v>
                </c:pt>
                <c:pt idx="19">
                  <c:v>52.027486222006999</c:v>
                </c:pt>
                <c:pt idx="20">
                  <c:v>52.946282144077486</c:v>
                </c:pt>
                <c:pt idx="21">
                  <c:v>53.823925971315973</c:v>
                </c:pt>
                <c:pt idx="22">
                  <c:v>54.687090983253874</c:v>
                </c:pt>
                <c:pt idx="23">
                  <c:v>55.624097562424659</c:v>
                </c:pt>
                <c:pt idx="24">
                  <c:v>56.564740097932003</c:v>
                </c:pt>
                <c:pt idx="25">
                  <c:v>57.499976602575899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12.294944566113601</c:v>
                </c:pt>
                <c:pt idx="1">
                  <c:v>15.409987907237738</c:v>
                </c:pt>
                <c:pt idx="2">
                  <c:v>15.570543779764789</c:v>
                </c:pt>
                <c:pt idx="3">
                  <c:v>14.314119429024185</c:v>
                </c:pt>
                <c:pt idx="4">
                  <c:v>13.999270227991206</c:v>
                </c:pt>
                <c:pt idx="5">
                  <c:v>13.594155462014159</c:v>
                </c:pt>
                <c:pt idx="6">
                  <c:v>15.111648943887834</c:v>
                </c:pt>
                <c:pt idx="7">
                  <c:v>14.483794659031481</c:v>
                </c:pt>
                <c:pt idx="8">
                  <c:v>14.570845029170652</c:v>
                </c:pt>
                <c:pt idx="9">
                  <c:v>14.274766665832406</c:v>
                </c:pt>
                <c:pt idx="10">
                  <c:v>15.114089473199824</c:v>
                </c:pt>
                <c:pt idx="11">
                  <c:v>12.301054246884185</c:v>
                </c:pt>
                <c:pt idx="12">
                  <c:v>12.448191806088907</c:v>
                </c:pt>
                <c:pt idx="13">
                  <c:v>12.602645757024913</c:v>
                </c:pt>
                <c:pt idx="14">
                  <c:v>12.778664900975405</c:v>
                </c:pt>
                <c:pt idx="15">
                  <c:v>12.939216993264706</c:v>
                </c:pt>
                <c:pt idx="16">
                  <c:v>13.069718209838797</c:v>
                </c:pt>
                <c:pt idx="17">
                  <c:v>13.195003687940035</c:v>
                </c:pt>
                <c:pt idx="18">
                  <c:v>13.291684569521154</c:v>
                </c:pt>
                <c:pt idx="19">
                  <c:v>13.43506626790796</c:v>
                </c:pt>
                <c:pt idx="20">
                  <c:v>13.546549029331461</c:v>
                </c:pt>
                <c:pt idx="21">
                  <c:v>13.658293327293574</c:v>
                </c:pt>
                <c:pt idx="22">
                  <c:v>13.750293073810703</c:v>
                </c:pt>
                <c:pt idx="23">
                  <c:v>13.90531624145229</c:v>
                </c:pt>
                <c:pt idx="24">
                  <c:v>14.005928561400136</c:v>
                </c:pt>
                <c:pt idx="25">
                  <c:v>14.167041790051462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16.238705320621197</c:v>
                </c:pt>
                <c:pt idx="1">
                  <c:v>14.907231423834714</c:v>
                </c:pt>
                <c:pt idx="2">
                  <c:v>16.395902844494291</c:v>
                </c:pt>
                <c:pt idx="3">
                  <c:v>17.695198577981301</c:v>
                </c:pt>
                <c:pt idx="4">
                  <c:v>19.06419461491457</c:v>
                </c:pt>
                <c:pt idx="5">
                  <c:v>21.413650792670417</c:v>
                </c:pt>
                <c:pt idx="6">
                  <c:v>19.863718943701791</c:v>
                </c:pt>
                <c:pt idx="7">
                  <c:v>20.902667617412693</c:v>
                </c:pt>
                <c:pt idx="8">
                  <c:v>20.517367470472227</c:v>
                </c:pt>
                <c:pt idx="9">
                  <c:v>22.686655494748692</c:v>
                </c:pt>
                <c:pt idx="10">
                  <c:v>23.494320253046975</c:v>
                </c:pt>
                <c:pt idx="11">
                  <c:v>20.135286899748305</c:v>
                </c:pt>
                <c:pt idx="12">
                  <c:v>19.856196378696648</c:v>
                </c:pt>
                <c:pt idx="13">
                  <c:v>19.89249651223524</c:v>
                </c:pt>
                <c:pt idx="14">
                  <c:v>20.102333773872747</c:v>
                </c:pt>
                <c:pt idx="15">
                  <c:v>20.304826324425004</c:v>
                </c:pt>
                <c:pt idx="16">
                  <c:v>20.480559031404962</c:v>
                </c:pt>
                <c:pt idx="17">
                  <c:v>20.651550067797274</c:v>
                </c:pt>
                <c:pt idx="18">
                  <c:v>20.821475573053739</c:v>
                </c:pt>
                <c:pt idx="19">
                  <c:v>20.997305671585533</c:v>
                </c:pt>
                <c:pt idx="20">
                  <c:v>21.191265705569421</c:v>
                </c:pt>
                <c:pt idx="21">
                  <c:v>21.366094909288325</c:v>
                </c:pt>
                <c:pt idx="22">
                  <c:v>21.562352470537927</c:v>
                </c:pt>
                <c:pt idx="23">
                  <c:v>21.772569206404405</c:v>
                </c:pt>
                <c:pt idx="24">
                  <c:v>21.963497288793587</c:v>
                </c:pt>
                <c:pt idx="25">
                  <c:v>22.16370092495232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72.424759805769924</c:v>
                </c:pt>
                <c:pt idx="1">
                  <c:v>70.025301258880347</c:v>
                </c:pt>
                <c:pt idx="2">
                  <c:v>71.798494359679495</c:v>
                </c:pt>
                <c:pt idx="3">
                  <c:v>73.806538245649193</c:v>
                </c:pt>
                <c:pt idx="4">
                  <c:v>76.711447420502637</c:v>
                </c:pt>
                <c:pt idx="5">
                  <c:v>77.706266356245038</c:v>
                </c:pt>
                <c:pt idx="6">
                  <c:v>78.163595683700265</c:v>
                </c:pt>
                <c:pt idx="7">
                  <c:v>81.440368836312658</c:v>
                </c:pt>
                <c:pt idx="8">
                  <c:v>83.491771732628351</c:v>
                </c:pt>
                <c:pt idx="9">
                  <c:v>83.941543675219506</c:v>
                </c:pt>
                <c:pt idx="10">
                  <c:v>86.13151984306154</c:v>
                </c:pt>
                <c:pt idx="11">
                  <c:v>84.403716539310508</c:v>
                </c:pt>
                <c:pt idx="12">
                  <c:v>84.972693421259436</c:v>
                </c:pt>
                <c:pt idx="13">
                  <c:v>85.563694734736828</c:v>
                </c:pt>
                <c:pt idx="14">
                  <c:v>86.218853787560462</c:v>
                </c:pt>
                <c:pt idx="15">
                  <c:v>86.703126297001347</c:v>
                </c:pt>
                <c:pt idx="16">
                  <c:v>87.143171803365973</c:v>
                </c:pt>
                <c:pt idx="17">
                  <c:v>87.556725649990511</c:v>
                </c:pt>
                <c:pt idx="18">
                  <c:v>88.034226011153933</c:v>
                </c:pt>
                <c:pt idx="19">
                  <c:v>88.504398762775949</c:v>
                </c:pt>
                <c:pt idx="20">
                  <c:v>89.029806218629716</c:v>
                </c:pt>
                <c:pt idx="21">
                  <c:v>89.557734445716477</c:v>
                </c:pt>
                <c:pt idx="22">
                  <c:v>90.091355397021658</c:v>
                </c:pt>
                <c:pt idx="23">
                  <c:v>90.59900598269121</c:v>
                </c:pt>
                <c:pt idx="24">
                  <c:v>91.149431140005163</c:v>
                </c:pt>
                <c:pt idx="25">
                  <c:v>91.65627931643246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120.39493233003491</c:v>
                </c:pt>
                <c:pt idx="1">
                  <c:v>130.59900347442073</c:v>
                </c:pt>
                <c:pt idx="2">
                  <c:v>132.94333303854387</c:v>
                </c:pt>
                <c:pt idx="3">
                  <c:v>130.35204942133439</c:v>
                </c:pt>
                <c:pt idx="4">
                  <c:v>133.7311960890741</c:v>
                </c:pt>
                <c:pt idx="5">
                  <c:v>139.87832891840372</c:v>
                </c:pt>
                <c:pt idx="6">
                  <c:v>136.1883905245746</c:v>
                </c:pt>
                <c:pt idx="7">
                  <c:v>140.87561855656898</c:v>
                </c:pt>
                <c:pt idx="8">
                  <c:v>141.78488092628825</c:v>
                </c:pt>
                <c:pt idx="9">
                  <c:v>136.59386333592008</c:v>
                </c:pt>
                <c:pt idx="10">
                  <c:v>141.95869983541084</c:v>
                </c:pt>
                <c:pt idx="11">
                  <c:v>146.09096153880267</c:v>
                </c:pt>
                <c:pt idx="12">
                  <c:v>146.71232185173542</c:v>
                </c:pt>
                <c:pt idx="13">
                  <c:v>147.15642755092378</c:v>
                </c:pt>
                <c:pt idx="14">
                  <c:v>147.63181866515583</c:v>
                </c:pt>
                <c:pt idx="15">
                  <c:v>147.86676723406646</c:v>
                </c:pt>
                <c:pt idx="16">
                  <c:v>147.92690431468935</c:v>
                </c:pt>
                <c:pt idx="17">
                  <c:v>147.83418698159608</c:v>
                </c:pt>
                <c:pt idx="18">
                  <c:v>147.64358142537307</c:v>
                </c:pt>
                <c:pt idx="19">
                  <c:v>147.44982819869077</c:v>
                </c:pt>
                <c:pt idx="20">
                  <c:v>147.3266709024596</c:v>
                </c:pt>
                <c:pt idx="21">
                  <c:v>147.16732478946494</c:v>
                </c:pt>
                <c:pt idx="22">
                  <c:v>146.92047543371271</c:v>
                </c:pt>
                <c:pt idx="23">
                  <c:v>146.62894854126304</c:v>
                </c:pt>
                <c:pt idx="24">
                  <c:v>146.25398530316315</c:v>
                </c:pt>
                <c:pt idx="25">
                  <c:v>145.7865770220485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34.278129536840495</c:v>
                </c:pt>
                <c:pt idx="1">
                  <c:v>33.156520704798517</c:v>
                </c:pt>
                <c:pt idx="2">
                  <c:v>32.262413251390143</c:v>
                </c:pt>
                <c:pt idx="3">
                  <c:v>32.960536723517897</c:v>
                </c:pt>
                <c:pt idx="4">
                  <c:v>33.384599872507138</c:v>
                </c:pt>
                <c:pt idx="5">
                  <c:v>31.901029429792899</c:v>
                </c:pt>
                <c:pt idx="6">
                  <c:v>30.543059488150099</c:v>
                </c:pt>
                <c:pt idx="7">
                  <c:v>32.669101190863486</c:v>
                </c:pt>
                <c:pt idx="8">
                  <c:v>33.050838799921898</c:v>
                </c:pt>
                <c:pt idx="9">
                  <c:v>28.726173665209227</c:v>
                </c:pt>
                <c:pt idx="10">
                  <c:v>27.993247054057917</c:v>
                </c:pt>
                <c:pt idx="11">
                  <c:v>27.819827497733666</c:v>
                </c:pt>
                <c:pt idx="12">
                  <c:v>27.500740785502771</c:v>
                </c:pt>
                <c:pt idx="13">
                  <c:v>27.051802817109145</c:v>
                </c:pt>
                <c:pt idx="14">
                  <c:v>26.573519797501309</c:v>
                </c:pt>
                <c:pt idx="15">
                  <c:v>25.960735534210187</c:v>
                </c:pt>
                <c:pt idx="16">
                  <c:v>25.126307612347304</c:v>
                </c:pt>
                <c:pt idx="17">
                  <c:v>24.341374227673615</c:v>
                </c:pt>
                <c:pt idx="18">
                  <c:v>23.44886834319869</c:v>
                </c:pt>
                <c:pt idx="19">
                  <c:v>22.481898802731866</c:v>
                </c:pt>
                <c:pt idx="20">
                  <c:v>21.501411787045733</c:v>
                </c:pt>
                <c:pt idx="21">
                  <c:v>20.453280069495822</c:v>
                </c:pt>
                <c:pt idx="22">
                  <c:v>19.499147170469037</c:v>
                </c:pt>
                <c:pt idx="23">
                  <c:v>18.375064534850182</c:v>
                </c:pt>
                <c:pt idx="24">
                  <c:v>17.370777825553329</c:v>
                </c:pt>
                <c:pt idx="25">
                  <c:v>16.67724227742826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9.7623161934848479</c:v>
                </c:pt>
                <c:pt idx="1">
                  <c:v>8.7414096360573748</c:v>
                </c:pt>
                <c:pt idx="2">
                  <c:v>10.463377197528787</c:v>
                </c:pt>
                <c:pt idx="3">
                  <c:v>8.5235229719079051</c:v>
                </c:pt>
                <c:pt idx="4">
                  <c:v>8.6619654717395456</c:v>
                </c:pt>
                <c:pt idx="5">
                  <c:v>11.134350167014333</c:v>
                </c:pt>
                <c:pt idx="6">
                  <c:v>9.1780450242367291</c:v>
                </c:pt>
                <c:pt idx="7">
                  <c:v>8.4918710457768825</c:v>
                </c:pt>
                <c:pt idx="8">
                  <c:v>9.9671377264524583</c:v>
                </c:pt>
                <c:pt idx="9">
                  <c:v>9.9448566935113671</c:v>
                </c:pt>
                <c:pt idx="10">
                  <c:v>8.349806678424633</c:v>
                </c:pt>
                <c:pt idx="11">
                  <c:v>7.8600244623627136</c:v>
                </c:pt>
                <c:pt idx="12">
                  <c:v>7.9245331223719351</c:v>
                </c:pt>
                <c:pt idx="13">
                  <c:v>8.0583666524673525</c:v>
                </c:pt>
                <c:pt idx="14">
                  <c:v>8.2095675929475593</c:v>
                </c:pt>
                <c:pt idx="15">
                  <c:v>8.3224208882576782</c:v>
                </c:pt>
                <c:pt idx="16">
                  <c:v>8.4217518538664766</c:v>
                </c:pt>
                <c:pt idx="17">
                  <c:v>8.5221546657200964</c:v>
                </c:pt>
                <c:pt idx="18">
                  <c:v>8.618283476257476</c:v>
                </c:pt>
                <c:pt idx="19">
                  <c:v>8.7132022955951864</c:v>
                </c:pt>
                <c:pt idx="20">
                  <c:v>8.8084006001350179</c:v>
                </c:pt>
                <c:pt idx="21">
                  <c:v>8.9044720494586276</c:v>
                </c:pt>
                <c:pt idx="22">
                  <c:v>8.9974053549102493</c:v>
                </c:pt>
                <c:pt idx="23">
                  <c:v>9.0915466462384344</c:v>
                </c:pt>
                <c:pt idx="24">
                  <c:v>9.1849708075523271</c:v>
                </c:pt>
                <c:pt idx="25">
                  <c:v>9.276555211666361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57.070331939884923</c:v>
                </c:pt>
                <c:pt idx="1">
                  <c:v>60.317044427370739</c:v>
                </c:pt>
                <c:pt idx="2">
                  <c:v>56.935187316444392</c:v>
                </c:pt>
                <c:pt idx="3">
                  <c:v>60.780532124638015</c:v>
                </c:pt>
                <c:pt idx="4">
                  <c:v>63.244878678753771</c:v>
                </c:pt>
                <c:pt idx="5">
                  <c:v>65.713396836047622</c:v>
                </c:pt>
                <c:pt idx="6">
                  <c:v>59.807674728093581</c:v>
                </c:pt>
                <c:pt idx="7">
                  <c:v>59.505481153126354</c:v>
                </c:pt>
                <c:pt idx="8">
                  <c:v>61.177199273741948</c:v>
                </c:pt>
                <c:pt idx="9">
                  <c:v>66.705351477899555</c:v>
                </c:pt>
                <c:pt idx="10">
                  <c:v>54.900774632940049</c:v>
                </c:pt>
                <c:pt idx="11">
                  <c:v>55.228981219986451</c:v>
                </c:pt>
                <c:pt idx="12">
                  <c:v>54.905974136252787</c:v>
                </c:pt>
                <c:pt idx="13">
                  <c:v>54.598228565519356</c:v>
                </c:pt>
                <c:pt idx="14">
                  <c:v>54.344566759457969</c:v>
                </c:pt>
                <c:pt idx="15">
                  <c:v>54.006118873298369</c:v>
                </c:pt>
                <c:pt idx="16">
                  <c:v>53.639613948272753</c:v>
                </c:pt>
                <c:pt idx="17">
                  <c:v>53.247333526543393</c:v>
                </c:pt>
                <c:pt idx="18">
                  <c:v>52.835034462546496</c:v>
                </c:pt>
                <c:pt idx="19">
                  <c:v>52.415406966971304</c:v>
                </c:pt>
                <c:pt idx="20">
                  <c:v>52.042972359802519</c:v>
                </c:pt>
                <c:pt idx="21">
                  <c:v>51.673973404818973</c:v>
                </c:pt>
                <c:pt idx="22">
                  <c:v>51.3319848566139</c:v>
                </c:pt>
                <c:pt idx="23">
                  <c:v>50.980417931080169</c:v>
                </c:pt>
                <c:pt idx="24">
                  <c:v>50.618040774642829</c:v>
                </c:pt>
                <c:pt idx="25">
                  <c:v>50.24728429093318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47.926043918486101</c:v>
                </c:pt>
                <c:pt idx="1">
                  <c:v>43.715572875301412</c:v>
                </c:pt>
                <c:pt idx="2">
                  <c:v>42.448085871652395</c:v>
                </c:pt>
                <c:pt idx="3">
                  <c:v>44.103605175032023</c:v>
                </c:pt>
                <c:pt idx="4">
                  <c:v>43.551080790413998</c:v>
                </c:pt>
                <c:pt idx="5">
                  <c:v>45.243390735503951</c:v>
                </c:pt>
                <c:pt idx="6">
                  <c:v>39.034090863626439</c:v>
                </c:pt>
                <c:pt idx="7">
                  <c:v>41.653563113206076</c:v>
                </c:pt>
                <c:pt idx="8">
                  <c:v>46.253477809917833</c:v>
                </c:pt>
                <c:pt idx="9">
                  <c:v>51.474351070487579</c:v>
                </c:pt>
                <c:pt idx="10">
                  <c:v>42.509956080887441</c:v>
                </c:pt>
                <c:pt idx="11">
                  <c:v>43.461423590883179</c:v>
                </c:pt>
                <c:pt idx="12">
                  <c:v>42.928499186912973</c:v>
                </c:pt>
                <c:pt idx="13">
                  <c:v>42.270965645568999</c:v>
                </c:pt>
                <c:pt idx="14">
                  <c:v>41.734647819976381</c:v>
                </c:pt>
                <c:pt idx="15">
                  <c:v>41.213686737643791</c:v>
                </c:pt>
                <c:pt idx="16">
                  <c:v>40.644915212587215</c:v>
                </c:pt>
                <c:pt idx="17">
                  <c:v>40.067991691637005</c:v>
                </c:pt>
                <c:pt idx="18">
                  <c:v>39.530192360816351</c:v>
                </c:pt>
                <c:pt idx="19">
                  <c:v>38.968970006366646</c:v>
                </c:pt>
                <c:pt idx="20">
                  <c:v>38.399469938696157</c:v>
                </c:pt>
                <c:pt idx="21">
                  <c:v>37.814239749885012</c:v>
                </c:pt>
                <c:pt idx="22">
                  <c:v>37.235631228546183</c:v>
                </c:pt>
                <c:pt idx="23">
                  <c:v>36.666314276918747</c:v>
                </c:pt>
                <c:pt idx="24">
                  <c:v>36.08550973571856</c:v>
                </c:pt>
                <c:pt idx="25">
                  <c:v>35.496754282634605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23.799509820680562</c:v>
                </c:pt>
                <c:pt idx="1">
                  <c:v>22.454942378356396</c:v>
                </c:pt>
                <c:pt idx="2">
                  <c:v>24.906639284352607</c:v>
                </c:pt>
                <c:pt idx="3">
                  <c:v>24.733221161460747</c:v>
                </c:pt>
                <c:pt idx="4">
                  <c:v>26.24372302101947</c:v>
                </c:pt>
                <c:pt idx="5">
                  <c:v>25.365579970038667</c:v>
                </c:pt>
                <c:pt idx="6">
                  <c:v>24.883952258930893</c:v>
                </c:pt>
                <c:pt idx="7">
                  <c:v>26.293848589089546</c:v>
                </c:pt>
                <c:pt idx="8">
                  <c:v>22.979509614561302</c:v>
                </c:pt>
                <c:pt idx="9">
                  <c:v>22.288627637543073</c:v>
                </c:pt>
                <c:pt idx="10">
                  <c:v>22.295515249949521</c:v>
                </c:pt>
                <c:pt idx="11">
                  <c:v>23.134708294094338</c:v>
                </c:pt>
                <c:pt idx="12">
                  <c:v>23.194338710432262</c:v>
                </c:pt>
                <c:pt idx="13">
                  <c:v>23.035328974906339</c:v>
                </c:pt>
                <c:pt idx="14">
                  <c:v>22.861704389605826</c:v>
                </c:pt>
                <c:pt idx="15">
                  <c:v>22.714534278073664</c:v>
                </c:pt>
                <c:pt idx="16">
                  <c:v>22.630416031202966</c:v>
                </c:pt>
                <c:pt idx="17">
                  <c:v>22.548053216595992</c:v>
                </c:pt>
                <c:pt idx="18">
                  <c:v>22.491575305411576</c:v>
                </c:pt>
                <c:pt idx="19">
                  <c:v>22.447711581378869</c:v>
                </c:pt>
                <c:pt idx="20">
                  <c:v>22.417832083237297</c:v>
                </c:pt>
                <c:pt idx="21">
                  <c:v>22.380060481563891</c:v>
                </c:pt>
                <c:pt idx="22">
                  <c:v>22.338633004029422</c:v>
                </c:pt>
                <c:pt idx="23">
                  <c:v>22.302781783437535</c:v>
                </c:pt>
                <c:pt idx="24">
                  <c:v>22.284316679492949</c:v>
                </c:pt>
                <c:pt idx="25">
                  <c:v>22.273005082548515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108.00477856944416</c:v>
                </c:pt>
                <c:pt idx="1">
                  <c:v>101.76689834289755</c:v>
                </c:pt>
                <c:pt idx="2">
                  <c:v>103.82420705005516</c:v>
                </c:pt>
                <c:pt idx="3">
                  <c:v>105.34210289781743</c:v>
                </c:pt>
                <c:pt idx="4">
                  <c:v>111.06164108495578</c:v>
                </c:pt>
                <c:pt idx="5">
                  <c:v>108.27911132410219</c:v>
                </c:pt>
                <c:pt idx="6">
                  <c:v>118.51886093709867</c:v>
                </c:pt>
                <c:pt idx="7">
                  <c:v>119.34225484752524</c:v>
                </c:pt>
                <c:pt idx="8">
                  <c:v>115.7124757757278</c:v>
                </c:pt>
                <c:pt idx="9">
                  <c:v>115.84108228539436</c:v>
                </c:pt>
                <c:pt idx="10">
                  <c:v>111.84088324361716</c:v>
                </c:pt>
                <c:pt idx="11">
                  <c:v>112.12599983378936</c:v>
                </c:pt>
                <c:pt idx="12">
                  <c:v>113.15644420042119</c:v>
                </c:pt>
                <c:pt idx="13">
                  <c:v>114.30711738463603</c:v>
                </c:pt>
                <c:pt idx="14">
                  <c:v>115.54410872715749</c:v>
                </c:pt>
                <c:pt idx="15">
                  <c:v>116.58098431254781</c:v>
                </c:pt>
                <c:pt idx="16">
                  <c:v>117.53636749904344</c:v>
                </c:pt>
                <c:pt idx="17">
                  <c:v>118.48084695346689</c:v>
                </c:pt>
                <c:pt idx="18">
                  <c:v>119.51285219118402</c:v>
                </c:pt>
                <c:pt idx="19">
                  <c:v>120.52370804817434</c:v>
                </c:pt>
                <c:pt idx="20">
                  <c:v>121.52670143518765</c:v>
                </c:pt>
                <c:pt idx="21">
                  <c:v>122.5672590684708</c:v>
                </c:pt>
                <c:pt idx="22">
                  <c:v>123.60365401511234</c:v>
                </c:pt>
                <c:pt idx="23">
                  <c:v>124.70936431163368</c:v>
                </c:pt>
                <c:pt idx="24">
                  <c:v>125.81681904459332</c:v>
                </c:pt>
                <c:pt idx="25">
                  <c:v>126.88497886897359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23.366474066698597</c:v>
                </c:pt>
                <c:pt idx="1">
                  <c:v>27.071213160128377</c:v>
                </c:pt>
                <c:pt idx="2">
                  <c:v>25.735155324360868</c:v>
                </c:pt>
                <c:pt idx="3">
                  <c:v>26.42939621833861</c:v>
                </c:pt>
                <c:pt idx="4">
                  <c:v>25.107273048261142</c:v>
                </c:pt>
                <c:pt idx="5">
                  <c:v>30.082144467863078</c:v>
                </c:pt>
                <c:pt idx="6">
                  <c:v>30.707375799096948</c:v>
                </c:pt>
                <c:pt idx="7">
                  <c:v>30.093114308817615</c:v>
                </c:pt>
                <c:pt idx="8">
                  <c:v>28.207667957797138</c:v>
                </c:pt>
                <c:pt idx="9">
                  <c:v>28.563366678012862</c:v>
                </c:pt>
                <c:pt idx="10">
                  <c:v>26.173063819706577</c:v>
                </c:pt>
                <c:pt idx="11">
                  <c:v>24.125096894867955</c:v>
                </c:pt>
                <c:pt idx="12">
                  <c:v>24.177157998955717</c:v>
                </c:pt>
                <c:pt idx="13">
                  <c:v>24.219283461811102</c:v>
                </c:pt>
                <c:pt idx="14">
                  <c:v>24.28224897883759</c:v>
                </c:pt>
                <c:pt idx="15">
                  <c:v>24.332098315958138</c:v>
                </c:pt>
                <c:pt idx="16">
                  <c:v>24.366095192222559</c:v>
                </c:pt>
                <c:pt idx="17">
                  <c:v>24.392378292731088</c:v>
                </c:pt>
                <c:pt idx="18">
                  <c:v>24.402438504574235</c:v>
                </c:pt>
                <c:pt idx="19">
                  <c:v>24.403260878256933</c:v>
                </c:pt>
                <c:pt idx="20">
                  <c:v>24.409480441161843</c:v>
                </c:pt>
                <c:pt idx="21">
                  <c:v>24.420588296015278</c:v>
                </c:pt>
                <c:pt idx="22">
                  <c:v>24.429153897100807</c:v>
                </c:pt>
                <c:pt idx="23">
                  <c:v>24.421759916007879</c:v>
                </c:pt>
                <c:pt idx="24">
                  <c:v>24.430329236817563</c:v>
                </c:pt>
                <c:pt idx="25">
                  <c:v>24.444613151915302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1.8743406089349628</c:v>
                </c:pt>
                <c:pt idx="1">
                  <c:v>1.3782198437685795</c:v>
                </c:pt>
                <c:pt idx="2">
                  <c:v>1.4286991283677681</c:v>
                </c:pt>
                <c:pt idx="3">
                  <c:v>1.2939914776676684</c:v>
                </c:pt>
                <c:pt idx="4">
                  <c:v>1.4468344216917524</c:v>
                </c:pt>
                <c:pt idx="5">
                  <c:v>1.2926597288046033</c:v>
                </c:pt>
                <c:pt idx="6">
                  <c:v>1.1197357539138577</c:v>
                </c:pt>
                <c:pt idx="7">
                  <c:v>1.2034745947704235</c:v>
                </c:pt>
                <c:pt idx="8">
                  <c:v>1.3257924319471848</c:v>
                </c:pt>
                <c:pt idx="9">
                  <c:v>1.1557464909789248</c:v>
                </c:pt>
                <c:pt idx="10">
                  <c:v>1.3902656047097575</c:v>
                </c:pt>
                <c:pt idx="11">
                  <c:v>1.0116118459733383</c:v>
                </c:pt>
                <c:pt idx="12">
                  <c:v>1.0256867179807079</c:v>
                </c:pt>
                <c:pt idx="13">
                  <c:v>1.0394946048285369</c:v>
                </c:pt>
                <c:pt idx="14">
                  <c:v>1.0546449908864328</c:v>
                </c:pt>
                <c:pt idx="15">
                  <c:v>1.0699417075985413</c:v>
                </c:pt>
                <c:pt idx="16">
                  <c:v>1.0818057828523926</c:v>
                </c:pt>
                <c:pt idx="17">
                  <c:v>1.093104128191789</c:v>
                </c:pt>
                <c:pt idx="18">
                  <c:v>1.1022213341455245</c:v>
                </c:pt>
                <c:pt idx="19">
                  <c:v>1.1163544957388853</c:v>
                </c:pt>
                <c:pt idx="20">
                  <c:v>1.1276162270603989</c:v>
                </c:pt>
                <c:pt idx="21">
                  <c:v>1.1388451270738047</c:v>
                </c:pt>
                <c:pt idx="22">
                  <c:v>1.1481318655310817</c:v>
                </c:pt>
                <c:pt idx="23">
                  <c:v>1.1620523505615148</c:v>
                </c:pt>
                <c:pt idx="24">
                  <c:v>1.1713942561816293</c:v>
                </c:pt>
                <c:pt idx="25">
                  <c:v>1.1849281675053702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77.34120869386301</c:v>
                </c:pt>
                <c:pt idx="1">
                  <c:v>81.982704623227534</c:v>
                </c:pt>
                <c:pt idx="2">
                  <c:v>86.349669119390327</c:v>
                </c:pt>
                <c:pt idx="3">
                  <c:v>84.959344569662775</c:v>
                </c:pt>
                <c:pt idx="4">
                  <c:v>91.216174524076109</c:v>
                </c:pt>
                <c:pt idx="5">
                  <c:v>85.043369150878334</c:v>
                </c:pt>
                <c:pt idx="6">
                  <c:v>82.961626069348853</c:v>
                </c:pt>
                <c:pt idx="7">
                  <c:v>84.347906903881281</c:v>
                </c:pt>
                <c:pt idx="8">
                  <c:v>81.858749959956455</c:v>
                </c:pt>
                <c:pt idx="9">
                  <c:v>79.260357778569855</c:v>
                </c:pt>
                <c:pt idx="10">
                  <c:v>77.713883003465142</c:v>
                </c:pt>
                <c:pt idx="11">
                  <c:v>75.871627350803891</c:v>
                </c:pt>
                <c:pt idx="12">
                  <c:v>75.869683413246278</c:v>
                </c:pt>
                <c:pt idx="13">
                  <c:v>75.890599695038404</c:v>
                </c:pt>
                <c:pt idx="14">
                  <c:v>75.910005167848539</c:v>
                </c:pt>
                <c:pt idx="15">
                  <c:v>75.73315896595291</c:v>
                </c:pt>
                <c:pt idx="16">
                  <c:v>75.494344909376224</c:v>
                </c:pt>
                <c:pt idx="17">
                  <c:v>75.214544267971405</c:v>
                </c:pt>
                <c:pt idx="18">
                  <c:v>74.923634350269722</c:v>
                </c:pt>
                <c:pt idx="19">
                  <c:v>74.635224672108691</c:v>
                </c:pt>
                <c:pt idx="20">
                  <c:v>74.34985854985473</c:v>
                </c:pt>
                <c:pt idx="21">
                  <c:v>74.176606776470322</c:v>
                </c:pt>
                <c:pt idx="22">
                  <c:v>73.979657119488834</c:v>
                </c:pt>
                <c:pt idx="23">
                  <c:v>73.763551625566237</c:v>
                </c:pt>
                <c:pt idx="24">
                  <c:v>73.489591506569596</c:v>
                </c:pt>
                <c:pt idx="25">
                  <c:v>73.138103154950045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21.373246827478159</c:v>
                </c:pt>
                <c:pt idx="1">
                  <c:v>22.835961359002294</c:v>
                </c:pt>
                <c:pt idx="2">
                  <c:v>23.545892888005319</c:v>
                </c:pt>
                <c:pt idx="3">
                  <c:v>23.554238487318401</c:v>
                </c:pt>
                <c:pt idx="4">
                  <c:v>22.759771157734932</c:v>
                </c:pt>
                <c:pt idx="5">
                  <c:v>25.115774027544198</c:v>
                </c:pt>
                <c:pt idx="6">
                  <c:v>24.795386350427897</c:v>
                </c:pt>
                <c:pt idx="7">
                  <c:v>27.119065675818781</c:v>
                </c:pt>
                <c:pt idx="8">
                  <c:v>29.022154670753491</c:v>
                </c:pt>
                <c:pt idx="9">
                  <c:v>27.654044684763285</c:v>
                </c:pt>
                <c:pt idx="10">
                  <c:v>28.21447168795601</c:v>
                </c:pt>
                <c:pt idx="11">
                  <c:v>30.128321575702628</c:v>
                </c:pt>
                <c:pt idx="12">
                  <c:v>30.676408871421209</c:v>
                </c:pt>
                <c:pt idx="13">
                  <c:v>31.139685420123751</c:v>
                </c:pt>
                <c:pt idx="14">
                  <c:v>31.593724470497964</c:v>
                </c:pt>
                <c:pt idx="15">
                  <c:v>31.990063477299813</c:v>
                </c:pt>
                <c:pt idx="16">
                  <c:v>32.35800393572719</c:v>
                </c:pt>
                <c:pt idx="17">
                  <c:v>32.738020393893315</c:v>
                </c:pt>
                <c:pt idx="18">
                  <c:v>33.133555635463139</c:v>
                </c:pt>
                <c:pt idx="19">
                  <c:v>33.537412314137491</c:v>
                </c:pt>
                <c:pt idx="20">
                  <c:v>33.94922191174701</c:v>
                </c:pt>
                <c:pt idx="21">
                  <c:v>34.340768065394151</c:v>
                </c:pt>
                <c:pt idx="22">
                  <c:v>34.724445167049694</c:v>
                </c:pt>
                <c:pt idx="23">
                  <c:v>35.128350644941939</c:v>
                </c:pt>
                <c:pt idx="24">
                  <c:v>35.533213721032737</c:v>
                </c:pt>
                <c:pt idx="25">
                  <c:v>35.944256708176411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47.19000645792952</c:v>
                </c:pt>
                <c:pt idx="1">
                  <c:v>44.536921866037559</c:v>
                </c:pt>
                <c:pt idx="2">
                  <c:v>45.338482806144228</c:v>
                </c:pt>
                <c:pt idx="3">
                  <c:v>49.147438473183705</c:v>
                </c:pt>
                <c:pt idx="4">
                  <c:v>50.724933061563192</c:v>
                </c:pt>
                <c:pt idx="5">
                  <c:v>51.643342107026285</c:v>
                </c:pt>
                <c:pt idx="6">
                  <c:v>49.554183626593144</c:v>
                </c:pt>
                <c:pt idx="7">
                  <c:v>49.753097104803395</c:v>
                </c:pt>
                <c:pt idx="8">
                  <c:v>50.594628136369124</c:v>
                </c:pt>
                <c:pt idx="9">
                  <c:v>49.39703164558528</c:v>
                </c:pt>
                <c:pt idx="10">
                  <c:v>41.821561882194125</c:v>
                </c:pt>
                <c:pt idx="11">
                  <c:v>44.587967729450575</c:v>
                </c:pt>
                <c:pt idx="12">
                  <c:v>44.460480976633384</c:v>
                </c:pt>
                <c:pt idx="13">
                  <c:v>44.280457247254759</c:v>
                </c:pt>
                <c:pt idx="14">
                  <c:v>44.133932397891712</c:v>
                </c:pt>
                <c:pt idx="15">
                  <c:v>43.841535243815692</c:v>
                </c:pt>
                <c:pt idx="16">
                  <c:v>43.655042437522908</c:v>
                </c:pt>
                <c:pt idx="17">
                  <c:v>43.441712352754855</c:v>
                </c:pt>
                <c:pt idx="18">
                  <c:v>43.201349965508271</c:v>
                </c:pt>
                <c:pt idx="19">
                  <c:v>42.926122735610456</c:v>
                </c:pt>
                <c:pt idx="20">
                  <c:v>42.668205850691322</c:v>
                </c:pt>
                <c:pt idx="21">
                  <c:v>42.388559469741942</c:v>
                </c:pt>
                <c:pt idx="22">
                  <c:v>42.129220254232301</c:v>
                </c:pt>
                <c:pt idx="23">
                  <c:v>41.848582739386863</c:v>
                </c:pt>
                <c:pt idx="24">
                  <c:v>41.501540837499846</c:v>
                </c:pt>
                <c:pt idx="25">
                  <c:v>41.126430923406303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49.123498675593346</c:v>
                </c:pt>
                <c:pt idx="1">
                  <c:v>49.609340154004819</c:v>
                </c:pt>
                <c:pt idx="2">
                  <c:v>52.609954585295945</c:v>
                </c:pt>
                <c:pt idx="3">
                  <c:v>48.550331072556325</c:v>
                </c:pt>
                <c:pt idx="4">
                  <c:v>52.263583019949692</c:v>
                </c:pt>
                <c:pt idx="5">
                  <c:v>58.08695516380147</c:v>
                </c:pt>
                <c:pt idx="6">
                  <c:v>58.630221927290144</c:v>
                </c:pt>
                <c:pt idx="7">
                  <c:v>56.485516903911716</c:v>
                </c:pt>
                <c:pt idx="8">
                  <c:v>59.641849472458112</c:v>
                </c:pt>
                <c:pt idx="9">
                  <c:v>63.077640761724567</c:v>
                </c:pt>
                <c:pt idx="10">
                  <c:v>55.958956291303743</c:v>
                </c:pt>
                <c:pt idx="11">
                  <c:v>57.319597300418792</c:v>
                </c:pt>
                <c:pt idx="12">
                  <c:v>57.387251130046032</c:v>
                </c:pt>
                <c:pt idx="13">
                  <c:v>57.506476261160586</c:v>
                </c:pt>
                <c:pt idx="14">
                  <c:v>57.667833350053897</c:v>
                </c:pt>
                <c:pt idx="15">
                  <c:v>57.761588348618076</c:v>
                </c:pt>
                <c:pt idx="16">
                  <c:v>57.800205115026273</c:v>
                </c:pt>
                <c:pt idx="17">
                  <c:v>57.809292922232899</c:v>
                </c:pt>
                <c:pt idx="18">
                  <c:v>57.809143948820939</c:v>
                </c:pt>
                <c:pt idx="19">
                  <c:v>57.795165550455359</c:v>
                </c:pt>
                <c:pt idx="20">
                  <c:v>57.798348723167166</c:v>
                </c:pt>
                <c:pt idx="21">
                  <c:v>57.774484739087114</c:v>
                </c:pt>
                <c:pt idx="22">
                  <c:v>57.756986424730329</c:v>
                </c:pt>
                <c:pt idx="23">
                  <c:v>57.733260759291547</c:v>
                </c:pt>
                <c:pt idx="24">
                  <c:v>57.704747258528727</c:v>
                </c:pt>
                <c:pt idx="25">
                  <c:v>57.670669381098399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22.454814866521918</c:v>
                </c:pt>
                <c:pt idx="1">
                  <c:v>22.395544554618606</c:v>
                </c:pt>
                <c:pt idx="2">
                  <c:v>22.45990415112783</c:v>
                </c:pt>
                <c:pt idx="3">
                  <c:v>22.861468633224405</c:v>
                </c:pt>
                <c:pt idx="4">
                  <c:v>25.209523762949051</c:v>
                </c:pt>
                <c:pt idx="5">
                  <c:v>27.519752486009612</c:v>
                </c:pt>
                <c:pt idx="6">
                  <c:v>26.683668293040338</c:v>
                </c:pt>
                <c:pt idx="7">
                  <c:v>24.037359245870512</c:v>
                </c:pt>
                <c:pt idx="8">
                  <c:v>25.260485444122178</c:v>
                </c:pt>
                <c:pt idx="9">
                  <c:v>24.60015284119363</c:v>
                </c:pt>
                <c:pt idx="10">
                  <c:v>21.428605516577104</c:v>
                </c:pt>
                <c:pt idx="11">
                  <c:v>36.231686037142026</c:v>
                </c:pt>
                <c:pt idx="12">
                  <c:v>36.718006129377812</c:v>
                </c:pt>
                <c:pt idx="13">
                  <c:v>37.248058319334199</c:v>
                </c:pt>
                <c:pt idx="14">
                  <c:v>37.819241512005625</c:v>
                </c:pt>
                <c:pt idx="15">
                  <c:v>38.370841160150249</c:v>
                </c:pt>
                <c:pt idx="16">
                  <c:v>38.886350883508342</c:v>
                </c:pt>
                <c:pt idx="17">
                  <c:v>39.365611449505892</c:v>
                </c:pt>
                <c:pt idx="18">
                  <c:v>39.809436370529276</c:v>
                </c:pt>
                <c:pt idx="19">
                  <c:v>40.230302521371584</c:v>
                </c:pt>
                <c:pt idx="20">
                  <c:v>40.648612529590487</c:v>
                </c:pt>
                <c:pt idx="21">
                  <c:v>41.046043283401119</c:v>
                </c:pt>
                <c:pt idx="22">
                  <c:v>41.492921357965415</c:v>
                </c:pt>
                <c:pt idx="23">
                  <c:v>41.970330912547013</c:v>
                </c:pt>
                <c:pt idx="24">
                  <c:v>42.478476032902627</c:v>
                </c:pt>
                <c:pt idx="25">
                  <c:v>42.974336690072789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122.75688473967459</c:v>
                </c:pt>
                <c:pt idx="1">
                  <c:v>119.2366233279202</c:v>
                </c:pt>
                <c:pt idx="2">
                  <c:v>121.98686436104202</c:v>
                </c:pt>
                <c:pt idx="3">
                  <c:v>116.27763535640037</c:v>
                </c:pt>
                <c:pt idx="4">
                  <c:v>120.93302981159967</c:v>
                </c:pt>
                <c:pt idx="5">
                  <c:v>126.68979570227268</c:v>
                </c:pt>
                <c:pt idx="6">
                  <c:v>125.34402764076385</c:v>
                </c:pt>
                <c:pt idx="7">
                  <c:v>125.76008367845829</c:v>
                </c:pt>
                <c:pt idx="8">
                  <c:v>129.50561409929432</c:v>
                </c:pt>
                <c:pt idx="9">
                  <c:v>129.04947689104824</c:v>
                </c:pt>
                <c:pt idx="10">
                  <c:v>115.6467180635931</c:v>
                </c:pt>
                <c:pt idx="11">
                  <c:v>106.08777755709417</c:v>
                </c:pt>
                <c:pt idx="12">
                  <c:v>106.02725524339364</c:v>
                </c:pt>
                <c:pt idx="13">
                  <c:v>105.21085960250704</c:v>
                </c:pt>
                <c:pt idx="14">
                  <c:v>104.30490891016696</c:v>
                </c:pt>
                <c:pt idx="15">
                  <c:v>103.59622518026416</c:v>
                </c:pt>
                <c:pt idx="16">
                  <c:v>102.73119083109265</c:v>
                </c:pt>
                <c:pt idx="17">
                  <c:v>101.69060269331757</c:v>
                </c:pt>
                <c:pt idx="18">
                  <c:v>100.74828922594155</c:v>
                </c:pt>
                <c:pt idx="19">
                  <c:v>99.877099659867454</c:v>
                </c:pt>
                <c:pt idx="20">
                  <c:v>99.079890910671054</c:v>
                </c:pt>
                <c:pt idx="21">
                  <c:v>98.237990081308865</c:v>
                </c:pt>
                <c:pt idx="22">
                  <c:v>97.443544432371397</c:v>
                </c:pt>
                <c:pt idx="23">
                  <c:v>96.619254435131523</c:v>
                </c:pt>
                <c:pt idx="24">
                  <c:v>95.764380812573876</c:v>
                </c:pt>
                <c:pt idx="25">
                  <c:v>94.938522834766815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90.89168938421551</c:v>
                </c:pt>
                <c:pt idx="1">
                  <c:v>101.2965647514491</c:v>
                </c:pt>
                <c:pt idx="2">
                  <c:v>104.05885061396353</c:v>
                </c:pt>
                <c:pt idx="3">
                  <c:v>108.17291569832705</c:v>
                </c:pt>
                <c:pt idx="4">
                  <c:v>109.96498434973017</c:v>
                </c:pt>
                <c:pt idx="5">
                  <c:v>113.79089207834019</c:v>
                </c:pt>
                <c:pt idx="6">
                  <c:v>116.36102493845229</c:v>
                </c:pt>
                <c:pt idx="7">
                  <c:v>122.05739988998957</c:v>
                </c:pt>
                <c:pt idx="8">
                  <c:v>127.04770329679536</c:v>
                </c:pt>
                <c:pt idx="9">
                  <c:v>130.59155702729043</c:v>
                </c:pt>
                <c:pt idx="10">
                  <c:v>134.67573595156176</c:v>
                </c:pt>
                <c:pt idx="11">
                  <c:v>121.33235519840611</c:v>
                </c:pt>
                <c:pt idx="12">
                  <c:v>122.73543410084812</c:v>
                </c:pt>
                <c:pt idx="13">
                  <c:v>124.08213046962359</c:v>
                </c:pt>
                <c:pt idx="14">
                  <c:v>125.54262938041239</c:v>
                </c:pt>
                <c:pt idx="15">
                  <c:v>126.88733060146004</c:v>
                </c:pt>
                <c:pt idx="16">
                  <c:v>128.13786980160748</c:v>
                </c:pt>
                <c:pt idx="17">
                  <c:v>129.3699042873719</c:v>
                </c:pt>
                <c:pt idx="18">
                  <c:v>130.63618352339228</c:v>
                </c:pt>
                <c:pt idx="19">
                  <c:v>131.9251509771064</c:v>
                </c:pt>
                <c:pt idx="20">
                  <c:v>133.29441350548797</c:v>
                </c:pt>
                <c:pt idx="21">
                  <c:v>134.64060853336781</c:v>
                </c:pt>
                <c:pt idx="22">
                  <c:v>135.98178803407825</c:v>
                </c:pt>
                <c:pt idx="23">
                  <c:v>137.35523877270589</c:v>
                </c:pt>
                <c:pt idx="24">
                  <c:v>138.77531045578269</c:v>
                </c:pt>
                <c:pt idx="25">
                  <c:v>140.21493311208883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235.2384606015757</c:v>
                </c:pt>
                <c:pt idx="1">
                  <c:v>235.62441126632498</c:v>
                </c:pt>
                <c:pt idx="2">
                  <c:v>233.19391713968179</c:v>
                </c:pt>
                <c:pt idx="3">
                  <c:v>245.92425910581707</c:v>
                </c:pt>
                <c:pt idx="4">
                  <c:v>252.44140806123244</c:v>
                </c:pt>
                <c:pt idx="5">
                  <c:v>250.81014414058254</c:v>
                </c:pt>
                <c:pt idx="6">
                  <c:v>269.07815612528145</c:v>
                </c:pt>
                <c:pt idx="7">
                  <c:v>270.8729599612164</c:v>
                </c:pt>
                <c:pt idx="8">
                  <c:v>283.06716450966474</c:v>
                </c:pt>
                <c:pt idx="9">
                  <c:v>291.21172295847282</c:v>
                </c:pt>
                <c:pt idx="10">
                  <c:v>305.40736671308809</c:v>
                </c:pt>
                <c:pt idx="11">
                  <c:v>309.84892199099045</c:v>
                </c:pt>
                <c:pt idx="12">
                  <c:v>312.99989736525583</c:v>
                </c:pt>
                <c:pt idx="13">
                  <c:v>316.78172178464592</c:v>
                </c:pt>
                <c:pt idx="14">
                  <c:v>320.95373175526771</c:v>
                </c:pt>
                <c:pt idx="15">
                  <c:v>324.62035459378114</c:v>
                </c:pt>
                <c:pt idx="16">
                  <c:v>328.15261449649552</c:v>
                </c:pt>
                <c:pt idx="17">
                  <c:v>331.6368808020602</c:v>
                </c:pt>
                <c:pt idx="18">
                  <c:v>335.01082676430235</c:v>
                </c:pt>
                <c:pt idx="19">
                  <c:v>338.43188049604123</c:v>
                </c:pt>
                <c:pt idx="20">
                  <c:v>342.03055748733061</c:v>
                </c:pt>
                <c:pt idx="21">
                  <c:v>345.63725371905491</c:v>
                </c:pt>
                <c:pt idx="22">
                  <c:v>349.1614972917464</c:v>
                </c:pt>
                <c:pt idx="23">
                  <c:v>352.72056622773732</c:v>
                </c:pt>
                <c:pt idx="24">
                  <c:v>356.26118753913175</c:v>
                </c:pt>
                <c:pt idx="25">
                  <c:v>359.6808866523034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141.1963327686592</c:v>
                </c:pt>
                <c:pt idx="1">
                  <c:v>147.01610325431568</c:v>
                </c:pt>
                <c:pt idx="2">
                  <c:v>150.71936687265327</c:v>
                </c:pt>
                <c:pt idx="3">
                  <c:v>153.62441043179462</c:v>
                </c:pt>
                <c:pt idx="4">
                  <c:v>157.27039977274808</c:v>
                </c:pt>
                <c:pt idx="5">
                  <c:v>158.92698356597401</c:v>
                </c:pt>
                <c:pt idx="6">
                  <c:v>163.0335196510801</c:v>
                </c:pt>
                <c:pt idx="7">
                  <c:v>169.21228323630606</c:v>
                </c:pt>
                <c:pt idx="8">
                  <c:v>174.12367009423059</c:v>
                </c:pt>
                <c:pt idx="9">
                  <c:v>175.42359607639418</c:v>
                </c:pt>
                <c:pt idx="10">
                  <c:v>181.25348869055654</c:v>
                </c:pt>
                <c:pt idx="11">
                  <c:v>185.05411008149798</c:v>
                </c:pt>
                <c:pt idx="12">
                  <c:v>186.58388605921203</c:v>
                </c:pt>
                <c:pt idx="13">
                  <c:v>188.52499554254177</c:v>
                </c:pt>
                <c:pt idx="14">
                  <c:v>190.80616533432868</c:v>
                </c:pt>
                <c:pt idx="15">
                  <c:v>192.76461454700302</c:v>
                </c:pt>
                <c:pt idx="16">
                  <c:v>194.58320014255787</c:v>
                </c:pt>
                <c:pt idx="17">
                  <c:v>196.34700714673582</c:v>
                </c:pt>
                <c:pt idx="18">
                  <c:v>198.18053281226395</c:v>
                </c:pt>
                <c:pt idx="19">
                  <c:v>200.0272997993971</c:v>
                </c:pt>
                <c:pt idx="20">
                  <c:v>201.92333475667394</c:v>
                </c:pt>
                <c:pt idx="21">
                  <c:v>203.77164229592697</c:v>
                </c:pt>
                <c:pt idx="22">
                  <c:v>205.6037230923115</c:v>
                </c:pt>
                <c:pt idx="23">
                  <c:v>207.56861359069961</c:v>
                </c:pt>
                <c:pt idx="24">
                  <c:v>209.52140817226274</c:v>
                </c:pt>
                <c:pt idx="25">
                  <c:v>211.49692218748245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154.6730618668754</c:v>
                </c:pt>
                <c:pt idx="1">
                  <c:v>163.75552417921924</c:v>
                </c:pt>
                <c:pt idx="2">
                  <c:v>165.20574628993401</c:v>
                </c:pt>
                <c:pt idx="3">
                  <c:v>163.31258614485228</c:v>
                </c:pt>
                <c:pt idx="4">
                  <c:v>167.11579596158123</c:v>
                </c:pt>
                <c:pt idx="5">
                  <c:v>171.77935834819664</c:v>
                </c:pt>
                <c:pt idx="6">
                  <c:v>166.73145001272471</c:v>
                </c:pt>
                <c:pt idx="7">
                  <c:v>173.54471974743245</c:v>
                </c:pt>
                <c:pt idx="8">
                  <c:v>174.83571972621016</c:v>
                </c:pt>
                <c:pt idx="9">
                  <c:v>165.32003700112929</c:v>
                </c:pt>
                <c:pt idx="10">
                  <c:v>169.95194688946876</c:v>
                </c:pt>
                <c:pt idx="11">
                  <c:v>173.91078903653633</c:v>
                </c:pt>
                <c:pt idx="12">
                  <c:v>174.21306263723818</c:v>
                </c:pt>
                <c:pt idx="13">
                  <c:v>174.20823036803293</c:v>
                </c:pt>
                <c:pt idx="14">
                  <c:v>174.20533846265715</c:v>
                </c:pt>
                <c:pt idx="15">
                  <c:v>173.82750276827664</c:v>
                </c:pt>
                <c:pt idx="16">
                  <c:v>173.05321192703667</c:v>
                </c:pt>
                <c:pt idx="17">
                  <c:v>172.17556120926969</c:v>
                </c:pt>
                <c:pt idx="18">
                  <c:v>171.09244976857175</c:v>
                </c:pt>
                <c:pt idx="19">
                  <c:v>169.93172700142264</c:v>
                </c:pt>
                <c:pt idx="20">
                  <c:v>168.82808268950532</c:v>
                </c:pt>
                <c:pt idx="21">
                  <c:v>167.62060485896077</c:v>
                </c:pt>
                <c:pt idx="22">
                  <c:v>166.41962260418174</c:v>
                </c:pt>
                <c:pt idx="23">
                  <c:v>165.00401307611321</c:v>
                </c:pt>
                <c:pt idx="24">
                  <c:v>163.62476312871647</c:v>
                </c:pt>
                <c:pt idx="25">
                  <c:v>162.46381929947677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138.55820187253644</c:v>
                </c:pt>
                <c:pt idx="1">
                  <c:v>135.22896931708593</c:v>
                </c:pt>
                <c:pt idx="2">
                  <c:v>134.75328966997819</c:v>
                </c:pt>
                <c:pt idx="3">
                  <c:v>138.14088143303871</c:v>
                </c:pt>
                <c:pt idx="4">
                  <c:v>141.70164796192677</c:v>
                </c:pt>
                <c:pt idx="5">
                  <c:v>147.45671770860457</c:v>
                </c:pt>
                <c:pt idx="6">
                  <c:v>132.90376287488763</c:v>
                </c:pt>
                <c:pt idx="7">
                  <c:v>135.94476390119885</c:v>
                </c:pt>
                <c:pt idx="8">
                  <c:v>140.37732442467353</c:v>
                </c:pt>
                <c:pt idx="9">
                  <c:v>150.41318687944158</c:v>
                </c:pt>
                <c:pt idx="10">
                  <c:v>128.05605264220165</c:v>
                </c:pt>
                <c:pt idx="11">
                  <c:v>129.68513756732668</c:v>
                </c:pt>
                <c:pt idx="12">
                  <c:v>128.95334515596994</c:v>
                </c:pt>
                <c:pt idx="13">
                  <c:v>127.96288983846203</c:v>
                </c:pt>
                <c:pt idx="14">
                  <c:v>127.15048656198772</c:v>
                </c:pt>
                <c:pt idx="15">
                  <c:v>126.25676077727351</c:v>
                </c:pt>
                <c:pt idx="16">
                  <c:v>125.33669704592941</c:v>
                </c:pt>
                <c:pt idx="17">
                  <c:v>124.38553310049649</c:v>
                </c:pt>
                <c:pt idx="18">
                  <c:v>123.47508560503189</c:v>
                </c:pt>
                <c:pt idx="19">
                  <c:v>122.54529085031201</c:v>
                </c:pt>
                <c:pt idx="20">
                  <c:v>121.66867498187099</c:v>
                </c:pt>
                <c:pt idx="21">
                  <c:v>120.77274568572649</c:v>
                </c:pt>
                <c:pt idx="22">
                  <c:v>119.90365444409974</c:v>
                </c:pt>
                <c:pt idx="23">
                  <c:v>119.04106063767489</c:v>
                </c:pt>
                <c:pt idx="24">
                  <c:v>118.17283799740666</c:v>
                </c:pt>
                <c:pt idx="25">
                  <c:v>117.29359886778266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133.24559324507771</c:v>
                </c:pt>
                <c:pt idx="1">
                  <c:v>130.2163313467945</c:v>
                </c:pt>
                <c:pt idx="2">
                  <c:v>130.98806150278381</c:v>
                </c:pt>
                <c:pt idx="3">
                  <c:v>133.06549059382371</c:v>
                </c:pt>
                <c:pt idx="4">
                  <c:v>137.61574855490869</c:v>
                </c:pt>
                <c:pt idx="5">
                  <c:v>139.65391552076989</c:v>
                </c:pt>
                <c:pt idx="6">
                  <c:v>150.34597249010946</c:v>
                </c:pt>
                <c:pt idx="7">
                  <c:v>150.63884375111328</c:v>
                </c:pt>
                <c:pt idx="8">
                  <c:v>145.2459361654721</c:v>
                </c:pt>
                <c:pt idx="9">
                  <c:v>145.56019545438613</c:v>
                </c:pt>
                <c:pt idx="10">
                  <c:v>139.40421266803349</c:v>
                </c:pt>
                <c:pt idx="11">
                  <c:v>137.26270857463066</c:v>
                </c:pt>
                <c:pt idx="12">
                  <c:v>138.35928891735762</c:v>
                </c:pt>
                <c:pt idx="13">
                  <c:v>139.56589545127568</c:v>
                </c:pt>
                <c:pt idx="14">
                  <c:v>140.88100269688152</c:v>
                </c:pt>
                <c:pt idx="15">
                  <c:v>141.98302433610448</c:v>
                </c:pt>
                <c:pt idx="16">
                  <c:v>142.98426847411841</c:v>
                </c:pt>
                <c:pt idx="17">
                  <c:v>143.96632937438977</c:v>
                </c:pt>
                <c:pt idx="18">
                  <c:v>145.01751202990377</c:v>
                </c:pt>
                <c:pt idx="19">
                  <c:v>146.04332342217015</c:v>
                </c:pt>
                <c:pt idx="20">
                  <c:v>147.06379810340988</c:v>
                </c:pt>
                <c:pt idx="21">
                  <c:v>148.12669249155988</c:v>
                </c:pt>
                <c:pt idx="22">
                  <c:v>149.18093977774421</c:v>
                </c:pt>
                <c:pt idx="23">
                  <c:v>150.29317657820306</c:v>
                </c:pt>
                <c:pt idx="24">
                  <c:v>151.41854253759251</c:v>
                </c:pt>
                <c:pt idx="25">
                  <c:v>152.51452018839427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98.714455521341165</c:v>
                </c:pt>
                <c:pt idx="1">
                  <c:v>104.81866598222983</c:v>
                </c:pt>
                <c:pt idx="2">
                  <c:v>109.89556200739565</c:v>
                </c:pt>
                <c:pt idx="3">
                  <c:v>108.51358305698118</c:v>
                </c:pt>
                <c:pt idx="4">
                  <c:v>113.97594568181104</c:v>
                </c:pt>
                <c:pt idx="5">
                  <c:v>110.15914317842254</c:v>
                </c:pt>
                <c:pt idx="6">
                  <c:v>107.75701241977674</c:v>
                </c:pt>
                <c:pt idx="7">
                  <c:v>111.46697257970007</c:v>
                </c:pt>
                <c:pt idx="8">
                  <c:v>110.88090463070995</c:v>
                </c:pt>
                <c:pt idx="9">
                  <c:v>106.91440246333315</c:v>
                </c:pt>
                <c:pt idx="10">
                  <c:v>105.92835469142115</c:v>
                </c:pt>
                <c:pt idx="11">
                  <c:v>105.99994892650652</c:v>
                </c:pt>
                <c:pt idx="12">
                  <c:v>106.54609228466748</c:v>
                </c:pt>
                <c:pt idx="13">
                  <c:v>107.03028511516216</c:v>
                </c:pt>
                <c:pt idx="14">
                  <c:v>107.5037296383465</c:v>
                </c:pt>
                <c:pt idx="15">
                  <c:v>107.72322244325272</c:v>
                </c:pt>
                <c:pt idx="16">
                  <c:v>107.85234884510342</c:v>
                </c:pt>
                <c:pt idx="17">
                  <c:v>107.95256466186473</c:v>
                </c:pt>
                <c:pt idx="18">
                  <c:v>108.05718998573286</c:v>
                </c:pt>
                <c:pt idx="19">
                  <c:v>108.17263698624618</c:v>
                </c:pt>
                <c:pt idx="20">
                  <c:v>108.29908046160173</c:v>
                </c:pt>
                <c:pt idx="21">
                  <c:v>108.51737484186447</c:v>
                </c:pt>
                <c:pt idx="22">
                  <c:v>108.70410228653853</c:v>
                </c:pt>
                <c:pt idx="23">
                  <c:v>108.89190227050818</c:v>
                </c:pt>
                <c:pt idx="24">
                  <c:v>109.02280522760233</c:v>
                </c:pt>
                <c:pt idx="25">
                  <c:v>109.08235986312646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96.313505133522867</c:v>
                </c:pt>
                <c:pt idx="1">
                  <c:v>94.146262020042371</c:v>
                </c:pt>
                <c:pt idx="2">
                  <c:v>97.948437391440166</c:v>
                </c:pt>
                <c:pt idx="3">
                  <c:v>97.69776954574003</c:v>
                </c:pt>
                <c:pt idx="4">
                  <c:v>102.98851608151288</c:v>
                </c:pt>
                <c:pt idx="5">
                  <c:v>109.73029727082775</c:v>
                </c:pt>
                <c:pt idx="6">
                  <c:v>108.18440555388329</c:v>
                </c:pt>
                <c:pt idx="7">
                  <c:v>106.2386140087151</c:v>
                </c:pt>
                <c:pt idx="8">
                  <c:v>110.23647760882724</c:v>
                </c:pt>
                <c:pt idx="9">
                  <c:v>112.47467240730984</c:v>
                </c:pt>
                <c:pt idx="10">
                  <c:v>97.780518173497867</c:v>
                </c:pt>
                <c:pt idx="11">
                  <c:v>101.90756502986937</c:v>
                </c:pt>
                <c:pt idx="12">
                  <c:v>101.84773210667942</c:v>
                </c:pt>
                <c:pt idx="13">
                  <c:v>101.78693350841534</c:v>
                </c:pt>
                <c:pt idx="14">
                  <c:v>101.80176574794561</c:v>
                </c:pt>
                <c:pt idx="15">
                  <c:v>101.60312359243378</c:v>
                </c:pt>
                <c:pt idx="16">
                  <c:v>101.45524755254918</c:v>
                </c:pt>
                <c:pt idx="17">
                  <c:v>101.25100527498776</c:v>
                </c:pt>
                <c:pt idx="18">
                  <c:v>101.0104939143292</c:v>
                </c:pt>
                <c:pt idx="19">
                  <c:v>100.72128828606581</c:v>
                </c:pt>
                <c:pt idx="20">
                  <c:v>100.46655457385849</c:v>
                </c:pt>
                <c:pt idx="21">
                  <c:v>100.16304420882906</c:v>
                </c:pt>
                <c:pt idx="22">
                  <c:v>99.886206678962623</c:v>
                </c:pt>
                <c:pt idx="23">
                  <c:v>99.58184349867841</c:v>
                </c:pt>
                <c:pt idx="24">
                  <c:v>99.206288096028572</c:v>
                </c:pt>
                <c:pt idx="25">
                  <c:v>98.79710030450471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145.2116996061965</c:v>
                </c:pt>
                <c:pt idx="1">
                  <c:v>141.63216788253879</c:v>
                </c:pt>
                <c:pt idx="2">
                  <c:v>144.44676851216985</c:v>
                </c:pt>
                <c:pt idx="3">
                  <c:v>139.13910398962477</c:v>
                </c:pt>
                <c:pt idx="4">
                  <c:v>146.14255357454871</c:v>
                </c:pt>
                <c:pt idx="5">
                  <c:v>154.2095481882823</c:v>
                </c:pt>
                <c:pt idx="6">
                  <c:v>152.02769593380418</c:v>
                </c:pt>
                <c:pt idx="7">
                  <c:v>149.79744292432881</c:v>
                </c:pt>
                <c:pt idx="8">
                  <c:v>154.76609954341649</c:v>
                </c:pt>
                <c:pt idx="9">
                  <c:v>153.64962973224186</c:v>
                </c:pt>
                <c:pt idx="10">
                  <c:v>137.07532358017019</c:v>
                </c:pt>
                <c:pt idx="11">
                  <c:v>142.3194635942362</c:v>
                </c:pt>
                <c:pt idx="12">
                  <c:v>142.74526137277144</c:v>
                </c:pt>
                <c:pt idx="13">
                  <c:v>142.45891792184125</c:v>
                </c:pt>
                <c:pt idx="14">
                  <c:v>142.12415042217259</c:v>
                </c:pt>
                <c:pt idx="15">
                  <c:v>141.96706634041442</c:v>
                </c:pt>
                <c:pt idx="16">
                  <c:v>141.61754171460097</c:v>
                </c:pt>
                <c:pt idx="17">
                  <c:v>141.05621414282348</c:v>
                </c:pt>
                <c:pt idx="18">
                  <c:v>140.55772559647082</c:v>
                </c:pt>
                <c:pt idx="19">
                  <c:v>140.10740218123902</c:v>
                </c:pt>
                <c:pt idx="20">
                  <c:v>139.72850344026153</c:v>
                </c:pt>
                <c:pt idx="21">
                  <c:v>139.28403336470998</c:v>
                </c:pt>
                <c:pt idx="22">
                  <c:v>138.9364657903368</c:v>
                </c:pt>
                <c:pt idx="23">
                  <c:v>138.58958534767854</c:v>
                </c:pt>
                <c:pt idx="24">
                  <c:v>138.2428568454765</c:v>
                </c:pt>
                <c:pt idx="25">
                  <c:v>137.9128595248396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90.89168938421551</c:v>
                </c:pt>
                <c:pt idx="1">
                  <c:v>101.2965647514491</c:v>
                </c:pt>
                <c:pt idx="2">
                  <c:v>104.05885061396353</c:v>
                </c:pt>
                <c:pt idx="3">
                  <c:v>108.17291569832705</c:v>
                </c:pt>
                <c:pt idx="4">
                  <c:v>109.96498434973017</c:v>
                </c:pt>
                <c:pt idx="5">
                  <c:v>113.79089207834019</c:v>
                </c:pt>
                <c:pt idx="6">
                  <c:v>116.36102493845229</c:v>
                </c:pt>
                <c:pt idx="7">
                  <c:v>122.05739988998957</c:v>
                </c:pt>
                <c:pt idx="8">
                  <c:v>127.04770329679536</c:v>
                </c:pt>
                <c:pt idx="9">
                  <c:v>130.59155702729043</c:v>
                </c:pt>
                <c:pt idx="10">
                  <c:v>134.67573595156176</c:v>
                </c:pt>
                <c:pt idx="11">
                  <c:v>121.33235519840611</c:v>
                </c:pt>
                <c:pt idx="12">
                  <c:v>122.73543410084812</c:v>
                </c:pt>
                <c:pt idx="13">
                  <c:v>124.08213046962359</c:v>
                </c:pt>
                <c:pt idx="14">
                  <c:v>125.54262938041239</c:v>
                </c:pt>
                <c:pt idx="15">
                  <c:v>126.88733060146004</c:v>
                </c:pt>
                <c:pt idx="16">
                  <c:v>128.13786980160748</c:v>
                </c:pt>
                <c:pt idx="17">
                  <c:v>129.3699042873719</c:v>
                </c:pt>
                <c:pt idx="18">
                  <c:v>130.63618352339228</c:v>
                </c:pt>
                <c:pt idx="19">
                  <c:v>131.9251509771064</c:v>
                </c:pt>
                <c:pt idx="20">
                  <c:v>133.29441350548797</c:v>
                </c:pt>
                <c:pt idx="21">
                  <c:v>134.64060853336781</c:v>
                </c:pt>
                <c:pt idx="22">
                  <c:v>135.98178803407825</c:v>
                </c:pt>
                <c:pt idx="23">
                  <c:v>137.35523877270589</c:v>
                </c:pt>
                <c:pt idx="24">
                  <c:v>138.77531045578269</c:v>
                </c:pt>
                <c:pt idx="25">
                  <c:v>140.21493311208883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235.2384606015757</c:v>
                </c:pt>
                <c:pt idx="1">
                  <c:v>235.62441126632498</c:v>
                </c:pt>
                <c:pt idx="2">
                  <c:v>233.19391713968179</c:v>
                </c:pt>
                <c:pt idx="3">
                  <c:v>245.92425910581707</c:v>
                </c:pt>
                <c:pt idx="4">
                  <c:v>252.44140806123244</c:v>
                </c:pt>
                <c:pt idx="5">
                  <c:v>250.81014414058254</c:v>
                </c:pt>
                <c:pt idx="6">
                  <c:v>269.07815612528145</c:v>
                </c:pt>
                <c:pt idx="7">
                  <c:v>270.8729599612164</c:v>
                </c:pt>
                <c:pt idx="8">
                  <c:v>283.06716450966474</c:v>
                </c:pt>
                <c:pt idx="9">
                  <c:v>291.21172295847282</c:v>
                </c:pt>
                <c:pt idx="10">
                  <c:v>305.40736671308809</c:v>
                </c:pt>
                <c:pt idx="11">
                  <c:v>309.84892199099045</c:v>
                </c:pt>
                <c:pt idx="12">
                  <c:v>312.99989736525583</c:v>
                </c:pt>
                <c:pt idx="13">
                  <c:v>316.78172178464592</c:v>
                </c:pt>
                <c:pt idx="14">
                  <c:v>320.95373175526771</c:v>
                </c:pt>
                <c:pt idx="15">
                  <c:v>324.62035459378114</c:v>
                </c:pt>
                <c:pt idx="16">
                  <c:v>328.15261449649552</c:v>
                </c:pt>
                <c:pt idx="17">
                  <c:v>331.6368808020602</c:v>
                </c:pt>
                <c:pt idx="18">
                  <c:v>335.01082676430235</c:v>
                </c:pt>
                <c:pt idx="19">
                  <c:v>338.43188049604123</c:v>
                </c:pt>
                <c:pt idx="20">
                  <c:v>342.03055748733061</c:v>
                </c:pt>
                <c:pt idx="21">
                  <c:v>345.63725371905491</c:v>
                </c:pt>
                <c:pt idx="22">
                  <c:v>349.1614972917464</c:v>
                </c:pt>
                <c:pt idx="23">
                  <c:v>352.72056622773732</c:v>
                </c:pt>
                <c:pt idx="24">
                  <c:v>356.26118753913175</c:v>
                </c:pt>
                <c:pt idx="25">
                  <c:v>359.6808866523034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141.1963327686592</c:v>
                </c:pt>
                <c:pt idx="1">
                  <c:v>147.01610325431568</c:v>
                </c:pt>
                <c:pt idx="2">
                  <c:v>150.71936687265327</c:v>
                </c:pt>
                <c:pt idx="3">
                  <c:v>153.62441043179462</c:v>
                </c:pt>
                <c:pt idx="4">
                  <c:v>157.27039977274808</c:v>
                </c:pt>
                <c:pt idx="5">
                  <c:v>158.92698356597401</c:v>
                </c:pt>
                <c:pt idx="6">
                  <c:v>163.0335196510801</c:v>
                </c:pt>
                <c:pt idx="7">
                  <c:v>169.21228323630606</c:v>
                </c:pt>
                <c:pt idx="8">
                  <c:v>174.12367009423059</c:v>
                </c:pt>
                <c:pt idx="9">
                  <c:v>175.42359607639418</c:v>
                </c:pt>
                <c:pt idx="10">
                  <c:v>181.25348869055654</c:v>
                </c:pt>
                <c:pt idx="11">
                  <c:v>185.05411008149798</c:v>
                </c:pt>
                <c:pt idx="12">
                  <c:v>186.58388605921203</c:v>
                </c:pt>
                <c:pt idx="13">
                  <c:v>188.52499554254177</c:v>
                </c:pt>
                <c:pt idx="14">
                  <c:v>190.80616533432868</c:v>
                </c:pt>
                <c:pt idx="15">
                  <c:v>192.76461454700302</c:v>
                </c:pt>
                <c:pt idx="16">
                  <c:v>194.58320014255787</c:v>
                </c:pt>
                <c:pt idx="17">
                  <c:v>196.34700714673582</c:v>
                </c:pt>
                <c:pt idx="18">
                  <c:v>198.18053281226395</c:v>
                </c:pt>
                <c:pt idx="19">
                  <c:v>200.0272997993971</c:v>
                </c:pt>
                <c:pt idx="20">
                  <c:v>201.92333475667394</c:v>
                </c:pt>
                <c:pt idx="21">
                  <c:v>203.77164229592697</c:v>
                </c:pt>
                <c:pt idx="22">
                  <c:v>205.6037230923115</c:v>
                </c:pt>
                <c:pt idx="23">
                  <c:v>207.56861359069961</c:v>
                </c:pt>
                <c:pt idx="24">
                  <c:v>209.52140817226274</c:v>
                </c:pt>
                <c:pt idx="25">
                  <c:v>211.49692218748245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154.6730618668754</c:v>
                </c:pt>
                <c:pt idx="1">
                  <c:v>163.75552417921924</c:v>
                </c:pt>
                <c:pt idx="2">
                  <c:v>165.20574628993401</c:v>
                </c:pt>
                <c:pt idx="3">
                  <c:v>163.31258614485228</c:v>
                </c:pt>
                <c:pt idx="4">
                  <c:v>167.11579596158123</c:v>
                </c:pt>
                <c:pt idx="5">
                  <c:v>171.77935834819664</c:v>
                </c:pt>
                <c:pt idx="6">
                  <c:v>166.73145001272471</c:v>
                </c:pt>
                <c:pt idx="7">
                  <c:v>173.54471974743245</c:v>
                </c:pt>
                <c:pt idx="8">
                  <c:v>174.83571972621016</c:v>
                </c:pt>
                <c:pt idx="9">
                  <c:v>165.32003700112929</c:v>
                </c:pt>
                <c:pt idx="10">
                  <c:v>169.95194688946876</c:v>
                </c:pt>
                <c:pt idx="11">
                  <c:v>173.91078903653633</c:v>
                </c:pt>
                <c:pt idx="12">
                  <c:v>174.21306263723818</c:v>
                </c:pt>
                <c:pt idx="13">
                  <c:v>174.20823036803293</c:v>
                </c:pt>
                <c:pt idx="14">
                  <c:v>174.20533846265715</c:v>
                </c:pt>
                <c:pt idx="15">
                  <c:v>173.82750276827664</c:v>
                </c:pt>
                <c:pt idx="16">
                  <c:v>173.05321192703667</c:v>
                </c:pt>
                <c:pt idx="17">
                  <c:v>172.17556120926969</c:v>
                </c:pt>
                <c:pt idx="18">
                  <c:v>171.09244976857175</c:v>
                </c:pt>
                <c:pt idx="19">
                  <c:v>169.93172700142264</c:v>
                </c:pt>
                <c:pt idx="20">
                  <c:v>168.82808268950532</c:v>
                </c:pt>
                <c:pt idx="21">
                  <c:v>167.62060485896077</c:v>
                </c:pt>
                <c:pt idx="22">
                  <c:v>166.41962260418174</c:v>
                </c:pt>
                <c:pt idx="23">
                  <c:v>165.00401307611321</c:v>
                </c:pt>
                <c:pt idx="24">
                  <c:v>163.62476312871647</c:v>
                </c:pt>
                <c:pt idx="25">
                  <c:v>162.46381929947677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138.55820187253644</c:v>
                </c:pt>
                <c:pt idx="1">
                  <c:v>135.22896931708593</c:v>
                </c:pt>
                <c:pt idx="2">
                  <c:v>134.75328966997819</c:v>
                </c:pt>
                <c:pt idx="3">
                  <c:v>138.14088143303871</c:v>
                </c:pt>
                <c:pt idx="4">
                  <c:v>141.70164796192677</c:v>
                </c:pt>
                <c:pt idx="5">
                  <c:v>147.45671770860457</c:v>
                </c:pt>
                <c:pt idx="6">
                  <c:v>132.90376287488763</c:v>
                </c:pt>
                <c:pt idx="7">
                  <c:v>135.94476390119885</c:v>
                </c:pt>
                <c:pt idx="8">
                  <c:v>140.37732442467353</c:v>
                </c:pt>
                <c:pt idx="9">
                  <c:v>150.41318687944158</c:v>
                </c:pt>
                <c:pt idx="10">
                  <c:v>128.05605264220165</c:v>
                </c:pt>
                <c:pt idx="11">
                  <c:v>129.68513756732668</c:v>
                </c:pt>
                <c:pt idx="12">
                  <c:v>128.95334515596994</c:v>
                </c:pt>
                <c:pt idx="13">
                  <c:v>127.96288983846203</c:v>
                </c:pt>
                <c:pt idx="14">
                  <c:v>127.15048656198772</c:v>
                </c:pt>
                <c:pt idx="15">
                  <c:v>126.25676077727351</c:v>
                </c:pt>
                <c:pt idx="16">
                  <c:v>125.33669704592941</c:v>
                </c:pt>
                <c:pt idx="17">
                  <c:v>124.38553310049649</c:v>
                </c:pt>
                <c:pt idx="18">
                  <c:v>123.47508560503189</c:v>
                </c:pt>
                <c:pt idx="19">
                  <c:v>122.54529085031201</c:v>
                </c:pt>
                <c:pt idx="20">
                  <c:v>121.66867498187099</c:v>
                </c:pt>
                <c:pt idx="21">
                  <c:v>120.77274568572649</c:v>
                </c:pt>
                <c:pt idx="22">
                  <c:v>119.90365444409974</c:v>
                </c:pt>
                <c:pt idx="23">
                  <c:v>119.04106063767489</c:v>
                </c:pt>
                <c:pt idx="24">
                  <c:v>118.17283799740666</c:v>
                </c:pt>
                <c:pt idx="25">
                  <c:v>117.29359886778266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133.24559324507771</c:v>
                </c:pt>
                <c:pt idx="1">
                  <c:v>130.2163313467945</c:v>
                </c:pt>
                <c:pt idx="2">
                  <c:v>130.98806150278381</c:v>
                </c:pt>
                <c:pt idx="3">
                  <c:v>133.06549059382371</c:v>
                </c:pt>
                <c:pt idx="4">
                  <c:v>137.61574855490869</c:v>
                </c:pt>
                <c:pt idx="5">
                  <c:v>139.65391552076989</c:v>
                </c:pt>
                <c:pt idx="6">
                  <c:v>150.34597249010946</c:v>
                </c:pt>
                <c:pt idx="7">
                  <c:v>150.63884375111328</c:v>
                </c:pt>
                <c:pt idx="8">
                  <c:v>145.2459361654721</c:v>
                </c:pt>
                <c:pt idx="9">
                  <c:v>145.56019545438613</c:v>
                </c:pt>
                <c:pt idx="10">
                  <c:v>139.40421266803349</c:v>
                </c:pt>
                <c:pt idx="11">
                  <c:v>137.26270857463066</c:v>
                </c:pt>
                <c:pt idx="12">
                  <c:v>138.35928891735762</c:v>
                </c:pt>
                <c:pt idx="13">
                  <c:v>139.56589545127568</c:v>
                </c:pt>
                <c:pt idx="14">
                  <c:v>140.88100269688152</c:v>
                </c:pt>
                <c:pt idx="15">
                  <c:v>141.98302433610448</c:v>
                </c:pt>
                <c:pt idx="16">
                  <c:v>142.98426847411841</c:v>
                </c:pt>
                <c:pt idx="17">
                  <c:v>143.96632937438977</c:v>
                </c:pt>
                <c:pt idx="18">
                  <c:v>145.01751202990377</c:v>
                </c:pt>
                <c:pt idx="19">
                  <c:v>146.04332342217015</c:v>
                </c:pt>
                <c:pt idx="20">
                  <c:v>147.06379810340988</c:v>
                </c:pt>
                <c:pt idx="21">
                  <c:v>148.12669249155988</c:v>
                </c:pt>
                <c:pt idx="22">
                  <c:v>149.18093977774421</c:v>
                </c:pt>
                <c:pt idx="23">
                  <c:v>150.29317657820306</c:v>
                </c:pt>
                <c:pt idx="24">
                  <c:v>151.41854253759251</c:v>
                </c:pt>
                <c:pt idx="25">
                  <c:v>152.51452018839427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98.714455521341165</c:v>
                </c:pt>
                <c:pt idx="1">
                  <c:v>104.81866598222983</c:v>
                </c:pt>
                <c:pt idx="2">
                  <c:v>109.89556200739565</c:v>
                </c:pt>
                <c:pt idx="3">
                  <c:v>108.51358305698118</c:v>
                </c:pt>
                <c:pt idx="4">
                  <c:v>113.97594568181104</c:v>
                </c:pt>
                <c:pt idx="5">
                  <c:v>110.15914317842254</c:v>
                </c:pt>
                <c:pt idx="6">
                  <c:v>107.75701241977674</c:v>
                </c:pt>
                <c:pt idx="7">
                  <c:v>111.46697257970007</c:v>
                </c:pt>
                <c:pt idx="8">
                  <c:v>110.88090463070995</c:v>
                </c:pt>
                <c:pt idx="9">
                  <c:v>106.91440246333315</c:v>
                </c:pt>
                <c:pt idx="10">
                  <c:v>105.92835469142115</c:v>
                </c:pt>
                <c:pt idx="11">
                  <c:v>105.99994892650652</c:v>
                </c:pt>
                <c:pt idx="12">
                  <c:v>106.54609228466748</c:v>
                </c:pt>
                <c:pt idx="13">
                  <c:v>107.03028511516216</c:v>
                </c:pt>
                <c:pt idx="14">
                  <c:v>107.5037296383465</c:v>
                </c:pt>
                <c:pt idx="15">
                  <c:v>107.72322244325272</c:v>
                </c:pt>
                <c:pt idx="16">
                  <c:v>107.85234884510342</c:v>
                </c:pt>
                <c:pt idx="17">
                  <c:v>107.95256466186473</c:v>
                </c:pt>
                <c:pt idx="18">
                  <c:v>108.05718998573286</c:v>
                </c:pt>
                <c:pt idx="19">
                  <c:v>108.17263698624618</c:v>
                </c:pt>
                <c:pt idx="20">
                  <c:v>108.29908046160173</c:v>
                </c:pt>
                <c:pt idx="21">
                  <c:v>108.51737484186447</c:v>
                </c:pt>
                <c:pt idx="22">
                  <c:v>108.70410228653853</c:v>
                </c:pt>
                <c:pt idx="23">
                  <c:v>108.89190227050818</c:v>
                </c:pt>
                <c:pt idx="24">
                  <c:v>109.02280522760233</c:v>
                </c:pt>
                <c:pt idx="25">
                  <c:v>109.08235986312646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96.313505133522867</c:v>
                </c:pt>
                <c:pt idx="1">
                  <c:v>94.146262020042371</c:v>
                </c:pt>
                <c:pt idx="2">
                  <c:v>97.948437391440166</c:v>
                </c:pt>
                <c:pt idx="3">
                  <c:v>97.69776954574003</c:v>
                </c:pt>
                <c:pt idx="4">
                  <c:v>102.98851608151288</c:v>
                </c:pt>
                <c:pt idx="5">
                  <c:v>109.73029727082775</c:v>
                </c:pt>
                <c:pt idx="6">
                  <c:v>108.18440555388329</c:v>
                </c:pt>
                <c:pt idx="7">
                  <c:v>106.2386140087151</c:v>
                </c:pt>
                <c:pt idx="8">
                  <c:v>110.23647760882724</c:v>
                </c:pt>
                <c:pt idx="9">
                  <c:v>112.47467240730984</c:v>
                </c:pt>
                <c:pt idx="10">
                  <c:v>97.780518173497867</c:v>
                </c:pt>
                <c:pt idx="11">
                  <c:v>101.90756502986937</c:v>
                </c:pt>
                <c:pt idx="12">
                  <c:v>101.84773210667942</c:v>
                </c:pt>
                <c:pt idx="13">
                  <c:v>101.78693350841534</c:v>
                </c:pt>
                <c:pt idx="14">
                  <c:v>101.80176574794561</c:v>
                </c:pt>
                <c:pt idx="15">
                  <c:v>101.60312359243378</c:v>
                </c:pt>
                <c:pt idx="16">
                  <c:v>101.45524755254918</c:v>
                </c:pt>
                <c:pt idx="17">
                  <c:v>101.25100527498776</c:v>
                </c:pt>
                <c:pt idx="18">
                  <c:v>101.0104939143292</c:v>
                </c:pt>
                <c:pt idx="19">
                  <c:v>100.72128828606581</c:v>
                </c:pt>
                <c:pt idx="20">
                  <c:v>100.46655457385849</c:v>
                </c:pt>
                <c:pt idx="21">
                  <c:v>100.16304420882906</c:v>
                </c:pt>
                <c:pt idx="22">
                  <c:v>99.886206678962623</c:v>
                </c:pt>
                <c:pt idx="23">
                  <c:v>99.58184349867841</c:v>
                </c:pt>
                <c:pt idx="24">
                  <c:v>99.206288096028572</c:v>
                </c:pt>
                <c:pt idx="25">
                  <c:v>98.79710030450471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145.2116996061965</c:v>
                </c:pt>
                <c:pt idx="1">
                  <c:v>141.63216788253879</c:v>
                </c:pt>
                <c:pt idx="2">
                  <c:v>144.44676851216985</c:v>
                </c:pt>
                <c:pt idx="3">
                  <c:v>139.13910398962477</c:v>
                </c:pt>
                <c:pt idx="4">
                  <c:v>146.14255357454871</c:v>
                </c:pt>
                <c:pt idx="5">
                  <c:v>154.2095481882823</c:v>
                </c:pt>
                <c:pt idx="6">
                  <c:v>152.02769593380418</c:v>
                </c:pt>
                <c:pt idx="7">
                  <c:v>149.79744292432881</c:v>
                </c:pt>
                <c:pt idx="8">
                  <c:v>154.76609954341649</c:v>
                </c:pt>
                <c:pt idx="9">
                  <c:v>153.64962973224186</c:v>
                </c:pt>
                <c:pt idx="10">
                  <c:v>137.07532358017019</c:v>
                </c:pt>
                <c:pt idx="11">
                  <c:v>142.3194635942362</c:v>
                </c:pt>
                <c:pt idx="12">
                  <c:v>142.74526137277144</c:v>
                </c:pt>
                <c:pt idx="13">
                  <c:v>142.45891792184125</c:v>
                </c:pt>
                <c:pt idx="14">
                  <c:v>142.12415042217259</c:v>
                </c:pt>
                <c:pt idx="15">
                  <c:v>141.96706634041442</c:v>
                </c:pt>
                <c:pt idx="16">
                  <c:v>141.61754171460097</c:v>
                </c:pt>
                <c:pt idx="17">
                  <c:v>141.05621414282348</c:v>
                </c:pt>
                <c:pt idx="18">
                  <c:v>140.55772559647082</c:v>
                </c:pt>
                <c:pt idx="19">
                  <c:v>140.10740218123902</c:v>
                </c:pt>
                <c:pt idx="20">
                  <c:v>139.72850344026153</c:v>
                </c:pt>
                <c:pt idx="21">
                  <c:v>139.28403336470998</c:v>
                </c:pt>
                <c:pt idx="22">
                  <c:v>138.9364657903368</c:v>
                </c:pt>
                <c:pt idx="23">
                  <c:v>138.58958534767854</c:v>
                </c:pt>
                <c:pt idx="24">
                  <c:v>138.2428568454765</c:v>
                </c:pt>
                <c:pt idx="25">
                  <c:v>137.9128595248396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140.21493311208883</c:v>
                </c:pt>
                <c:pt idx="1">
                  <c:v>359.6808866523034</c:v>
                </c:pt>
                <c:pt idx="2">
                  <c:v>211.49692218748245</c:v>
                </c:pt>
                <c:pt idx="3">
                  <c:v>162.46381929947677</c:v>
                </c:pt>
                <c:pt idx="4">
                  <c:v>117.29359886778266</c:v>
                </c:pt>
                <c:pt idx="5">
                  <c:v>152.51452018839427</c:v>
                </c:pt>
                <c:pt idx="6">
                  <c:v>109.08235986312646</c:v>
                </c:pt>
                <c:pt idx="7">
                  <c:v>98.79710030450471</c:v>
                </c:pt>
                <c:pt idx="8">
                  <c:v>137.9128595248396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134.67573595156176</c:v>
                </c:pt>
                <c:pt idx="1">
                  <c:v>305.40736671308809</c:v>
                </c:pt>
                <c:pt idx="2">
                  <c:v>181.25348869055654</c:v>
                </c:pt>
                <c:pt idx="3">
                  <c:v>169.95194688946876</c:v>
                </c:pt>
                <c:pt idx="4">
                  <c:v>128.05605264220165</c:v>
                </c:pt>
                <c:pt idx="5">
                  <c:v>139.40421266803349</c:v>
                </c:pt>
                <c:pt idx="6">
                  <c:v>105.92835469142115</c:v>
                </c:pt>
                <c:pt idx="7">
                  <c:v>97.780518173497867</c:v>
                </c:pt>
                <c:pt idx="8">
                  <c:v>137.07532358017019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9.4138288726756745</c:v>
                </c:pt>
                <c:pt idx="1">
                  <c:v>24.14845723322685</c:v>
                </c:pt>
                <c:pt idx="2">
                  <c:v>14.199599061099622</c:v>
                </c:pt>
                <c:pt idx="3">
                  <c:v>10.907587080357263</c:v>
                </c:pt>
                <c:pt idx="4">
                  <c:v>7.8749234699479569</c:v>
                </c:pt>
                <c:pt idx="5">
                  <c:v>10.239605452751867</c:v>
                </c:pt>
                <c:pt idx="6">
                  <c:v>7.3236326972263397</c:v>
                </c:pt>
                <c:pt idx="7">
                  <c:v>6.6330951685416082</c:v>
                </c:pt>
                <c:pt idx="8">
                  <c:v>9.2592709641728295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9.6229053513966303</c:v>
                </c:pt>
                <c:pt idx="1">
                  <c:v>21.82209113419178</c:v>
                </c:pt>
                <c:pt idx="2">
                  <c:v>12.950997846464258</c:v>
                </c:pt>
                <c:pt idx="3">
                  <c:v>12.143475494287653</c:v>
                </c:pt>
                <c:pt idx="4">
                  <c:v>9.1499130525826615</c:v>
                </c:pt>
                <c:pt idx="5">
                  <c:v>9.9607663890764666</c:v>
                </c:pt>
                <c:pt idx="6">
                  <c:v>7.5688357967565745</c:v>
                </c:pt>
                <c:pt idx="7">
                  <c:v>6.986653274592161</c:v>
                </c:pt>
                <c:pt idx="8">
                  <c:v>9.7943616606518216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8.3884604526401176</c:v>
                </c:pt>
                <c:pt idx="1">
                  <c:v>18.489273937634579</c:v>
                </c:pt>
                <c:pt idx="2">
                  <c:v>11.715812154655927</c:v>
                </c:pt>
                <c:pt idx="3">
                  <c:v>12.663266169771303</c:v>
                </c:pt>
                <c:pt idx="4">
                  <c:v>10.870244730335449</c:v>
                </c:pt>
                <c:pt idx="5">
                  <c:v>10.295036149253555</c:v>
                </c:pt>
                <c:pt idx="6">
                  <c:v>8.1207344381546633</c:v>
                </c:pt>
                <c:pt idx="7">
                  <c:v>8.0891206870852113</c:v>
                </c:pt>
                <c:pt idx="8">
                  <c:v>11.368051280469189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7.3653583695394306E-2</c:v>
                </c:pt>
                <c:pt idx="1">
                  <c:v>8.0795833849616597E-2</c:v>
                </c:pt>
                <c:pt idx="2">
                  <c:v>8.1858112045974707E-2</c:v>
                </c:pt>
                <c:pt idx="3">
                  <c:v>8.4011860674955849E-2</c:v>
                </c:pt>
                <c:pt idx="4">
                  <c:v>8.2729143811529779E-2</c:v>
                </c:pt>
                <c:pt idx="5">
                  <c:v>8.3884604526401174E-2</c:v>
                </c:pt>
                <c:pt idx="6">
                  <c:v>8.5157396310258468E-2</c:v>
                </c:pt>
                <c:pt idx="7">
                  <c:v>8.7825358576278961E-2</c:v>
                </c:pt>
                <c:pt idx="8">
                  <c:v>8.9433621382233999E-2</c:v>
                </c:pt>
                <c:pt idx="9">
                  <c:v>9.1223314601277694E-2</c:v>
                </c:pt>
                <c:pt idx="10">
                  <c:v>9.6229053513966309E-2</c:v>
                </c:pt>
                <c:pt idx="11">
                  <c:v>8.6215124480062522E-2</c:v>
                </c:pt>
                <c:pt idx="12">
                  <c:v>8.6739803489543424E-2</c:v>
                </c:pt>
                <c:pt idx="13">
                  <c:v>8.7234221035701248E-2</c:v>
                </c:pt>
                <c:pt idx="14">
                  <c:v>8.7732598945478496E-2</c:v>
                </c:pt>
                <c:pt idx="15">
                  <c:v>8.8261281287686122E-2</c:v>
                </c:pt>
                <c:pt idx="16">
                  <c:v>8.878898773855079E-2</c:v>
                </c:pt>
                <c:pt idx="17">
                  <c:v>8.9335157479397298E-2</c:v>
                </c:pt>
                <c:pt idx="18">
                  <c:v>8.9905552038826497E-2</c:v>
                </c:pt>
                <c:pt idx="19">
                  <c:v>9.0489476672094324E-2</c:v>
                </c:pt>
                <c:pt idx="20">
                  <c:v>9.1091464655978935E-2</c:v>
                </c:pt>
                <c:pt idx="21">
                  <c:v>9.1683684908465027E-2</c:v>
                </c:pt>
                <c:pt idx="22">
                  <c:v>9.226748399967856E-2</c:v>
                </c:pt>
                <c:pt idx="23">
                  <c:v>9.2867455625251671E-2</c:v>
                </c:pt>
                <c:pt idx="24">
                  <c:v>9.3498861008069187E-2</c:v>
                </c:pt>
                <c:pt idx="25">
                  <c:v>9.4138288726756753E-2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0.1906242007787213</c:v>
                </c:pt>
                <c:pt idx="1">
                  <c:v>0.18793797035763132</c:v>
                </c:pt>
                <c:pt idx="2">
                  <c:v>0.18344248168255578</c:v>
                </c:pt>
                <c:pt idx="3">
                  <c:v>0.19099563378884843</c:v>
                </c:pt>
                <c:pt idx="4">
                  <c:v>0.18991737847261392</c:v>
                </c:pt>
                <c:pt idx="5">
                  <c:v>0.18489273937634579</c:v>
                </c:pt>
                <c:pt idx="6">
                  <c:v>0.19692156537564245</c:v>
                </c:pt>
                <c:pt idx="7">
                  <c:v>0.19490432254540399</c:v>
                </c:pt>
                <c:pt idx="8">
                  <c:v>0.19926154475504368</c:v>
                </c:pt>
                <c:pt idx="9">
                  <c:v>0.20342278799439839</c:v>
                </c:pt>
                <c:pt idx="10">
                  <c:v>0.21822091134191779</c:v>
                </c:pt>
                <c:pt idx="11">
                  <c:v>0.22016933023168869</c:v>
                </c:pt>
                <c:pt idx="12">
                  <c:v>0.22120384213903183</c:v>
                </c:pt>
                <c:pt idx="13">
                  <c:v>0.22270899632076288</c:v>
                </c:pt>
                <c:pt idx="14">
                  <c:v>0.22429118433401965</c:v>
                </c:pt>
                <c:pt idx="15">
                  <c:v>0.22580196377919901</c:v>
                </c:pt>
                <c:pt idx="16">
                  <c:v>0.22738272854085803</c:v>
                </c:pt>
                <c:pt idx="17">
                  <c:v>0.22900869514920177</c:v>
                </c:pt>
                <c:pt idx="18">
                  <c:v>0.23055888886890957</c:v>
                </c:pt>
                <c:pt idx="19">
                  <c:v>0.232135597559816</c:v>
                </c:pt>
                <c:pt idx="20">
                  <c:v>0.23373871131770421</c:v>
                </c:pt>
                <c:pt idx="21">
                  <c:v>0.23536210514639419</c:v>
                </c:pt>
                <c:pt idx="22">
                  <c:v>0.23691593801220159</c:v>
                </c:pt>
                <c:pt idx="23">
                  <c:v>0.23847842881677619</c:v>
                </c:pt>
                <c:pt idx="24">
                  <c:v>0.2400283965994395</c:v>
                </c:pt>
                <c:pt idx="25">
                  <c:v>0.2414845723322685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0.11441767650613402</c:v>
                </c:pt>
                <c:pt idx="1">
                  <c:v>0.11726250224673926</c:v>
                </c:pt>
                <c:pt idx="2">
                  <c:v>0.11856370455916272</c:v>
                </c:pt>
                <c:pt idx="3">
                  <c:v>0.11931149754215015</c:v>
                </c:pt>
                <c:pt idx="4">
                  <c:v>0.11831807731374794</c:v>
                </c:pt>
                <c:pt idx="5">
                  <c:v>0.11715812154655927</c:v>
                </c:pt>
                <c:pt idx="6">
                  <c:v>0.11931409208647697</c:v>
                </c:pt>
                <c:pt idx="7">
                  <c:v>0.12175525174330934</c:v>
                </c:pt>
                <c:pt idx="8">
                  <c:v>0.12257215188308908</c:v>
                </c:pt>
                <c:pt idx="9">
                  <c:v>0.12254024883109552</c:v>
                </c:pt>
                <c:pt idx="10">
                  <c:v>0.12950997846464257</c:v>
                </c:pt>
                <c:pt idx="11">
                  <c:v>0.13149388809056209</c:v>
                </c:pt>
                <c:pt idx="12">
                  <c:v>0.13186289460461179</c:v>
                </c:pt>
                <c:pt idx="13">
                  <c:v>0.13253988362118563</c:v>
                </c:pt>
                <c:pt idx="14">
                  <c:v>0.1333405303219907</c:v>
                </c:pt>
                <c:pt idx="15">
                  <c:v>0.13408471741188679</c:v>
                </c:pt>
                <c:pt idx="16">
                  <c:v>0.13483012787971921</c:v>
                </c:pt>
                <c:pt idx="17">
                  <c:v>0.13558555910421416</c:v>
                </c:pt>
                <c:pt idx="18">
                  <c:v>0.13639046797968402</c:v>
                </c:pt>
                <c:pt idx="19">
                  <c:v>0.13720178104719852</c:v>
                </c:pt>
                <c:pt idx="20">
                  <c:v>0.13799147186650604</c:v>
                </c:pt>
                <c:pt idx="21">
                  <c:v>0.13875854579868557</c:v>
                </c:pt>
                <c:pt idx="22">
                  <c:v>0.13950793341487763</c:v>
                </c:pt>
                <c:pt idx="23">
                  <c:v>0.14033952533639912</c:v>
                </c:pt>
                <c:pt idx="24">
                  <c:v>0.14116353230681619</c:v>
                </c:pt>
                <c:pt idx="25">
                  <c:v>0.14199599061099621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0.12533847026957354</c:v>
                </c:pt>
                <c:pt idx="1">
                  <c:v>0.13061414428026591</c:v>
                </c:pt>
                <c:pt idx="2">
                  <c:v>0.12995944516636432</c:v>
                </c:pt>
                <c:pt idx="3">
                  <c:v>0.12683576240036806</c:v>
                </c:pt>
                <c:pt idx="4">
                  <c:v>0.12572499145104316</c:v>
                </c:pt>
                <c:pt idx="5">
                  <c:v>0.12663266169771303</c:v>
                </c:pt>
                <c:pt idx="6">
                  <c:v>0.12202037730097103</c:v>
                </c:pt>
                <c:pt idx="7">
                  <c:v>0.1248726193952631</c:v>
                </c:pt>
                <c:pt idx="8">
                  <c:v>0.12307339020176261</c:v>
                </c:pt>
                <c:pt idx="9">
                  <c:v>0.11548251731233528</c:v>
                </c:pt>
                <c:pt idx="10">
                  <c:v>0.12143475494287653</c:v>
                </c:pt>
                <c:pt idx="11">
                  <c:v>0.1235757791126092</c:v>
                </c:pt>
                <c:pt idx="12">
                  <c:v>0.12312016435326348</c:v>
                </c:pt>
                <c:pt idx="13">
                  <c:v>0.1224746804124522</c:v>
                </c:pt>
                <c:pt idx="14">
                  <c:v>0.12173942165250062</c:v>
                </c:pt>
                <c:pt idx="15">
                  <c:v>0.12091229317098082</c:v>
                </c:pt>
                <c:pt idx="16">
                  <c:v>0.11991161969288282</c:v>
                </c:pt>
                <c:pt idx="17">
                  <c:v>0.11889419691126049</c:v>
                </c:pt>
                <c:pt idx="18">
                  <c:v>0.1177480903930743</c:v>
                </c:pt>
                <c:pt idx="19">
                  <c:v>0.11655876785020609</c:v>
                </c:pt>
                <c:pt idx="20">
                  <c:v>0.11537465766796438</c:v>
                </c:pt>
                <c:pt idx="21">
                  <c:v>0.11414145321726343</c:v>
                </c:pt>
                <c:pt idx="22">
                  <c:v>0.11292041447503068</c:v>
                </c:pt>
                <c:pt idx="23">
                  <c:v>0.11156110971268868</c:v>
                </c:pt>
                <c:pt idx="24">
                  <c:v>0.11024099989403133</c:v>
                </c:pt>
                <c:pt idx="25">
                  <c:v>0.10907587080357263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0.11227988155399478</c:v>
                </c:pt>
                <c:pt idx="1">
                  <c:v>0.10786088712294535</c:v>
                </c:pt>
                <c:pt idx="2">
                  <c:v>0.10600395660038715</c:v>
                </c:pt>
                <c:pt idx="3">
                  <c:v>0.1072863055372698</c:v>
                </c:pt>
                <c:pt idx="4">
                  <c:v>0.10660535334857046</c:v>
                </c:pt>
                <c:pt idx="5">
                  <c:v>0.10870244730335449</c:v>
                </c:pt>
                <c:pt idx="6">
                  <c:v>9.7263997221129661E-2</c:v>
                </c:pt>
                <c:pt idx="7">
                  <c:v>9.7817892622252822E-2</c:v>
                </c:pt>
                <c:pt idx="8">
                  <c:v>9.8816839324666117E-2</c:v>
                </c:pt>
                <c:pt idx="9">
                  <c:v>0.10506949897240817</c:v>
                </c:pt>
                <c:pt idx="10">
                  <c:v>9.1499130525826616E-2</c:v>
                </c:pt>
                <c:pt idx="11">
                  <c:v>9.2150360555499883E-2</c:v>
                </c:pt>
                <c:pt idx="12">
                  <c:v>9.1134136609297298E-2</c:v>
                </c:pt>
                <c:pt idx="13">
                  <c:v>8.996253509096723E-2</c:v>
                </c:pt>
                <c:pt idx="14">
                  <c:v>8.8856213210759802E-2</c:v>
                </c:pt>
                <c:pt idx="15">
                  <c:v>8.7822664600265526E-2</c:v>
                </c:pt>
                <c:pt idx="16">
                  <c:v>8.6848005780269924E-2</c:v>
                </c:pt>
                <c:pt idx="17">
                  <c:v>8.5893247342970394E-2</c:v>
                </c:pt>
                <c:pt idx="18">
                  <c:v>8.4977189588319083E-2</c:v>
                </c:pt>
                <c:pt idx="19">
                  <c:v>8.4055687301041335E-2</c:v>
                </c:pt>
                <c:pt idx="20">
                  <c:v>8.3146603937715544E-2</c:v>
                </c:pt>
                <c:pt idx="21">
                  <c:v>8.2240346962158498E-2</c:v>
                </c:pt>
                <c:pt idx="22">
                  <c:v>8.1358016230463306E-2</c:v>
                </c:pt>
                <c:pt idx="23">
                  <c:v>8.0485029294339039E-2</c:v>
                </c:pt>
                <c:pt idx="24">
                  <c:v>7.9618094303374659E-2</c:v>
                </c:pt>
                <c:pt idx="25">
                  <c:v>7.8749234699479573E-2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0.10797483819046634</c:v>
                </c:pt>
                <c:pt idx="1">
                  <c:v>0.1038627232603337</c:v>
                </c:pt>
                <c:pt idx="2">
                  <c:v>0.10304203200319678</c:v>
                </c:pt>
                <c:pt idx="3">
                  <c:v>0.10334453300296736</c:v>
                </c:pt>
                <c:pt idx="4">
                  <c:v>0.10353143885077358</c:v>
                </c:pt>
                <c:pt idx="5">
                  <c:v>0.10295036149253554</c:v>
                </c:pt>
                <c:pt idx="6">
                  <c:v>0.11002886550512504</c:v>
                </c:pt>
                <c:pt idx="7">
                  <c:v>0.10839089215305023</c:v>
                </c:pt>
                <c:pt idx="8">
                  <c:v>0.10224403688735249</c:v>
                </c:pt>
                <c:pt idx="9">
                  <c:v>0.10167949449124081</c:v>
                </c:pt>
                <c:pt idx="10">
                  <c:v>9.9607663890764669E-2</c:v>
                </c:pt>
                <c:pt idx="11">
                  <c:v>9.7534754739416682E-2</c:v>
                </c:pt>
                <c:pt idx="12">
                  <c:v>9.7781521852796635E-2</c:v>
                </c:pt>
                <c:pt idx="13">
                  <c:v>9.8119867274705466E-2</c:v>
                </c:pt>
                <c:pt idx="14">
                  <c:v>9.8451470784399614E-2</c:v>
                </c:pt>
                <c:pt idx="15">
                  <c:v>9.8761661937437781E-2</c:v>
                </c:pt>
                <c:pt idx="16">
                  <c:v>9.9076318968078322E-2</c:v>
                </c:pt>
                <c:pt idx="17">
                  <c:v>9.9414580054283219E-2</c:v>
                </c:pt>
                <c:pt idx="18">
                  <c:v>9.9802972826522007E-2</c:v>
                </c:pt>
                <c:pt idx="19">
                  <c:v>0.10017334685649835</c:v>
                </c:pt>
                <c:pt idx="20">
                  <c:v>0.10050126194192853</c:v>
                </c:pt>
                <c:pt idx="21">
                  <c:v>0.10086705005914731</c:v>
                </c:pt>
                <c:pt idx="22">
                  <c:v>0.10122348126905426</c:v>
                </c:pt>
                <c:pt idx="23">
                  <c:v>0.10161494407760352</c:v>
                </c:pt>
                <c:pt idx="24">
                  <c:v>0.10201714711550004</c:v>
                </c:pt>
                <c:pt idx="25">
                  <c:v>0.10239605452751867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7.9992719476826263E-2</c:v>
                </c:pt>
                <c:pt idx="1">
                  <c:v>8.3605120685176532E-2</c:v>
                </c:pt>
                <c:pt idx="2">
                  <c:v>8.6449573247060388E-2</c:v>
                </c:pt>
                <c:pt idx="3">
                  <c:v>8.4276437981456231E-2</c:v>
                </c:pt>
                <c:pt idx="4">
                  <c:v>8.5746680701353536E-2</c:v>
                </c:pt>
                <c:pt idx="5">
                  <c:v>8.1207344381546642E-2</c:v>
                </c:pt>
                <c:pt idx="6">
                  <c:v>7.8860654731204585E-2</c:v>
                </c:pt>
                <c:pt idx="7">
                  <c:v>8.0205107146701565E-2</c:v>
                </c:pt>
                <c:pt idx="8">
                  <c:v>7.8053208251208442E-2</c:v>
                </c:pt>
                <c:pt idx="9">
                  <c:v>7.4683895294104685E-2</c:v>
                </c:pt>
                <c:pt idx="10">
                  <c:v>7.5688357967565748E-2</c:v>
                </c:pt>
                <c:pt idx="11">
                  <c:v>7.5320377459376003E-2</c:v>
                </c:pt>
                <c:pt idx="12">
                  <c:v>7.5298443151772365E-2</c:v>
                </c:pt>
                <c:pt idx="13">
                  <c:v>7.5246157636984556E-2</c:v>
                </c:pt>
                <c:pt idx="14">
                  <c:v>7.5126525898427235E-2</c:v>
                </c:pt>
                <c:pt idx="15">
                  <c:v>7.4930961130728585E-2</c:v>
                </c:pt>
                <c:pt idx="16">
                  <c:v>7.4732792842648443E-2</c:v>
                </c:pt>
                <c:pt idx="17">
                  <c:v>7.4545617216738372E-2</c:v>
                </c:pt>
                <c:pt idx="18">
                  <c:v>7.4366389582194645E-2</c:v>
                </c:pt>
                <c:pt idx="19">
                  <c:v>7.4197264423252335E-2</c:v>
                </c:pt>
                <c:pt idx="20">
                  <c:v>7.4010017379586943E-2</c:v>
                </c:pt>
                <c:pt idx="21">
                  <c:v>7.3895037392300383E-2</c:v>
                </c:pt>
                <c:pt idx="22">
                  <c:v>7.3758803759140484E-2</c:v>
                </c:pt>
                <c:pt idx="23">
                  <c:v>7.3623066673050241E-2</c:v>
                </c:pt>
                <c:pt idx="24">
                  <c:v>7.3453325949743048E-2</c:v>
                </c:pt>
                <c:pt idx="25">
                  <c:v>7.3236326972263399E-2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7.8047122453206913E-2</c:v>
                </c:pt>
                <c:pt idx="1">
                  <c:v>7.5092632829140402E-2</c:v>
                </c:pt>
                <c:pt idx="2">
                  <c:v>7.7051342729714326E-2</c:v>
                </c:pt>
                <c:pt idx="3">
                  <c:v>7.5876399839498759E-2</c:v>
                </c:pt>
                <c:pt idx="4">
                  <c:v>7.7480589009554415E-2</c:v>
                </c:pt>
                <c:pt idx="5">
                  <c:v>8.089120687085212E-2</c:v>
                </c:pt>
                <c:pt idx="6">
                  <c:v>7.9173437181519424E-2</c:v>
                </c:pt>
                <c:pt idx="7">
                  <c:v>7.6443086436150817E-2</c:v>
                </c:pt>
                <c:pt idx="8">
                  <c:v>7.7599572012315543E-2</c:v>
                </c:pt>
                <c:pt idx="9">
                  <c:v>7.8567961507216885E-2</c:v>
                </c:pt>
                <c:pt idx="10">
                  <c:v>6.9866532745921611E-2</c:v>
                </c:pt>
                <c:pt idx="11">
                  <c:v>7.2412452475213079E-2</c:v>
                </c:pt>
                <c:pt idx="12">
                  <c:v>7.1978009720731401E-2</c:v>
                </c:pt>
                <c:pt idx="13">
                  <c:v>7.1559892005505679E-2</c:v>
                </c:pt>
                <c:pt idx="14">
                  <c:v>7.1141838675712485E-2</c:v>
                </c:pt>
                <c:pt idx="15">
                  <c:v>7.0673894931761988E-2</c:v>
                </c:pt>
                <c:pt idx="16">
                  <c:v>7.0300128641922519E-2</c:v>
                </c:pt>
                <c:pt idx="17">
                  <c:v>6.9917919094195771E-2</c:v>
                </c:pt>
                <c:pt idx="18">
                  <c:v>6.9516759998244568E-2</c:v>
                </c:pt>
                <c:pt idx="19">
                  <c:v>6.9086270504453484E-2</c:v>
                </c:pt>
                <c:pt idx="20">
                  <c:v>6.8657383039506151E-2</c:v>
                </c:pt>
                <c:pt idx="21">
                  <c:v>6.8206145863036902E-2</c:v>
                </c:pt>
                <c:pt idx="22">
                  <c:v>6.7775612527098808E-2</c:v>
                </c:pt>
                <c:pt idx="23">
                  <c:v>6.7328428932351317E-2</c:v>
                </c:pt>
                <c:pt idx="24">
                  <c:v>6.6839518581170876E-2</c:v>
                </c:pt>
                <c:pt idx="25">
                  <c:v>6.6330951685416084E-2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0.11767150707568248</c:v>
                </c:pt>
                <c:pt idx="1">
                  <c:v>0.11296818536815097</c:v>
                </c:pt>
                <c:pt idx="2">
                  <c:v>0.11362935196558384</c:v>
                </c:pt>
                <c:pt idx="3">
                  <c:v>0.10806156923248517</c:v>
                </c:pt>
                <c:pt idx="4">
                  <c:v>0.1099463470408133</c:v>
                </c:pt>
                <c:pt idx="5">
                  <c:v>0.11368051280469189</c:v>
                </c:pt>
                <c:pt idx="6">
                  <c:v>0.11125961428767242</c:v>
                </c:pt>
                <c:pt idx="7">
                  <c:v>0.1077854693815892</c:v>
                </c:pt>
                <c:pt idx="8">
                  <c:v>0.10894563530232804</c:v>
                </c:pt>
                <c:pt idx="9">
                  <c:v>0.10733028099592258</c:v>
                </c:pt>
                <c:pt idx="10">
                  <c:v>9.7943616606518208E-2</c:v>
                </c:pt>
                <c:pt idx="11">
                  <c:v>0.1011279328555718</c:v>
                </c:pt>
                <c:pt idx="12">
                  <c:v>0.10088118407895172</c:v>
                </c:pt>
                <c:pt idx="13">
                  <c:v>0.10015376660173507</c:v>
                </c:pt>
                <c:pt idx="14">
                  <c:v>9.9320216176711454E-2</c:v>
                </c:pt>
                <c:pt idx="15">
                  <c:v>9.8750561750053339E-2</c:v>
                </c:pt>
                <c:pt idx="16">
                  <c:v>9.812928991506982E-2</c:v>
                </c:pt>
                <c:pt idx="17">
                  <c:v>9.7405027647738354E-2</c:v>
                </c:pt>
                <c:pt idx="18">
                  <c:v>9.6733688724225331E-2</c:v>
                </c:pt>
                <c:pt idx="19">
                  <c:v>9.6101807785439503E-2</c:v>
                </c:pt>
                <c:pt idx="20">
                  <c:v>9.5488428193109362E-2</c:v>
                </c:pt>
                <c:pt idx="21">
                  <c:v>9.4845630652548696E-2</c:v>
                </c:pt>
                <c:pt idx="22">
                  <c:v>9.4272316312454668E-2</c:v>
                </c:pt>
                <c:pt idx="23">
                  <c:v>9.3702011531540355E-2</c:v>
                </c:pt>
                <c:pt idx="24">
                  <c:v>9.3140124241855096E-2</c:v>
                </c:pt>
                <c:pt idx="25">
                  <c:v>9.2592709641728291E-2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16.800664948950242</c:v>
                </c:pt>
                <c:pt idx="1">
                  <c:v>40.401578817890282</c:v>
                </c:pt>
                <c:pt idx="2">
                  <c:v>16.496612510420164</c:v>
                </c:pt>
                <c:pt idx="3">
                  <c:v>-6.4593213470673447</c:v>
                </c:pt>
                <c:pt idx="4">
                  <c:v>2.9564691708370106</c:v>
                </c:pt>
                <c:pt idx="5">
                  <c:v>5.906279933616247</c:v>
                </c:pt>
                <c:pt idx="6">
                  <c:v>-3.2447407150893923</c:v>
                </c:pt>
                <c:pt idx="7">
                  <c:v>2.7443751364820912</c:v>
                </c:pt>
                <c:pt idx="8">
                  <c:v>-0.55991845604043533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4.0841789242713276</c:v>
                </c:pt>
                <c:pt idx="1">
                  <c:v>14.195643754615276</c:v>
                </c:pt>
                <c:pt idx="2">
                  <c:v>5.829892614162361</c:v>
                </c:pt>
                <c:pt idx="3">
                  <c:v>4.6319098883394645</c:v>
                </c:pt>
                <c:pt idx="4">
                  <c:v>-22.357134237239933</c:v>
                </c:pt>
                <c:pt idx="5">
                  <c:v>-6.155982786352638</c:v>
                </c:pt>
                <c:pt idx="6">
                  <c:v>-0.98604777191199844</c:v>
                </c:pt>
                <c:pt idx="7">
                  <c:v>-14.694154233811972</c:v>
                </c:pt>
                <c:pt idx="8">
                  <c:v>-16.574306152071671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-7.7884053501017263</c:v>
                </c:pt>
                <c:pt idx="1">
                  <c:v>19.212987880693049</c:v>
                </c:pt>
                <c:pt idx="2">
                  <c:v>11.511125856446483</c:v>
                </c:pt>
                <c:pt idx="3">
                  <c:v>3.8755558788078872</c:v>
                </c:pt>
                <c:pt idx="4">
                  <c:v>-1.7992918649281364</c:v>
                </c:pt>
                <c:pt idx="5">
                  <c:v>2.5788116680709834</c:v>
                </c:pt>
                <c:pt idx="6">
                  <c:v>1.7948677518315748</c:v>
                </c:pt>
                <c:pt idx="7">
                  <c:v>3.8226054189359076</c:v>
                </c:pt>
                <c:pt idx="8">
                  <c:v>4.8917427602442274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13.327602510628793</c:v>
                </c:pt>
                <c:pt idx="1">
                  <c:v>35.060532058522256</c:v>
                </c:pt>
                <c:pt idx="2">
                  <c:v>18.732307640479434</c:v>
                </c:pt>
                <c:pt idx="3">
                  <c:v>-11.363683468799877</c:v>
                </c:pt>
                <c:pt idx="4">
                  <c:v>-8.9631619094908501</c:v>
                </c:pt>
                <c:pt idx="5">
                  <c:v>10.531495852289794</c:v>
                </c:pt>
                <c:pt idx="6">
                  <c:v>1.3591374198737327</c:v>
                </c:pt>
                <c:pt idx="7">
                  <c:v>-2.8060232879290652</c:v>
                </c:pt>
                <c:pt idx="8">
                  <c:v>-4.0542068155748154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5.5391971605270669</c:v>
                </c:pt>
                <c:pt idx="1">
                  <c:v>54.273519939215305</c:v>
                </c:pt>
                <c:pt idx="2">
                  <c:v>30.243433496925917</c:v>
                </c:pt>
                <c:pt idx="3">
                  <c:v>-7.4881275899919899</c:v>
                </c:pt>
                <c:pt idx="4">
                  <c:v>-10.762453774418987</c:v>
                </c:pt>
                <c:pt idx="5">
                  <c:v>13.110307520360777</c:v>
                </c:pt>
                <c:pt idx="6">
                  <c:v>3.1540051717053075</c:v>
                </c:pt>
                <c:pt idx="7">
                  <c:v>1.0165821310068424</c:v>
                </c:pt>
                <c:pt idx="8">
                  <c:v>0.83753594466941195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5.7287471050975043</c:v>
                </c:pt>
                <c:pt idx="1">
                  <c:v>25.333963104176121</c:v>
                </c:pt>
                <c:pt idx="2">
                  <c:v>31.717560909635054</c:v>
                </c:pt>
                <c:pt idx="3">
                  <c:v>-18.168590287985268</c:v>
                </c:pt>
                <c:pt idx="4">
                  <c:v>1.7811734401625117</c:v>
                </c:pt>
                <c:pt idx="5">
                  <c:v>9.3537160009685891</c:v>
                </c:pt>
                <c:pt idx="6">
                  <c:v>-1.038990507333942</c:v>
                </c:pt>
                <c:pt idx="7">
                  <c:v>3.2259187324252157</c:v>
                </c:pt>
                <c:pt idx="8">
                  <c:v>-3.2789634975995412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-0.18954994457064345</c:v>
                </c:pt>
                <c:pt idx="1">
                  <c:v>28.939556835038928</c:v>
                </c:pt>
                <c:pt idx="2">
                  <c:v>-1.4741274127095636</c:v>
                </c:pt>
                <c:pt idx="3">
                  <c:v>10.68046269799359</c:v>
                </c:pt>
                <c:pt idx="4">
                  <c:v>-12.543627214581505</c:v>
                </c:pt>
                <c:pt idx="5">
                  <c:v>3.7565915193922912</c:v>
                </c:pt>
                <c:pt idx="6">
                  <c:v>4.1929956790393419</c:v>
                </c:pt>
                <c:pt idx="7">
                  <c:v>-2.2093366014184994</c:v>
                </c:pt>
                <c:pt idx="8">
                  <c:v>4.1164994422689603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2.0056577216435301</c:v>
                </c:pt>
                <c:pt idx="1">
                  <c:v>-2.1095239201850333</c:v>
                </c:pt>
                <c:pt idx="2">
                  <c:v>0.97368120058503749</c:v>
                </c:pt>
                <c:pt idx="3">
                  <c:v>-0.45938997159774964</c:v>
                </c:pt>
                <c:pt idx="4">
                  <c:v>1.3778490365504794</c:v>
                </c:pt>
                <c:pt idx="5">
                  <c:v>2.8279599688471304</c:v>
                </c:pt>
                <c:pt idx="6">
                  <c:v>-0.77364319924762093</c:v>
                </c:pt>
                <c:pt idx="7">
                  <c:v>3.4643690090365045</c:v>
                </c:pt>
                <c:pt idx="8">
                  <c:v>4.3653807295557261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3.6029185478772163</c:v>
                </c:pt>
                <c:pt idx="1">
                  <c:v>13.82944500993851</c:v>
                </c:pt>
                <c:pt idx="2">
                  <c:v>11.503889345781261</c:v>
                </c:pt>
                <c:pt idx="3">
                  <c:v>-7.2735312334414601</c:v>
                </c:pt>
                <c:pt idx="4">
                  <c:v>2.679825729818468</c:v>
                </c:pt>
                <c:pt idx="5">
                  <c:v>-0.16059071848878403</c:v>
                </c:pt>
                <c:pt idx="6">
                  <c:v>3.0343587887715984</c:v>
                </c:pt>
                <c:pt idx="7">
                  <c:v>3.1950702559164483</c:v>
                </c:pt>
                <c:pt idx="8">
                  <c:v>-8.7620770785874171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-6.9379108993913974E-2</c:v>
                </c:pt>
                <c:pt idx="1">
                  <c:v>42.553598849461821</c:v>
                </c:pt>
                <c:pt idx="2">
                  <c:v>17.765862950559523</c:v>
                </c:pt>
                <c:pt idx="3">
                  <c:v>0.24479361504741348</c:v>
                </c:pt>
                <c:pt idx="4">
                  <c:v>-14.820128540787948</c:v>
                </c:pt>
                <c:pt idx="5">
                  <c:v>10.442938270002571</c:v>
                </c:pt>
                <c:pt idx="6">
                  <c:v>0.89328958218137444</c:v>
                </c:pt>
                <c:pt idx="7">
                  <c:v>-5.6428571339461726</c:v>
                </c:pt>
                <c:pt idx="8">
                  <c:v>5.23423229370119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0.57567795019889445</c:v>
                </c:pt>
                <c:pt idx="1">
                  <c:v>0.5998345418471942</c:v>
                </c:pt>
                <c:pt idx="2">
                  <c:v>0.13420759003243621</c:v>
                </c:pt>
                <c:pt idx="3">
                  <c:v>-1.096756738759292</c:v>
                </c:pt>
                <c:pt idx="4">
                  <c:v>0.67195821650777354</c:v>
                </c:pt>
                <c:pt idx="5">
                  <c:v>1.8760528148333711</c:v>
                </c:pt>
                <c:pt idx="6">
                  <c:v>-0.52514031115943882</c:v>
                </c:pt>
                <c:pt idx="7">
                  <c:v>0.2752417127635145</c:v>
                </c:pt>
                <c:pt idx="8">
                  <c:v>1.9950200526347359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2.769499403500669</c:v>
                </c:pt>
                <c:pt idx="1">
                  <c:v>8.8152502986876087</c:v>
                </c:pt>
                <c:pt idx="2">
                  <c:v>10.727458263760379</c:v>
                </c:pt>
                <c:pt idx="3">
                  <c:v>-8.0093842440284746</c:v>
                </c:pt>
                <c:pt idx="4">
                  <c:v>0.59524863241816872</c:v>
                </c:pt>
                <c:pt idx="5">
                  <c:v>-2.0142313391550886</c:v>
                </c:pt>
                <c:pt idx="6">
                  <c:v>0.32671107707595581</c:v>
                </c:pt>
                <c:pt idx="7">
                  <c:v>1.7094431000964576</c:v>
                </c:pt>
                <c:pt idx="8">
                  <c:v>-6.5077359415167848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2.3835697513979532</c:v>
                </c:pt>
                <c:pt idx="1">
                  <c:v>15.918878263641489</c:v>
                </c:pt>
                <c:pt idx="2">
                  <c:v>20.855895055842403</c:v>
                </c:pt>
                <c:pt idx="3">
                  <c:v>-9.0624493051975179</c:v>
                </c:pt>
                <c:pt idx="4">
                  <c:v>0.51396659123657962</c:v>
                </c:pt>
                <c:pt idx="5">
                  <c:v>9.4918945252903058</c:v>
                </c:pt>
                <c:pt idx="6">
                  <c:v>-0.84056127325049346</c:v>
                </c:pt>
                <c:pt idx="7">
                  <c:v>1.2412339195652384</c:v>
                </c:pt>
                <c:pt idx="8">
                  <c:v>1.2337523912825041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1.4299797714446338</c:v>
                </c:pt>
                <c:pt idx="1">
                  <c:v>-2.7093584620322595</c:v>
                </c:pt>
                <c:pt idx="2">
                  <c:v>0.83947361055258973</c:v>
                </c:pt>
                <c:pt idx="3">
                  <c:v>0.63736676716154439</c:v>
                </c:pt>
                <c:pt idx="4">
                  <c:v>0.7058908200427112</c:v>
                </c:pt>
                <c:pt idx="5">
                  <c:v>0.95190715401375736</c:v>
                </c:pt>
                <c:pt idx="6">
                  <c:v>-0.24850288808818011</c:v>
                </c:pt>
                <c:pt idx="7">
                  <c:v>3.1891272962729822</c:v>
                </c:pt>
                <c:pt idx="8">
                  <c:v>2.3703606769209893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0.83341914437654729</c:v>
                </c:pt>
                <c:pt idx="1">
                  <c:v>5.0141947112508927</c:v>
                </c:pt>
                <c:pt idx="2">
                  <c:v>0.77643108202089728</c:v>
                </c:pt>
                <c:pt idx="3">
                  <c:v>0.73585301058700736</c:v>
                </c:pt>
                <c:pt idx="4">
                  <c:v>2.0845770974002953</c:v>
                </c:pt>
                <c:pt idx="5">
                  <c:v>1.853640620666317</c:v>
                </c:pt>
                <c:pt idx="6">
                  <c:v>2.7076477116955786</c:v>
                </c:pt>
                <c:pt idx="7">
                  <c:v>1.4856271558199783</c:v>
                </c:pt>
                <c:pt idx="8">
                  <c:v>-2.2543411370706323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-2.452948860391885</c:v>
                </c:pt>
                <c:pt idx="1">
                  <c:v>26.634720585820347</c:v>
                </c:pt>
                <c:pt idx="2">
                  <c:v>-3.090032105282944</c:v>
                </c:pt>
                <c:pt idx="3">
                  <c:v>9.3072429202449953</c:v>
                </c:pt>
                <c:pt idx="4">
                  <c:v>-15.33409513202453</c:v>
                </c:pt>
                <c:pt idx="5">
                  <c:v>0.95104374471221931</c:v>
                </c:pt>
                <c:pt idx="6">
                  <c:v>1.7338508554318892</c:v>
                </c:pt>
                <c:pt idx="7">
                  <c:v>-6.8840910535114332</c:v>
                </c:pt>
                <c:pt idx="8">
                  <c:v>4.0004799024186255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108.04698442806591</c:v>
                </c:pt>
                <c:pt idx="1">
                  <c:v>106.53223567748411</c:v>
                </c:pt>
                <c:pt idx="2">
                  <c:v>108.40136199327256</c:v>
                </c:pt>
                <c:pt idx="3">
                  <c:v>114.80211434849684</c:v>
                </c:pt>
                <c:pt idx="4">
                  <c:v>97.723093590826295</c:v>
                </c:pt>
                <c:pt idx="5">
                  <c:v>104.18367796359338</c:v>
                </c:pt>
                <c:pt idx="6">
                  <c:v>93.685127651959974</c:v>
                </c:pt>
                <c:pt idx="7">
                  <c:v>99.061216414759926</c:v>
                </c:pt>
                <c:pt idx="8">
                  <c:v>80.707685623271075</c:v>
                </c:pt>
                <c:pt idx="9">
                  <c:v>87.211335272369993</c:v>
                </c:pt>
                <c:pt idx="10">
                  <c:v>86.239280645812826</c:v>
                </c:pt>
                <c:pt idx="11">
                  <c:v>64.11375772620481</c:v>
                </c:pt>
                <c:pt idx="12">
                  <c:v>67.352993323687897</c:v>
                </c:pt>
                <c:pt idx="13">
                  <c:v>62.667104314395687</c:v>
                </c:pt>
                <c:pt idx="14">
                  <c:v>58.112700438680527</c:v>
                </c:pt>
                <c:pt idx="15">
                  <c:v>55.330793475968704</c:v>
                </c:pt>
                <c:pt idx="16">
                  <c:v>52.830809248962922</c:v>
                </c:pt>
                <c:pt idx="17">
                  <c:v>50.386737513105125</c:v>
                </c:pt>
                <c:pt idx="18">
                  <c:v>48.005127889367337</c:v>
                </c:pt>
                <c:pt idx="19">
                  <c:v>45.706675784382526</c:v>
                </c:pt>
                <c:pt idx="20">
                  <c:v>43.508954704122132</c:v>
                </c:pt>
                <c:pt idx="21">
                  <c:v>41.390851654850138</c:v>
                </c:pt>
                <c:pt idx="22">
                  <c:v>39.346439458870314</c:v>
                </c:pt>
                <c:pt idx="23">
                  <c:v>37.385398602508332</c:v>
                </c:pt>
                <c:pt idx="24">
                  <c:v>35.579612263647121</c:v>
                </c:pt>
                <c:pt idx="25">
                  <c:v>34.856249160469815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214.9664961488244</c:v>
                </c:pt>
                <c:pt idx="1">
                  <c:v>219.16652605129971</c:v>
                </c:pt>
                <c:pt idx="2">
                  <c:v>197.38950769433433</c:v>
                </c:pt>
                <c:pt idx="3">
                  <c:v>189.94608293192047</c:v>
                </c:pt>
                <c:pt idx="4">
                  <c:v>218.68496278713502</c:v>
                </c:pt>
                <c:pt idx="5">
                  <c:v>192.83316725598704</c:v>
                </c:pt>
                <c:pt idx="6">
                  <c:v>183.08878551884379</c:v>
                </c:pt>
                <c:pt idx="7">
                  <c:v>189.6674226310065</c:v>
                </c:pt>
                <c:pt idx="8">
                  <c:v>186.19624299963732</c:v>
                </c:pt>
                <c:pt idx="9">
                  <c:v>181.9603600529274</c:v>
                </c:pt>
                <c:pt idx="10">
                  <c:v>165.43071950746679</c:v>
                </c:pt>
                <c:pt idx="11">
                  <c:v>166.60381746748405</c:v>
                </c:pt>
                <c:pt idx="12">
                  <c:v>159.59920092967621</c:v>
                </c:pt>
                <c:pt idx="13">
                  <c:v>154.28525509882081</c:v>
                </c:pt>
                <c:pt idx="14">
                  <c:v>149.10463868184925</c:v>
                </c:pt>
                <c:pt idx="15">
                  <c:v>143.58469401448349</c:v>
                </c:pt>
                <c:pt idx="16">
                  <c:v>137.98746456170622</c:v>
                </c:pt>
                <c:pt idx="17">
                  <c:v>132.3912002739014</c:v>
                </c:pt>
                <c:pt idx="18">
                  <c:v>126.83077877287987</c:v>
                </c:pt>
                <c:pt idx="19">
                  <c:v>121.32439832142018</c:v>
                </c:pt>
                <c:pt idx="20">
                  <c:v>115.94456311012968</c:v>
                </c:pt>
                <c:pt idx="21">
                  <c:v>110.60608374309966</c:v>
                </c:pt>
                <c:pt idx="22">
                  <c:v>105.33698318850921</c:v>
                </c:pt>
                <c:pt idx="23">
                  <c:v>100.13384155842409</c:v>
                </c:pt>
                <c:pt idx="24">
                  <c:v>94.973183578149261</c:v>
                </c:pt>
                <c:pt idx="25">
                  <c:v>89.774423283989393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278.18282265243346</c:v>
                </c:pt>
                <c:pt idx="1">
                  <c:v>288.92579403986912</c:v>
                </c:pt>
                <c:pt idx="2">
                  <c:v>286.10762368549268</c:v>
                </c:pt>
                <c:pt idx="3">
                  <c:v>283.02280858489399</c:v>
                </c:pt>
                <c:pt idx="4">
                  <c:v>274.14979723142403</c:v>
                </c:pt>
                <c:pt idx="5">
                  <c:v>293.64170086895194</c:v>
                </c:pt>
                <c:pt idx="6">
                  <c:v>294.1399223723198</c:v>
                </c:pt>
                <c:pt idx="7">
                  <c:v>310.62038696672687</c:v>
                </c:pt>
                <c:pt idx="8">
                  <c:v>329.00110197471338</c:v>
                </c:pt>
                <c:pt idx="9">
                  <c:v>314.06608811032106</c:v>
                </c:pt>
                <c:pt idx="10">
                  <c:v>271.03054503780385</c:v>
                </c:pt>
                <c:pt idx="11">
                  <c:v>287.49986695114995</c:v>
                </c:pt>
                <c:pt idx="12">
                  <c:v>291.35578506032442</c:v>
                </c:pt>
                <c:pt idx="13">
                  <c:v>289.79415165923587</c:v>
                </c:pt>
                <c:pt idx="14">
                  <c:v>288.27828192560639</c:v>
                </c:pt>
                <c:pt idx="15">
                  <c:v>285.85734701018362</c:v>
                </c:pt>
                <c:pt idx="16">
                  <c:v>283.02652326564157</c:v>
                </c:pt>
                <c:pt idx="17">
                  <c:v>279.94345288025909</c:v>
                </c:pt>
                <c:pt idx="18">
                  <c:v>276.7176129962719</c:v>
                </c:pt>
                <c:pt idx="19">
                  <c:v>273.35917626585007</c:v>
                </c:pt>
                <c:pt idx="20">
                  <c:v>269.97504495246068</c:v>
                </c:pt>
                <c:pt idx="21">
                  <c:v>266.42967154859411</c:v>
                </c:pt>
                <c:pt idx="22">
                  <c:v>262.77844833956141</c:v>
                </c:pt>
                <c:pt idx="23">
                  <c:v>259.01251313832427</c:v>
                </c:pt>
                <c:pt idx="24">
                  <c:v>255.10282601032085</c:v>
                </c:pt>
                <c:pt idx="25">
                  <c:v>250.86983878431582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241.64956430170758</c:v>
                </c:pt>
                <c:pt idx="1">
                  <c:v>244.702338927276</c:v>
                </c:pt>
                <c:pt idx="2">
                  <c:v>260.43448858436636</c:v>
                </c:pt>
                <c:pt idx="3">
                  <c:v>267.56062478965401</c:v>
                </c:pt>
                <c:pt idx="4">
                  <c:v>282.2626550570468</c:v>
                </c:pt>
                <c:pt idx="5">
                  <c:v>264.94517068144211</c:v>
                </c:pt>
                <c:pt idx="6">
                  <c:v>265.47850769636528</c:v>
                </c:pt>
                <c:pt idx="7">
                  <c:v>286.54191888880922</c:v>
                </c:pt>
                <c:pt idx="8">
                  <c:v>304.69361704817754</c:v>
                </c:pt>
                <c:pt idx="9">
                  <c:v>296.6688109021423</c:v>
                </c:pt>
                <c:pt idx="10">
                  <c:v>282.91039589005339</c:v>
                </c:pt>
                <c:pt idx="11">
                  <c:v>288.32065316127444</c:v>
                </c:pt>
                <c:pt idx="12">
                  <c:v>290.66730607676465</c:v>
                </c:pt>
                <c:pt idx="13">
                  <c:v>292.00706357021988</c:v>
                </c:pt>
                <c:pt idx="14">
                  <c:v>293.52433930085704</c:v>
                </c:pt>
                <c:pt idx="15">
                  <c:v>294.22899702918545</c:v>
                </c:pt>
                <c:pt idx="16">
                  <c:v>294.61120700371879</c:v>
                </c:pt>
                <c:pt idx="17">
                  <c:v>294.8303679317163</c:v>
                </c:pt>
                <c:pt idx="18">
                  <c:v>294.99212762600183</c:v>
                </c:pt>
                <c:pt idx="19">
                  <c:v>295.10161161258787</c:v>
                </c:pt>
                <c:pt idx="20">
                  <c:v>295.26929025998817</c:v>
                </c:pt>
                <c:pt idx="21">
                  <c:v>295.34972381211651</c:v>
                </c:pt>
                <c:pt idx="22">
                  <c:v>295.37809872096864</c:v>
                </c:pt>
                <c:pt idx="23">
                  <c:v>295.35679552771978</c:v>
                </c:pt>
                <c:pt idx="24">
                  <c:v>295.25407334699827</c:v>
                </c:pt>
                <c:pt idx="25">
                  <c:v>294.88306523106399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55.038965419310202</c:v>
                </c:pt>
                <c:pt idx="1">
                  <c:v>57.153958684535048</c:v>
                </c:pt>
                <c:pt idx="2">
                  <c:v>59.987754703914099</c:v>
                </c:pt>
                <c:pt idx="3">
                  <c:v>59.973684766888447</c:v>
                </c:pt>
                <c:pt idx="4">
                  <c:v>63.990369129346028</c:v>
                </c:pt>
                <c:pt idx="5">
                  <c:v>71.226403123764271</c:v>
                </c:pt>
                <c:pt idx="6">
                  <c:v>73.313500320956109</c:v>
                </c:pt>
                <c:pt idx="7">
                  <c:v>65.260884679782038</c:v>
                </c:pt>
                <c:pt idx="8">
                  <c:v>65.562447680895076</c:v>
                </c:pt>
                <c:pt idx="9">
                  <c:v>69.42750510194837</c:v>
                </c:pt>
                <c:pt idx="10">
                  <c:v>76.244138768782051</c:v>
                </c:pt>
                <c:pt idx="11">
                  <c:v>77.022202677445776</c:v>
                </c:pt>
                <c:pt idx="12">
                  <c:v>75.097749847672134</c:v>
                </c:pt>
                <c:pt idx="13">
                  <c:v>76.448727003882567</c:v>
                </c:pt>
                <c:pt idx="14">
                  <c:v>77.850412184755413</c:v>
                </c:pt>
                <c:pt idx="15">
                  <c:v>79.011624745743518</c:v>
                </c:pt>
                <c:pt idx="16">
                  <c:v>80.119662001192239</c:v>
                </c:pt>
                <c:pt idx="17">
                  <c:v>81.207292985062978</c:v>
                </c:pt>
                <c:pt idx="18" formatCode="General">
                  <c:v>82.301448782502831</c:v>
                </c:pt>
                <c:pt idx="19" formatCode="General">
                  <c:v>83.375238338298757</c:v>
                </c:pt>
                <c:pt idx="20" formatCode="General">
                  <c:v>84.500436840380871</c:v>
                </c:pt>
                <c:pt idx="21" formatCode="General">
                  <c:v>85.618198252161292</c:v>
                </c:pt>
                <c:pt idx="22">
                  <c:v>86.767857691088437</c:v>
                </c:pt>
                <c:pt idx="23">
                  <c:v>87.961788539640537</c:v>
                </c:pt>
                <c:pt idx="24">
                  <c:v>89.126757593482068</c:v>
                </c:pt>
                <c:pt idx="25">
                  <c:v>90.20239038051254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69.40226838986581</c:v>
                </c:pt>
                <c:pt idx="1">
                  <c:v>70.908848799032228</c:v>
                </c:pt>
                <c:pt idx="2">
                  <c:v>72.81672512858573</c:v>
                </c:pt>
                <c:pt idx="3">
                  <c:v>71.017503450078479</c:v>
                </c:pt>
                <c:pt idx="4">
                  <c:v>73.592134203672614</c:v>
                </c:pt>
                <c:pt idx="5">
                  <c:v>74.473388235171143</c:v>
                </c:pt>
                <c:pt idx="6">
                  <c:v>80.082697495245526</c:v>
                </c:pt>
                <c:pt idx="7">
                  <c:v>72.973209687720882</c:v>
                </c:pt>
                <c:pt idx="8">
                  <c:v>70.641052541373142</c:v>
                </c:pt>
                <c:pt idx="9">
                  <c:v>70.354636960947687</c:v>
                </c:pt>
                <c:pt idx="10">
                  <c:v>78.631911525613447</c:v>
                </c:pt>
                <c:pt idx="11">
                  <c:v>77.6676248007808</c:v>
                </c:pt>
                <c:pt idx="12">
                  <c:v>74.861910363224354</c:v>
                </c:pt>
                <c:pt idx="13">
                  <c:v>75.52946015845589</c:v>
                </c:pt>
                <c:pt idx="14">
                  <c:v>76.31946812514829</c:v>
                </c:pt>
                <c:pt idx="15">
                  <c:v>76.92610741515108</c:v>
                </c:pt>
                <c:pt idx="16">
                  <c:v>77.500749670143222</c:v>
                </c:pt>
                <c:pt idx="17">
                  <c:v>78.096071716512512</c:v>
                </c:pt>
                <c:pt idx="18" formatCode="General">
                  <c:v>78.658819120926253</c:v>
                </c:pt>
                <c:pt idx="19" formatCode="General">
                  <c:v>79.39485998797258</c:v>
                </c:pt>
                <c:pt idx="20" formatCode="General">
                  <c:v>80.163816903373416</c:v>
                </c:pt>
                <c:pt idx="21" formatCode="General">
                  <c:v>80.960270871028712</c:v>
                </c:pt>
                <c:pt idx="22">
                  <c:v>81.815683151350527</c:v>
                </c:pt>
                <c:pt idx="23">
                  <c:v>82.684972373530641</c:v>
                </c:pt>
                <c:pt idx="24">
                  <c:v>83.568489429080245</c:v>
                </c:pt>
                <c:pt idx="25">
                  <c:v>84.396648308877715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171.91802613275635</c:v>
                </c:pt>
                <c:pt idx="1">
                  <c:v>186.1924160859802</c:v>
                </c:pt>
                <c:pt idx="2">
                  <c:v>196.91269128304697</c:v>
                </c:pt>
                <c:pt idx="3">
                  <c:v>203.22309027733513</c:v>
                </c:pt>
                <c:pt idx="4">
                  <c:v>220.42101779161285</c:v>
                </c:pt>
                <c:pt idx="5">
                  <c:v>238.64883751515961</c:v>
                </c:pt>
                <c:pt idx="6">
                  <c:v>252.26289317355253</c:v>
                </c:pt>
                <c:pt idx="7">
                  <c:v>237.89368980731427</c:v>
                </c:pt>
                <c:pt idx="8">
                  <c:v>235.05906770225576</c:v>
                </c:pt>
                <c:pt idx="9">
                  <c:v>244.16145313766688</c:v>
                </c:pt>
                <c:pt idx="10">
                  <c:v>272.03697430943259</c:v>
                </c:pt>
                <c:pt idx="11">
                  <c:v>277.86585518407747</c:v>
                </c:pt>
                <c:pt idx="12">
                  <c:v>273.68253663062933</c:v>
                </c:pt>
                <c:pt idx="13">
                  <c:v>279.34282854088553</c:v>
                </c:pt>
                <c:pt idx="14">
                  <c:v>285.1854634194674</c:v>
                </c:pt>
                <c:pt idx="15">
                  <c:v>290.26895860499536</c:v>
                </c:pt>
                <c:pt idx="16">
                  <c:v>294.97415084659485</c:v>
                </c:pt>
                <c:pt idx="17">
                  <c:v>299.48173137100798</c:v>
                </c:pt>
                <c:pt idx="18" formatCode="General">
                  <c:v>303.97458110090992</c:v>
                </c:pt>
                <c:pt idx="19" formatCode="General">
                  <c:v>308.27826959761063</c:v>
                </c:pt>
                <c:pt idx="20" formatCode="General">
                  <c:v>312.62422552451329</c:v>
                </c:pt>
                <c:pt idx="21" formatCode="General">
                  <c:v>316.87660401190146</c:v>
                </c:pt>
                <c:pt idx="22" formatCode="General">
                  <c:v>321.01025260550108</c:v>
                </c:pt>
                <c:pt idx="23" formatCode="General">
                  <c:v>325.06521497996454</c:v>
                </c:pt>
                <c:pt idx="24" formatCode="General">
                  <c:v>329.06779190587042</c:v>
                </c:pt>
                <c:pt idx="25" formatCode="General">
                  <c:v>332.88722095654265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82.754411813958285</c:v>
                </c:pt>
                <c:pt idx="1">
                  <c:v>69.661357184294346</c:v>
                </c:pt>
                <c:pt idx="2">
                  <c:v>77.550773217874195</c:v>
                </c:pt>
                <c:pt idx="3">
                  <c:v>85.336228566346207</c:v>
                </c:pt>
                <c:pt idx="4">
                  <c:v>85.049500616878348</c:v>
                </c:pt>
                <c:pt idx="5">
                  <c:v>101.14676063336955</c:v>
                </c:pt>
                <c:pt idx="6">
                  <c:v>107.98545867204164</c:v>
                </c:pt>
                <c:pt idx="7">
                  <c:v>110.99844614436222</c:v>
                </c:pt>
                <c:pt idx="8">
                  <c:v>129.3424241835485</c:v>
                </c:pt>
                <c:pt idx="9">
                  <c:v>145.9237420249099</c:v>
                </c:pt>
                <c:pt idx="10">
                  <c:v>145.79759506163526</c:v>
                </c:pt>
                <c:pt idx="11">
                  <c:v>146.64555040889431</c:v>
                </c:pt>
                <c:pt idx="12">
                  <c:v>158.86491503282724</c:v>
                </c:pt>
                <c:pt idx="13">
                  <c:v>167.56315834502942</c:v>
                </c:pt>
                <c:pt idx="14">
                  <c:v>176.5211325596951</c:v>
                </c:pt>
                <c:pt idx="15">
                  <c:v>185.09118415548849</c:v>
                </c:pt>
                <c:pt idx="16">
                  <c:v>193.53492253637802</c:v>
                </c:pt>
                <c:pt idx="17">
                  <c:v>201.95504032341094</c:v>
                </c:pt>
                <c:pt idx="18" formatCode="General">
                  <c:v>210.46775285173152</c:v>
                </c:pt>
                <c:pt idx="19" formatCode="General">
                  <c:v>219.03765114267574</c:v>
                </c:pt>
                <c:pt idx="20" formatCode="General">
                  <c:v>227.72597645009074</c:v>
                </c:pt>
                <c:pt idx="21" formatCode="General">
                  <c:v>236.44313798088234</c:v>
                </c:pt>
                <c:pt idx="22" formatCode="General">
                  <c:v>245.20640041147348</c:v>
                </c:pt>
                <c:pt idx="23" formatCode="General">
                  <c:v>254.02811153324075</c:v>
                </c:pt>
                <c:pt idx="24" formatCode="General">
                  <c:v>262.85602568322548</c:v>
                </c:pt>
                <c:pt idx="25" formatCode="General">
                  <c:v>271.58856907357085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12.083460713076935</c:v>
                </c:pt>
                <c:pt idx="1">
                  <c:v>10.491524550230238</c:v>
                </c:pt>
                <c:pt idx="2">
                  <c:v>11.60907370911444</c:v>
                </c:pt>
                <c:pt idx="3">
                  <c:v>12.708862284385194</c:v>
                </c:pt>
                <c:pt idx="4">
                  <c:v>13.343469592059321</c:v>
                </c:pt>
                <c:pt idx="5">
                  <c:v>15.417893722562411</c:v>
                </c:pt>
                <c:pt idx="6">
                  <c:v>16.386107098715659</c:v>
                </c:pt>
                <c:pt idx="7">
                  <c:v>16.756824779518123</c:v>
                </c:pt>
                <c:pt idx="8">
                  <c:v>19.377360246130202</c:v>
                </c:pt>
                <c:pt idx="9">
                  <c:v>21.785068436766956</c:v>
                </c:pt>
                <c:pt idx="10">
                  <c:v>21.211439253399497</c:v>
                </c:pt>
                <c:pt idx="11">
                  <c:v>21.581671622688866</c:v>
                </c:pt>
                <c:pt idx="12">
                  <c:v>23.501602735192851</c:v>
                </c:pt>
                <c:pt idx="13">
                  <c:v>24.764251309075508</c:v>
                </c:pt>
                <c:pt idx="14">
                  <c:v>26.072563363941303</c:v>
                </c:pt>
                <c:pt idx="15">
                  <c:v>27.333293548798878</c:v>
                </c:pt>
                <c:pt idx="16">
                  <c:v>28.587510865660072</c:v>
                </c:pt>
                <c:pt idx="17">
                  <c:v>29.849105005023546</c:v>
                </c:pt>
                <c:pt idx="18" formatCode="General">
                  <c:v>31.089750859408419</c:v>
                </c:pt>
                <c:pt idx="19" formatCode="General">
                  <c:v>32.32811894920129</c:v>
                </c:pt>
                <c:pt idx="20" formatCode="General">
                  <c:v>33.590691254942534</c:v>
                </c:pt>
                <c:pt idx="21" formatCode="General">
                  <c:v>34.859458125364249</c:v>
                </c:pt>
                <c:pt idx="22" formatCode="General">
                  <c:v>36.137836432676863</c:v>
                </c:pt>
                <c:pt idx="23" formatCode="General">
                  <c:v>37.417363746645044</c:v>
                </c:pt>
                <c:pt idx="24" formatCode="General">
                  <c:v>38.71724018922653</c:v>
                </c:pt>
                <c:pt idx="25" formatCode="General">
                  <c:v>39.998594820655576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108.04698442806591</c:v>
                </c:pt>
                <c:pt idx="1">
                  <c:v>106.53223567748411</c:v>
                </c:pt>
                <c:pt idx="2">
                  <c:v>108.40136199327256</c:v>
                </c:pt>
                <c:pt idx="3">
                  <c:v>114.80211434849684</c:v>
                </c:pt>
                <c:pt idx="4">
                  <c:v>97.723093590826295</c:v>
                </c:pt>
                <c:pt idx="5">
                  <c:v>104.18367796359338</c:v>
                </c:pt>
                <c:pt idx="6">
                  <c:v>93.685127651959974</c:v>
                </c:pt>
                <c:pt idx="7">
                  <c:v>99.061216414759926</c:v>
                </c:pt>
                <c:pt idx="8">
                  <c:v>80.707685623271075</c:v>
                </c:pt>
                <c:pt idx="9">
                  <c:v>87.211335272369993</c:v>
                </c:pt>
                <c:pt idx="10">
                  <c:v>86.239280645812826</c:v>
                </c:pt>
                <c:pt idx="11">
                  <c:v>64.11375772620481</c:v>
                </c:pt>
                <c:pt idx="12">
                  <c:v>67.352993323687897</c:v>
                </c:pt>
                <c:pt idx="13">
                  <c:v>62.667104314395687</c:v>
                </c:pt>
                <c:pt idx="14">
                  <c:v>58.112700438680527</c:v>
                </c:pt>
                <c:pt idx="15">
                  <c:v>55.330793475968704</c:v>
                </c:pt>
                <c:pt idx="16">
                  <c:v>52.830809248962922</c:v>
                </c:pt>
                <c:pt idx="17">
                  <c:v>50.386737513105125</c:v>
                </c:pt>
                <c:pt idx="18">
                  <c:v>48.005127889367337</c:v>
                </c:pt>
                <c:pt idx="19">
                  <c:v>45.706675784382526</c:v>
                </c:pt>
                <c:pt idx="20">
                  <c:v>43.508954704122132</c:v>
                </c:pt>
                <c:pt idx="21">
                  <c:v>41.390851654850138</c:v>
                </c:pt>
                <c:pt idx="22">
                  <c:v>39.346439458870314</c:v>
                </c:pt>
                <c:pt idx="23">
                  <c:v>37.385398602508332</c:v>
                </c:pt>
                <c:pt idx="24">
                  <c:v>35.579612263647121</c:v>
                </c:pt>
                <c:pt idx="25">
                  <c:v>34.856249160469815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214.9664961488244</c:v>
                </c:pt>
                <c:pt idx="1">
                  <c:v>219.16652605129971</c:v>
                </c:pt>
                <c:pt idx="2">
                  <c:v>197.38950769433433</c:v>
                </c:pt>
                <c:pt idx="3">
                  <c:v>189.94608293192047</c:v>
                </c:pt>
                <c:pt idx="4">
                  <c:v>218.68496278713502</c:v>
                </c:pt>
                <c:pt idx="5">
                  <c:v>192.83316725598704</c:v>
                </c:pt>
                <c:pt idx="6">
                  <c:v>183.08878551884379</c:v>
                </c:pt>
                <c:pt idx="7">
                  <c:v>189.6674226310065</c:v>
                </c:pt>
                <c:pt idx="8">
                  <c:v>186.19624299963732</c:v>
                </c:pt>
                <c:pt idx="9">
                  <c:v>181.9603600529274</c:v>
                </c:pt>
                <c:pt idx="10">
                  <c:v>165.43071950746679</c:v>
                </c:pt>
                <c:pt idx="11">
                  <c:v>166.60381746748405</c:v>
                </c:pt>
                <c:pt idx="12">
                  <c:v>159.59920092967621</c:v>
                </c:pt>
                <c:pt idx="13">
                  <c:v>154.28525509882081</c:v>
                </c:pt>
                <c:pt idx="14">
                  <c:v>149.10463868184925</c:v>
                </c:pt>
                <c:pt idx="15">
                  <c:v>143.58469401448349</c:v>
                </c:pt>
                <c:pt idx="16">
                  <c:v>137.98746456170622</c:v>
                </c:pt>
                <c:pt idx="17">
                  <c:v>132.3912002739014</c:v>
                </c:pt>
                <c:pt idx="18">
                  <c:v>126.83077877287987</c:v>
                </c:pt>
                <c:pt idx="19">
                  <c:v>121.32439832142018</c:v>
                </c:pt>
                <c:pt idx="20">
                  <c:v>115.94456311012968</c:v>
                </c:pt>
                <c:pt idx="21">
                  <c:v>110.60608374309966</c:v>
                </c:pt>
                <c:pt idx="22">
                  <c:v>105.33698318850921</c:v>
                </c:pt>
                <c:pt idx="23">
                  <c:v>100.13384155842409</c:v>
                </c:pt>
                <c:pt idx="24">
                  <c:v>94.973183578149261</c:v>
                </c:pt>
                <c:pt idx="25">
                  <c:v>89.774423283989393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278.18282265243346</c:v>
                </c:pt>
                <c:pt idx="1">
                  <c:v>288.92579403986912</c:v>
                </c:pt>
                <c:pt idx="2">
                  <c:v>286.10762368549268</c:v>
                </c:pt>
                <c:pt idx="3">
                  <c:v>283.02280858489399</c:v>
                </c:pt>
                <c:pt idx="4">
                  <c:v>274.14979723142403</c:v>
                </c:pt>
                <c:pt idx="5">
                  <c:v>293.64170086895194</c:v>
                </c:pt>
                <c:pt idx="6">
                  <c:v>294.1399223723198</c:v>
                </c:pt>
                <c:pt idx="7">
                  <c:v>310.62038696672687</c:v>
                </c:pt>
                <c:pt idx="8">
                  <c:v>329.00110197471338</c:v>
                </c:pt>
                <c:pt idx="9">
                  <c:v>314.06608811032106</c:v>
                </c:pt>
                <c:pt idx="10">
                  <c:v>271.03054503780385</c:v>
                </c:pt>
                <c:pt idx="11">
                  <c:v>287.49986695114995</c:v>
                </c:pt>
                <c:pt idx="12">
                  <c:v>291.35578506032442</c:v>
                </c:pt>
                <c:pt idx="13">
                  <c:v>289.79415165923587</c:v>
                </c:pt>
                <c:pt idx="14">
                  <c:v>288.27828192560639</c:v>
                </c:pt>
                <c:pt idx="15">
                  <c:v>285.85734701018362</c:v>
                </c:pt>
                <c:pt idx="16">
                  <c:v>283.02652326564157</c:v>
                </c:pt>
                <c:pt idx="17">
                  <c:v>279.94345288025909</c:v>
                </c:pt>
                <c:pt idx="18">
                  <c:v>276.7176129962719</c:v>
                </c:pt>
                <c:pt idx="19">
                  <c:v>273.35917626585007</c:v>
                </c:pt>
                <c:pt idx="20">
                  <c:v>269.97504495246068</c:v>
                </c:pt>
                <c:pt idx="21">
                  <c:v>266.42967154859411</c:v>
                </c:pt>
                <c:pt idx="22">
                  <c:v>262.77844833956141</c:v>
                </c:pt>
                <c:pt idx="23">
                  <c:v>259.01251313832427</c:v>
                </c:pt>
                <c:pt idx="24">
                  <c:v>255.10282601032085</c:v>
                </c:pt>
                <c:pt idx="25">
                  <c:v>250.86983878431582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241.64956430170758</c:v>
                </c:pt>
                <c:pt idx="1">
                  <c:v>244.702338927276</c:v>
                </c:pt>
                <c:pt idx="2">
                  <c:v>260.43448858436636</c:v>
                </c:pt>
                <c:pt idx="3">
                  <c:v>267.56062478965401</c:v>
                </c:pt>
                <c:pt idx="4">
                  <c:v>282.2626550570468</c:v>
                </c:pt>
                <c:pt idx="5">
                  <c:v>264.94517068144211</c:v>
                </c:pt>
                <c:pt idx="6">
                  <c:v>265.47850769636528</c:v>
                </c:pt>
                <c:pt idx="7">
                  <c:v>286.54191888880922</c:v>
                </c:pt>
                <c:pt idx="8">
                  <c:v>304.69361704817754</c:v>
                </c:pt>
                <c:pt idx="9">
                  <c:v>296.6688109021423</c:v>
                </c:pt>
                <c:pt idx="10">
                  <c:v>282.91039589005339</c:v>
                </c:pt>
                <c:pt idx="11">
                  <c:v>288.32065316127444</c:v>
                </c:pt>
                <c:pt idx="12">
                  <c:v>290.66730607676465</c:v>
                </c:pt>
                <c:pt idx="13">
                  <c:v>292.00706357021988</c:v>
                </c:pt>
                <c:pt idx="14">
                  <c:v>293.52433930085704</c:v>
                </c:pt>
                <c:pt idx="15">
                  <c:v>294.22899702918545</c:v>
                </c:pt>
                <c:pt idx="16">
                  <c:v>294.61120700371879</c:v>
                </c:pt>
                <c:pt idx="17">
                  <c:v>294.8303679317163</c:v>
                </c:pt>
                <c:pt idx="18">
                  <c:v>294.99212762600183</c:v>
                </c:pt>
                <c:pt idx="19">
                  <c:v>295.10161161258787</c:v>
                </c:pt>
                <c:pt idx="20">
                  <c:v>295.26929025998817</c:v>
                </c:pt>
                <c:pt idx="21">
                  <c:v>295.34972381211651</c:v>
                </c:pt>
                <c:pt idx="22">
                  <c:v>295.37809872096864</c:v>
                </c:pt>
                <c:pt idx="23">
                  <c:v>295.35679552771978</c:v>
                </c:pt>
                <c:pt idx="24">
                  <c:v>295.25407334699827</c:v>
                </c:pt>
                <c:pt idx="25">
                  <c:v>294.88306523106399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55.038965419310202</c:v>
                </c:pt>
                <c:pt idx="1">
                  <c:v>57.153958684535048</c:v>
                </c:pt>
                <c:pt idx="2">
                  <c:v>59.987754703914099</c:v>
                </c:pt>
                <c:pt idx="3">
                  <c:v>59.973684766888447</c:v>
                </c:pt>
                <c:pt idx="4">
                  <c:v>63.990369129346028</c:v>
                </c:pt>
                <c:pt idx="5">
                  <c:v>71.226403123764271</c:v>
                </c:pt>
                <c:pt idx="6">
                  <c:v>73.313500320956109</c:v>
                </c:pt>
                <c:pt idx="7">
                  <c:v>65.260884679782038</c:v>
                </c:pt>
                <c:pt idx="8">
                  <c:v>65.562447680895076</c:v>
                </c:pt>
                <c:pt idx="9">
                  <c:v>69.42750510194837</c:v>
                </c:pt>
                <c:pt idx="10">
                  <c:v>76.244138768782051</c:v>
                </c:pt>
                <c:pt idx="11">
                  <c:v>77.022202677445776</c:v>
                </c:pt>
                <c:pt idx="12">
                  <c:v>75.097749847672134</c:v>
                </c:pt>
                <c:pt idx="13">
                  <c:v>76.448727003882567</c:v>
                </c:pt>
                <c:pt idx="14">
                  <c:v>77.850412184755413</c:v>
                </c:pt>
                <c:pt idx="15">
                  <c:v>79.011624745743518</c:v>
                </c:pt>
                <c:pt idx="16">
                  <c:v>80.119662001192239</c:v>
                </c:pt>
                <c:pt idx="17">
                  <c:v>81.207292985062978</c:v>
                </c:pt>
                <c:pt idx="18" formatCode="General">
                  <c:v>82.301448782502831</c:v>
                </c:pt>
                <c:pt idx="19" formatCode="General">
                  <c:v>83.375238338298757</c:v>
                </c:pt>
                <c:pt idx="20" formatCode="General">
                  <c:v>84.500436840380871</c:v>
                </c:pt>
                <c:pt idx="21" formatCode="General">
                  <c:v>85.618198252161292</c:v>
                </c:pt>
                <c:pt idx="22">
                  <c:v>86.767857691088437</c:v>
                </c:pt>
                <c:pt idx="23">
                  <c:v>87.961788539640537</c:v>
                </c:pt>
                <c:pt idx="24">
                  <c:v>89.126757593482068</c:v>
                </c:pt>
                <c:pt idx="25">
                  <c:v>90.20239038051254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69.40226838986581</c:v>
                </c:pt>
                <c:pt idx="1">
                  <c:v>70.908848799032228</c:v>
                </c:pt>
                <c:pt idx="2">
                  <c:v>72.81672512858573</c:v>
                </c:pt>
                <c:pt idx="3">
                  <c:v>71.017503450078479</c:v>
                </c:pt>
                <c:pt idx="4">
                  <c:v>73.592134203672614</c:v>
                </c:pt>
                <c:pt idx="5">
                  <c:v>74.473388235171143</c:v>
                </c:pt>
                <c:pt idx="6">
                  <c:v>80.082697495245526</c:v>
                </c:pt>
                <c:pt idx="7">
                  <c:v>72.973209687720882</c:v>
                </c:pt>
                <c:pt idx="8">
                  <c:v>70.641052541373142</c:v>
                </c:pt>
                <c:pt idx="9">
                  <c:v>70.354636960947687</c:v>
                </c:pt>
                <c:pt idx="10">
                  <c:v>78.631911525613447</c:v>
                </c:pt>
                <c:pt idx="11">
                  <c:v>77.6676248007808</c:v>
                </c:pt>
                <c:pt idx="12">
                  <c:v>74.861910363224354</c:v>
                </c:pt>
                <c:pt idx="13">
                  <c:v>75.52946015845589</c:v>
                </c:pt>
                <c:pt idx="14">
                  <c:v>76.31946812514829</c:v>
                </c:pt>
                <c:pt idx="15">
                  <c:v>76.92610741515108</c:v>
                </c:pt>
                <c:pt idx="16">
                  <c:v>77.500749670143222</c:v>
                </c:pt>
                <c:pt idx="17">
                  <c:v>78.096071716512512</c:v>
                </c:pt>
                <c:pt idx="18" formatCode="General">
                  <c:v>78.658819120926253</c:v>
                </c:pt>
                <c:pt idx="19" formatCode="General">
                  <c:v>79.39485998797258</c:v>
                </c:pt>
                <c:pt idx="20" formatCode="General">
                  <c:v>80.163816903373416</c:v>
                </c:pt>
                <c:pt idx="21" formatCode="General">
                  <c:v>80.960270871028712</c:v>
                </c:pt>
                <c:pt idx="22">
                  <c:v>81.815683151350527</c:v>
                </c:pt>
                <c:pt idx="23">
                  <c:v>82.684972373530641</c:v>
                </c:pt>
                <c:pt idx="24">
                  <c:v>83.568489429080245</c:v>
                </c:pt>
                <c:pt idx="25">
                  <c:v>84.396648308877715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171.91802613275635</c:v>
                </c:pt>
                <c:pt idx="1">
                  <c:v>186.1924160859802</c:v>
                </c:pt>
                <c:pt idx="2">
                  <c:v>196.91269128304697</c:v>
                </c:pt>
                <c:pt idx="3">
                  <c:v>203.22309027733513</c:v>
                </c:pt>
                <c:pt idx="4">
                  <c:v>220.42101779161285</c:v>
                </c:pt>
                <c:pt idx="5">
                  <c:v>238.64883751515961</c:v>
                </c:pt>
                <c:pt idx="6">
                  <c:v>252.26289317355253</c:v>
                </c:pt>
                <c:pt idx="7">
                  <c:v>237.89368980731427</c:v>
                </c:pt>
                <c:pt idx="8">
                  <c:v>235.05906770225576</c:v>
                </c:pt>
                <c:pt idx="9">
                  <c:v>244.16145313766688</c:v>
                </c:pt>
                <c:pt idx="10">
                  <c:v>272.03697430943259</c:v>
                </c:pt>
                <c:pt idx="11">
                  <c:v>277.86585518407747</c:v>
                </c:pt>
                <c:pt idx="12">
                  <c:v>273.68253663062933</c:v>
                </c:pt>
                <c:pt idx="13">
                  <c:v>279.34282854088553</c:v>
                </c:pt>
                <c:pt idx="14">
                  <c:v>285.1854634194674</c:v>
                </c:pt>
                <c:pt idx="15">
                  <c:v>290.26895860499536</c:v>
                </c:pt>
                <c:pt idx="16">
                  <c:v>294.97415084659485</c:v>
                </c:pt>
                <c:pt idx="17">
                  <c:v>299.48173137100798</c:v>
                </c:pt>
                <c:pt idx="18" formatCode="General">
                  <c:v>303.97458110090992</c:v>
                </c:pt>
                <c:pt idx="19" formatCode="General">
                  <c:v>308.27826959761063</c:v>
                </c:pt>
                <c:pt idx="20" formatCode="General">
                  <c:v>312.62422552451329</c:v>
                </c:pt>
                <c:pt idx="21" formatCode="General">
                  <c:v>316.87660401190146</c:v>
                </c:pt>
                <c:pt idx="22" formatCode="General">
                  <c:v>321.01025260550108</c:v>
                </c:pt>
                <c:pt idx="23" formatCode="General">
                  <c:v>325.06521497996454</c:v>
                </c:pt>
                <c:pt idx="24" formatCode="General">
                  <c:v>329.06779190587042</c:v>
                </c:pt>
                <c:pt idx="25" formatCode="General">
                  <c:v>332.88722095654265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82.754411813958285</c:v>
                </c:pt>
                <c:pt idx="1">
                  <c:v>69.661357184294346</c:v>
                </c:pt>
                <c:pt idx="2">
                  <c:v>77.550773217874195</c:v>
                </c:pt>
                <c:pt idx="3">
                  <c:v>85.336228566346207</c:v>
                </c:pt>
                <c:pt idx="4">
                  <c:v>85.049500616878348</c:v>
                </c:pt>
                <c:pt idx="5">
                  <c:v>101.14676063336955</c:v>
                </c:pt>
                <c:pt idx="6">
                  <c:v>107.98545867204164</c:v>
                </c:pt>
                <c:pt idx="7">
                  <c:v>110.99844614436222</c:v>
                </c:pt>
                <c:pt idx="8">
                  <c:v>129.3424241835485</c:v>
                </c:pt>
                <c:pt idx="9">
                  <c:v>145.9237420249099</c:v>
                </c:pt>
                <c:pt idx="10">
                  <c:v>145.79759506163526</c:v>
                </c:pt>
                <c:pt idx="11">
                  <c:v>146.64555040889431</c:v>
                </c:pt>
                <c:pt idx="12">
                  <c:v>158.86491503282724</c:v>
                </c:pt>
                <c:pt idx="13">
                  <c:v>167.56315834502942</c:v>
                </c:pt>
                <c:pt idx="14">
                  <c:v>176.5211325596951</c:v>
                </c:pt>
                <c:pt idx="15">
                  <c:v>185.09118415548849</c:v>
                </c:pt>
                <c:pt idx="16">
                  <c:v>193.53492253637802</c:v>
                </c:pt>
                <c:pt idx="17">
                  <c:v>201.95504032341094</c:v>
                </c:pt>
                <c:pt idx="18" formatCode="General">
                  <c:v>210.46775285173152</c:v>
                </c:pt>
                <c:pt idx="19" formatCode="General">
                  <c:v>219.03765114267574</c:v>
                </c:pt>
                <c:pt idx="20" formatCode="General">
                  <c:v>227.72597645009074</c:v>
                </c:pt>
                <c:pt idx="21" formatCode="General">
                  <c:v>236.44313798088234</c:v>
                </c:pt>
                <c:pt idx="22" formatCode="General">
                  <c:v>245.20640041147348</c:v>
                </c:pt>
                <c:pt idx="23" formatCode="General">
                  <c:v>254.02811153324075</c:v>
                </c:pt>
                <c:pt idx="24" formatCode="General">
                  <c:v>262.85602568322548</c:v>
                </c:pt>
                <c:pt idx="25" formatCode="General">
                  <c:v>271.58856907357085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12.083460713076935</c:v>
                </c:pt>
                <c:pt idx="1">
                  <c:v>10.491524550230238</c:v>
                </c:pt>
                <c:pt idx="2">
                  <c:v>11.60907370911444</c:v>
                </c:pt>
                <c:pt idx="3">
                  <c:v>12.708862284385194</c:v>
                </c:pt>
                <c:pt idx="4">
                  <c:v>13.343469592059321</c:v>
                </c:pt>
                <c:pt idx="5">
                  <c:v>15.417893722562411</c:v>
                </c:pt>
                <c:pt idx="6">
                  <c:v>16.386107098715659</c:v>
                </c:pt>
                <c:pt idx="7">
                  <c:v>16.756824779518123</c:v>
                </c:pt>
                <c:pt idx="8">
                  <c:v>19.377360246130202</c:v>
                </c:pt>
                <c:pt idx="9">
                  <c:v>21.785068436766956</c:v>
                </c:pt>
                <c:pt idx="10">
                  <c:v>21.211439253399497</c:v>
                </c:pt>
                <c:pt idx="11">
                  <c:v>21.581671622688866</c:v>
                </c:pt>
                <c:pt idx="12">
                  <c:v>23.501602735192851</c:v>
                </c:pt>
                <c:pt idx="13">
                  <c:v>24.764251309075508</c:v>
                </c:pt>
                <c:pt idx="14">
                  <c:v>26.072563363941303</c:v>
                </c:pt>
                <c:pt idx="15">
                  <c:v>27.333293548798878</c:v>
                </c:pt>
                <c:pt idx="16">
                  <c:v>28.587510865660072</c:v>
                </c:pt>
                <c:pt idx="17">
                  <c:v>29.849105005023546</c:v>
                </c:pt>
                <c:pt idx="18" formatCode="General">
                  <c:v>31.089750859408419</c:v>
                </c:pt>
                <c:pt idx="19" formatCode="General">
                  <c:v>32.32811894920129</c:v>
                </c:pt>
                <c:pt idx="20" formatCode="General">
                  <c:v>33.590691254942534</c:v>
                </c:pt>
                <c:pt idx="21" formatCode="General">
                  <c:v>34.859458125364249</c:v>
                </c:pt>
                <c:pt idx="22" formatCode="General">
                  <c:v>36.137836432676863</c:v>
                </c:pt>
                <c:pt idx="23" formatCode="General">
                  <c:v>37.417363746645044</c:v>
                </c:pt>
                <c:pt idx="24" formatCode="General">
                  <c:v>38.71724018922653</c:v>
                </c:pt>
                <c:pt idx="25" formatCode="General">
                  <c:v>39.998594820655576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79.475956715056441</c:v>
                </c:pt>
                <c:pt idx="1">
                  <c:v>34.314935363283745</c:v>
                </c:pt>
                <c:pt idx="2">
                  <c:v>66.997559519060886</c:v>
                </c:pt>
                <c:pt idx="3">
                  <c:v>57.751654277255703</c:v>
                </c:pt>
                <c:pt idx="4">
                  <c:v>59.281949900412414</c:v>
                </c:pt>
                <c:pt idx="5">
                  <c:v>66.778980443853555</c:v>
                </c:pt>
                <c:pt idx="6">
                  <c:v>21.535130237554021</c:v>
                </c:pt>
                <c:pt idx="7">
                  <c:v>24.677780717490371</c:v>
                </c:pt>
                <c:pt idx="8">
                  <c:v>13.594155462014159</c:v>
                </c:pt>
                <c:pt idx="9">
                  <c:v>21.413650792670417</c:v>
                </c:pt>
                <c:pt idx="10">
                  <c:v>77.706266356245038</c:v>
                </c:pt>
                <c:pt idx="11">
                  <c:v>139.87832891840372</c:v>
                </c:pt>
                <c:pt idx="12">
                  <c:v>31.901029429792899</c:v>
                </c:pt>
                <c:pt idx="13">
                  <c:v>11.134350167014333</c:v>
                </c:pt>
                <c:pt idx="14">
                  <c:v>65.713396836047622</c:v>
                </c:pt>
                <c:pt idx="15">
                  <c:v>45.243390735503951</c:v>
                </c:pt>
                <c:pt idx="16">
                  <c:v>25.365579970038667</c:v>
                </c:pt>
                <c:pt idx="17">
                  <c:v>108.27911132410219</c:v>
                </c:pt>
                <c:pt idx="18">
                  <c:v>30.082144467863078</c:v>
                </c:pt>
                <c:pt idx="19">
                  <c:v>1.2926597288046033</c:v>
                </c:pt>
                <c:pt idx="20">
                  <c:v>85.043369150878334</c:v>
                </c:pt>
                <c:pt idx="21">
                  <c:v>25.115774027544198</c:v>
                </c:pt>
                <c:pt idx="22">
                  <c:v>51.643342107026285</c:v>
                </c:pt>
                <c:pt idx="23">
                  <c:v>58.08695516380147</c:v>
                </c:pt>
                <c:pt idx="24">
                  <c:v>27.519752486009612</c:v>
                </c:pt>
                <c:pt idx="25">
                  <c:v>126.68979570227268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96.590934249281148</c:v>
                </c:pt>
                <c:pt idx="1">
                  <c:v>38.084801702280608</c:v>
                </c:pt>
                <c:pt idx="2">
                  <c:v>80.611436598787037</c:v>
                </c:pt>
                <c:pt idx="3">
                  <c:v>72.267777021398018</c:v>
                </c:pt>
                <c:pt idx="4">
                  <c:v>65.708937224498371</c:v>
                </c:pt>
                <c:pt idx="5">
                  <c:v>86.819215868404697</c:v>
                </c:pt>
                <c:pt idx="6">
                  <c:v>26.282893962293198</c:v>
                </c:pt>
                <c:pt idx="7">
                  <c:v>30.230665158954995</c:v>
                </c:pt>
                <c:pt idx="8">
                  <c:v>15.114089473199824</c:v>
                </c:pt>
                <c:pt idx="9">
                  <c:v>23.494320253046975</c:v>
                </c:pt>
                <c:pt idx="10">
                  <c:v>86.13151984306154</c:v>
                </c:pt>
                <c:pt idx="11">
                  <c:v>141.95869983541084</c:v>
                </c:pt>
                <c:pt idx="12">
                  <c:v>27.993247054057917</c:v>
                </c:pt>
                <c:pt idx="13">
                  <c:v>8.349806678424633</c:v>
                </c:pt>
                <c:pt idx="14">
                  <c:v>54.900774632940049</c:v>
                </c:pt>
                <c:pt idx="15">
                  <c:v>42.509956080887441</c:v>
                </c:pt>
                <c:pt idx="16">
                  <c:v>22.295515249949521</c:v>
                </c:pt>
                <c:pt idx="17">
                  <c:v>111.84088324361716</c:v>
                </c:pt>
                <c:pt idx="18">
                  <c:v>26.173063819706577</c:v>
                </c:pt>
                <c:pt idx="19">
                  <c:v>1.3902656047097575</c:v>
                </c:pt>
                <c:pt idx="20">
                  <c:v>77.713883003465142</c:v>
                </c:pt>
                <c:pt idx="21">
                  <c:v>28.21447168795601</c:v>
                </c:pt>
                <c:pt idx="22">
                  <c:v>41.821561882194125</c:v>
                </c:pt>
                <c:pt idx="23">
                  <c:v>55.958956291303743</c:v>
                </c:pt>
                <c:pt idx="24">
                  <c:v>21.428605516577104</c:v>
                </c:pt>
                <c:pt idx="25">
                  <c:v>115.6467180635931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95.412020046728969</c:v>
                </c:pt>
                <c:pt idx="1">
                  <c:v>44.802913065359874</c:v>
                </c:pt>
                <c:pt idx="2">
                  <c:v>110.47060317398105</c:v>
                </c:pt>
                <c:pt idx="3">
                  <c:v>76.240492364155628</c:v>
                </c:pt>
                <c:pt idx="4">
                  <c:v>72.304572186945521</c:v>
                </c:pt>
                <c:pt idx="5">
                  <c:v>100.6652189272212</c:v>
                </c:pt>
                <c:pt idx="6">
                  <c:v>26.009923553470315</c:v>
                </c:pt>
                <c:pt idx="7">
                  <c:v>57.499976602575899</c:v>
                </c:pt>
                <c:pt idx="8">
                  <c:v>14.167041790051462</c:v>
                </c:pt>
                <c:pt idx="9">
                  <c:v>22.16370092495232</c:v>
                </c:pt>
                <c:pt idx="10">
                  <c:v>91.65627931643246</c:v>
                </c:pt>
                <c:pt idx="11">
                  <c:v>145.7865770220485</c:v>
                </c:pt>
                <c:pt idx="12">
                  <c:v>16.67724227742826</c:v>
                </c:pt>
                <c:pt idx="13">
                  <c:v>9.276555211666361</c:v>
                </c:pt>
                <c:pt idx="14">
                  <c:v>50.24728429093318</c:v>
                </c:pt>
                <c:pt idx="15">
                  <c:v>35.496754282634605</c:v>
                </c:pt>
                <c:pt idx="16">
                  <c:v>22.273005082548515</c:v>
                </c:pt>
                <c:pt idx="17">
                  <c:v>126.88497886897359</c:v>
                </c:pt>
                <c:pt idx="18">
                  <c:v>24.444613151915302</c:v>
                </c:pt>
                <c:pt idx="19">
                  <c:v>1.1849281675053702</c:v>
                </c:pt>
                <c:pt idx="20">
                  <c:v>73.138103154950045</c:v>
                </c:pt>
                <c:pt idx="21">
                  <c:v>35.944256708176411</c:v>
                </c:pt>
                <c:pt idx="22">
                  <c:v>41.126430923406303</c:v>
                </c:pt>
                <c:pt idx="23">
                  <c:v>57.670669381098399</c:v>
                </c:pt>
                <c:pt idx="24">
                  <c:v>42.974336690072789</c:v>
                </c:pt>
                <c:pt idx="25">
                  <c:v>94.938522834766815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17.114977534224707</c:v>
                </c:pt>
                <c:pt idx="1">
                  <c:v>3.769866338996863</c:v>
                </c:pt>
                <c:pt idx="2">
                  <c:v>13.613877079726151</c:v>
                </c:pt>
                <c:pt idx="3">
                  <c:v>14.516122744142315</c:v>
                </c:pt>
                <c:pt idx="4">
                  <c:v>6.4269873240859567</c:v>
                </c:pt>
                <c:pt idx="5">
                  <c:v>20.040235424551142</c:v>
                </c:pt>
                <c:pt idx="6">
                  <c:v>4.7477637247391762</c:v>
                </c:pt>
                <c:pt idx="7">
                  <c:v>5.5528844414646237</c:v>
                </c:pt>
                <c:pt idx="8">
                  <c:v>1.519934011185665</c:v>
                </c:pt>
                <c:pt idx="9">
                  <c:v>2.0806694603765585</c:v>
                </c:pt>
                <c:pt idx="10">
                  <c:v>8.4252534868165014</c:v>
                </c:pt>
                <c:pt idx="11">
                  <c:v>2.0803709170071158</c:v>
                </c:pt>
                <c:pt idx="12">
                  <c:v>-3.9077823757349819</c:v>
                </c:pt>
                <c:pt idx="13">
                  <c:v>-2.7845434885896996</c:v>
                </c:pt>
                <c:pt idx="14">
                  <c:v>-10.812622203107573</c:v>
                </c:pt>
                <c:pt idx="15">
                  <c:v>-2.7334346546165094</c:v>
                </c:pt>
                <c:pt idx="16">
                  <c:v>-3.070064720089146</c:v>
                </c:pt>
                <c:pt idx="17">
                  <c:v>3.5617719195149675</c:v>
                </c:pt>
                <c:pt idx="18">
                  <c:v>-3.9090806481565004</c:v>
                </c:pt>
                <c:pt idx="19">
                  <c:v>9.7605875905154127E-2</c:v>
                </c:pt>
                <c:pt idx="20">
                  <c:v>-7.329486147413192</c:v>
                </c:pt>
                <c:pt idx="21">
                  <c:v>3.0986976604118119</c:v>
                </c:pt>
                <c:pt idx="22">
                  <c:v>-9.8217802248321604</c:v>
                </c:pt>
                <c:pt idx="23">
                  <c:v>-2.1279988724977272</c:v>
                </c:pt>
                <c:pt idx="24">
                  <c:v>-6.0911469694325078</c:v>
                </c:pt>
                <c:pt idx="25">
                  <c:v>-11.043077638679577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-1.1789142025521784</c:v>
                </c:pt>
                <c:pt idx="1">
                  <c:v>6.7181113630792666</c:v>
                </c:pt>
                <c:pt idx="2">
                  <c:v>29.85916657519401</c:v>
                </c:pt>
                <c:pt idx="3">
                  <c:v>3.9727153427576098</c:v>
                </c:pt>
                <c:pt idx="4">
                  <c:v>6.59563496244715</c:v>
                </c:pt>
                <c:pt idx="5">
                  <c:v>13.846003058816507</c:v>
                </c:pt>
                <c:pt idx="6">
                  <c:v>-0.27297040882288215</c:v>
                </c:pt>
                <c:pt idx="7">
                  <c:v>27.269311443620904</c:v>
                </c:pt>
                <c:pt idx="8">
                  <c:v>-0.9470476831483623</c:v>
                </c:pt>
                <c:pt idx="9">
                  <c:v>-1.3306193280946559</c:v>
                </c:pt>
                <c:pt idx="10">
                  <c:v>5.5247594733709207</c:v>
                </c:pt>
                <c:pt idx="11">
                  <c:v>3.8278771866376644</c:v>
                </c:pt>
                <c:pt idx="12">
                  <c:v>-11.316004776629658</c:v>
                </c:pt>
                <c:pt idx="13">
                  <c:v>0.92674853324172801</c:v>
                </c:pt>
                <c:pt idx="14">
                  <c:v>-4.6534903420068687</c:v>
                </c:pt>
                <c:pt idx="15">
                  <c:v>-7.0132017982528367</c:v>
                </c:pt>
                <c:pt idx="16">
                  <c:v>-2.2510167401005532E-2</c:v>
                </c:pt>
                <c:pt idx="17">
                  <c:v>15.044095625356434</c:v>
                </c:pt>
                <c:pt idx="18">
                  <c:v>-1.7284506677912752</c:v>
                </c:pt>
                <c:pt idx="19">
                  <c:v>-0.20533743720438724</c:v>
                </c:pt>
                <c:pt idx="20">
                  <c:v>-4.5757798485150971</c:v>
                </c:pt>
                <c:pt idx="21">
                  <c:v>7.729785020220401</c:v>
                </c:pt>
                <c:pt idx="22">
                  <c:v>-0.69513095878782138</c:v>
                </c:pt>
                <c:pt idx="23">
                  <c:v>1.7117130897946566</c:v>
                </c:pt>
                <c:pt idx="24">
                  <c:v>21.545731173495685</c:v>
                </c:pt>
                <c:pt idx="25">
                  <c:v>-20.708195228826284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5.8588249697612662</c:v>
                </c:pt>
                <c:pt idx="1">
                  <c:v>6.901654641175389</c:v>
                </c:pt>
                <c:pt idx="2">
                  <c:v>6.4058257503727205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2.5296354828788536</c:v>
                </c:pt>
                <c:pt idx="1">
                  <c:v>2.7212507102212387</c:v>
                </c:pt>
                <c:pt idx="2">
                  <c:v>3.0080031223029531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1.5875311726689767</c:v>
                </c:pt>
                <c:pt idx="1">
                  <c:v>1.8779760078749981</c:v>
                </c:pt>
                <c:pt idx="2">
                  <c:v>1.7462688451878989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1.8192017289492406</c:v>
                </c:pt>
                <c:pt idx="1">
                  <c:v>2.1600537578574426</c:v>
                </c:pt>
                <c:pt idx="2">
                  <c:v>3.8604657000890876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1.0021367562672756</c:v>
                </c:pt>
                <c:pt idx="1">
                  <c:v>1.0799380559943799</c:v>
                </c:pt>
                <c:pt idx="2">
                  <c:v>0.95115480272686403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1.578575925894804</c:v>
                </c:pt>
                <c:pt idx="1">
                  <c:v>1.6787257072928596</c:v>
                </c:pt>
                <c:pt idx="2">
                  <c:v>1.4880389917233146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5.7283665708756351</c:v>
                </c:pt>
                <c:pt idx="1">
                  <c:v>6.1543043174445717</c:v>
                </c:pt>
                <c:pt idx="2">
                  <c:v>6.1536707213724524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10.311579502387639</c:v>
                </c:pt>
                <c:pt idx="1">
                  <c:v>10.143290643050992</c:v>
                </c:pt>
                <c:pt idx="2">
                  <c:v>9.7879010284988794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2.3516866673836669</c:v>
                </c:pt>
                <c:pt idx="1">
                  <c:v>2.0001848512366567</c:v>
                </c:pt>
                <c:pt idx="2">
                  <c:v>1.1196860518583798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7.9821418621441671</c:v>
                </c:pt>
                <c:pt idx="1">
                  <c:v>7.9913001868206868</c:v>
                </c:pt>
                <c:pt idx="2">
                  <c:v>8.5188749234770551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2.2176017305985165</c:v>
                </c:pt>
                <c:pt idx="1">
                  <c:v>1.8701283799457804</c:v>
                </c:pt>
                <c:pt idx="2">
                  <c:v>1.6411761569427858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9.5292556510873316E-2</c:v>
                </c:pt>
                <c:pt idx="1">
                  <c:v>9.9337822309996091E-2</c:v>
                </c:pt>
                <c:pt idx="2">
                  <c:v>7.955437233202238E-2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6.2692446280347633</c:v>
                </c:pt>
                <c:pt idx="1">
                  <c:v>5.5528439131814071</c:v>
                </c:pt>
                <c:pt idx="2">
                  <c:v>4.9103870172116464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1.8514898101199022</c:v>
                </c:pt>
                <c:pt idx="1">
                  <c:v>2.0159918835751647</c:v>
                </c:pt>
                <c:pt idx="2">
                  <c:v>2.4132456800146915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3.8070545453559581</c:v>
                </c:pt>
                <c:pt idx="1">
                  <c:v>2.9882512153835692</c:v>
                </c:pt>
                <c:pt idx="2">
                  <c:v>2.7611694008894729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4.2820661417292571</c:v>
                </c:pt>
                <c:pt idx="1">
                  <c:v>3.9984020592085896</c:v>
                </c:pt>
                <c:pt idx="2">
                  <c:v>3.8719257676521326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4.9389399114836658</c:v>
                </c:pt>
                <c:pt idx="1">
                  <c:v>5.7598810888194167</c:v>
                </c:pt>
                <c:pt idx="2">
                  <c:v>7.4168373557599239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4.2573483618160113</c:v>
                </c:pt>
                <c:pt idx="1">
                  <c:v>5.1637065379235807</c:v>
                </c:pt>
                <c:pt idx="2">
                  <c:v>5.1186769651057844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4.370159010201303</c:v>
                </c:pt>
                <c:pt idx="1">
                  <c:v>4.6950616544589066</c:v>
                </c:pt>
                <c:pt idx="2">
                  <c:v>4.8544249472757892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4.9228266541336048</c:v>
                </c:pt>
                <c:pt idx="1">
                  <c:v>6.2034418529898687</c:v>
                </c:pt>
                <c:pt idx="2">
                  <c:v>6.7585179650853462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0.82080432217320776</c:v>
                </c:pt>
                <c:pt idx="1">
                  <c:v>0.59661377605420052</c:v>
                </c:pt>
                <c:pt idx="2">
                  <c:v>0.62281457011960506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4.8442737419470321</c:v>
                </c:pt>
                <c:pt idx="1">
                  <c:v>3.9227924338290023</c:v>
                </c:pt>
                <c:pt idx="2">
                  <c:v>3.3735303732120627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3.3352616101017496</c:v>
                </c:pt>
                <c:pt idx="1">
                  <c:v>3.0374386370944766</c:v>
                </c:pt>
                <c:pt idx="2">
                  <c:v>2.3832010110150623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1.8699050561134629</c:v>
                </c:pt>
                <c:pt idx="1">
                  <c:v>1.5930682056049785</c:v>
                </c:pt>
                <c:pt idx="2">
                  <c:v>1.4953775156012241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2.0287067899635325</c:v>
                </c:pt>
                <c:pt idx="1">
                  <c:v>1.5311254194489952</c:v>
                </c:pt>
                <c:pt idx="2">
                  <c:v>2.8852351353595846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9.3393444905056597</c:v>
                </c:pt>
                <c:pt idx="1">
                  <c:v>8.263236241202824</c:v>
                </c:pt>
                <c:pt idx="2">
                  <c:v>6.3740358288132422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0.83753594466941195</c:v>
                </c:pt>
                <c:pt idx="1">
                  <c:v>1.0165821310068424</c:v>
                </c:pt>
                <c:pt idx="2">
                  <c:v>3.1540051717053075</c:v>
                </c:pt>
                <c:pt idx="3">
                  <c:v>13.110307520360777</c:v>
                </c:pt>
                <c:pt idx="4">
                  <c:v>-10.762453774418987</c:v>
                </c:pt>
                <c:pt idx="5">
                  <c:v>-7.4881275899919899</c:v>
                </c:pt>
                <c:pt idx="6">
                  <c:v>30.243433496925917</c:v>
                </c:pt>
                <c:pt idx="7">
                  <c:v>54.273519939215305</c:v>
                </c:pt>
                <c:pt idx="8">
                  <c:v>5.5391971605270669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68.658307896236948</c:v>
                </c:pt>
                <c:pt idx="1">
                  <c:v>48.828217227357548</c:v>
                </c:pt>
                <c:pt idx="2">
                  <c:v>52.051957655833377</c:v>
                </c:pt>
                <c:pt idx="3">
                  <c:v>94.097978863747912</c:v>
                </c:pt>
                <c:pt idx="4">
                  <c:v>40.131501451810522</c:v>
                </c:pt>
                <c:pt idx="5">
                  <c:v>77.981516693634404</c:v>
                </c:pt>
                <c:pt idx="6">
                  <c:v>123.71196795720499</c:v>
                </c:pt>
                <c:pt idx="7">
                  <c:v>207.76926247827606</c:v>
                </c:pt>
                <c:pt idx="8">
                  <c:v>75.508855419017607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-1.1789142025521784</c:v>
                </c:pt>
                <c:pt idx="1">
                  <c:v>6.7181113630792666</c:v>
                </c:pt>
                <c:pt idx="2">
                  <c:v>29.85916657519401</c:v>
                </c:pt>
                <c:pt idx="3">
                  <c:v>3.9727153427576098</c:v>
                </c:pt>
                <c:pt idx="4">
                  <c:v>6.59563496244715</c:v>
                </c:pt>
                <c:pt idx="5">
                  <c:v>13.846003058816507</c:v>
                </c:pt>
                <c:pt idx="6">
                  <c:v>-0.27297040882288215</c:v>
                </c:pt>
                <c:pt idx="7">
                  <c:v>27.269311443620904</c:v>
                </c:pt>
                <c:pt idx="8">
                  <c:v>-0.9470476831483623</c:v>
                </c:pt>
                <c:pt idx="9">
                  <c:v>-1.3306193280946559</c:v>
                </c:pt>
                <c:pt idx="10">
                  <c:v>5.5247594733709207</c:v>
                </c:pt>
                <c:pt idx="11">
                  <c:v>3.8278771866376644</c:v>
                </c:pt>
                <c:pt idx="12">
                  <c:v>-11.316004776629658</c:v>
                </c:pt>
                <c:pt idx="13">
                  <c:v>0.92674853324172801</c:v>
                </c:pt>
                <c:pt idx="14">
                  <c:v>-4.6534903420068687</c:v>
                </c:pt>
                <c:pt idx="15">
                  <c:v>-7.0132017982528367</c:v>
                </c:pt>
                <c:pt idx="16">
                  <c:v>-2.2510167401005532E-2</c:v>
                </c:pt>
                <c:pt idx="17">
                  <c:v>15.044095625356434</c:v>
                </c:pt>
                <c:pt idx="18">
                  <c:v>-1.7284506677912752</c:v>
                </c:pt>
                <c:pt idx="19">
                  <c:v>-0.20533743720438724</c:v>
                </c:pt>
                <c:pt idx="20">
                  <c:v>-4.5757798485150971</c:v>
                </c:pt>
                <c:pt idx="21">
                  <c:v>7.729785020220401</c:v>
                </c:pt>
                <c:pt idx="22">
                  <c:v>-0.69513095878782138</c:v>
                </c:pt>
                <c:pt idx="23">
                  <c:v>1.7117130897946566</c:v>
                </c:pt>
                <c:pt idx="24">
                  <c:v>21.545731173495685</c:v>
                </c:pt>
                <c:pt idx="25">
                  <c:v>-20.708195228826284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45.312671346845605</c:v>
                </c:pt>
                <c:pt idx="1">
                  <c:v>30.196184072172024</c:v>
                </c:pt>
                <c:pt idx="2">
                  <c:v>66.446666917303531</c:v>
                </c:pt>
                <c:pt idx="3">
                  <c:v>42.390389101453643</c:v>
                </c:pt>
                <c:pt idx="4">
                  <c:v>40.893055927452998</c:v>
                </c:pt>
                <c:pt idx="5">
                  <c:v>58.039150532065854</c:v>
                </c:pt>
                <c:pt idx="6">
                  <c:v>9.7359568757155888</c:v>
                </c:pt>
                <c:pt idx="7">
                  <c:v>55.920029164831249</c:v>
                </c:pt>
                <c:pt idx="8">
                  <c:v>3.6863409165551113</c:v>
                </c:pt>
                <c:pt idx="9">
                  <c:v>8.4199182662284908</c:v>
                </c:pt>
                <c:pt idx="10">
                  <c:v>45.949722733874566</c:v>
                </c:pt>
                <c:pt idx="11">
                  <c:v>77.146207066911288</c:v>
                </c:pt>
                <c:pt idx="12">
                  <c:v>0.83530962672311126</c:v>
                </c:pt>
                <c:pt idx="13">
                  <c:v>5.6445394811684064</c:v>
                </c:pt>
                <c:pt idx="14">
                  <c:v>15.226432102794675</c:v>
                </c:pt>
                <c:pt idx="15">
                  <c:v>9.6163390358603777</c:v>
                </c:pt>
                <c:pt idx="16">
                  <c:v>9.6441908319870642</c:v>
                </c:pt>
                <c:pt idx="17">
                  <c:v>82.932977691667546</c:v>
                </c:pt>
                <c:pt idx="18">
                  <c:v>10.801832970119047</c:v>
                </c:pt>
                <c:pt idx="19">
                  <c:v>0.36316820196132427</c:v>
                </c:pt>
                <c:pt idx="20">
                  <c:v>29.537613154365864</c:v>
                </c:pt>
                <c:pt idx="21">
                  <c:v>22.514344501467512</c:v>
                </c:pt>
                <c:pt idx="22">
                  <c:v>16.524707556173631</c:v>
                </c:pt>
                <c:pt idx="23">
                  <c:v>32.30350967118391</c:v>
                </c:pt>
                <c:pt idx="24">
                  <c:v>39.614174053976456</c:v>
                </c:pt>
                <c:pt idx="25">
                  <c:v>29.044133842260486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44960.569513888891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automation/Data/Results/Workbooks/MCAs/WM_MCA/WM_MCA_Database.Main.xlsx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West Midlands</v>
      </c>
      <c r="L1" s="19" t="str">
        <f>CONCATENATE("Industry Table 1.1  Employment by Industry Sector (SIC 2007), ",B$5,"-",F$5,", ",Info!B5)</f>
        <v>Industry Table 1.1  Employment by Industry Sector (SIC 2007), 2015-2035, West Midlands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26.284999999999922</v>
      </c>
      <c r="N5" s="11">
        <f t="shared" si="1"/>
        <v>23.063999999999989</v>
      </c>
      <c r="O5" s="11">
        <f t="shared" si="1"/>
        <v>18.903999999999968</v>
      </c>
      <c r="P5" s="11">
        <f t="shared" si="1"/>
        <v>19.085999999999991</v>
      </c>
      <c r="Q5" s="11">
        <f t="shared" si="1"/>
        <v>19.188999999999975</v>
      </c>
      <c r="R5" s="40">
        <f t="shared" ref="R5:R10" si="2">IF(D$5-B$5 &lt;&gt; 0,(EXP(LN(D7/B7)/(D$5-B$5))-1)*100,0)</f>
        <v>-6.3798903485587477</v>
      </c>
      <c r="S5" s="40">
        <f t="shared" si="0"/>
        <v>9.9807496585446742E-2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144.50099999999975</v>
      </c>
      <c r="N6" s="11">
        <f t="shared" si="1"/>
        <v>145.28700000000015</v>
      </c>
      <c r="O6" s="11">
        <f t="shared" si="1"/>
        <v>133.33699999999988</v>
      </c>
      <c r="P6" s="11">
        <f t="shared" si="1"/>
        <v>131.60700000000003</v>
      </c>
      <c r="Q6" s="11">
        <f t="shared" si="1"/>
        <v>120.70999999999995</v>
      </c>
      <c r="R6" s="40">
        <f t="shared" si="2"/>
        <v>-1.5952719677922</v>
      </c>
      <c r="S6" s="40">
        <f t="shared" si="0"/>
        <v>-0.66106385096941223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26.284999999999922</v>
      </c>
      <c r="C7" s="11">
        <f t="array" ref="C7:C12">MMULT(aggregation!$B$3:$W$8,'Ind T2'!C5:C26)</f>
        <v>23.063999999999989</v>
      </c>
      <c r="D7" s="11">
        <f t="array" ref="D7:D12">MMULT(aggregation!$B$3:$W$8,'Ind T2'!D5:D26)</f>
        <v>18.903999999999968</v>
      </c>
      <c r="E7" s="11">
        <f t="array" ref="E7:E12">MMULT(aggregation!$B$3:$W$8,'Ind T2'!E5:E26)</f>
        <v>19.085999999999991</v>
      </c>
      <c r="F7" s="11">
        <f t="array" ref="F7:F12">MMULT(aggregation!$B$3:$W$8,'Ind T2'!F5:F26)</f>
        <v>19.188999999999975</v>
      </c>
      <c r="G7" s="11"/>
      <c r="H7" s="11">
        <f>F7-D7</f>
        <v>0.28500000000000725</v>
      </c>
      <c r="I7" s="11">
        <f t="array" ref="I7:I12">MMULT(aggregation!$B$3:$W$8,'RD T1'!AB7:AB28)</f>
        <v>8.5447438294744984</v>
      </c>
      <c r="J7" s="11">
        <f>SUM(H7:I7)</f>
        <v>8.8297438294745056</v>
      </c>
      <c r="K7" s="11"/>
      <c r="L7" t="str">
        <f t="shared" si="1"/>
        <v>Construction</v>
      </c>
      <c r="M7" s="11">
        <f t="shared" si="1"/>
        <v>79.147999999999911</v>
      </c>
      <c r="N7" s="11">
        <f t="shared" si="1"/>
        <v>93.943999999999562</v>
      </c>
      <c r="O7" s="11">
        <f t="shared" si="1"/>
        <v>90.207999999999927</v>
      </c>
      <c r="P7" s="11">
        <f t="shared" si="1"/>
        <v>90.483999999999895</v>
      </c>
      <c r="Q7" s="11">
        <f t="shared" si="1"/>
        <v>92.255999999999915</v>
      </c>
      <c r="R7" s="40">
        <f>IF(D$5-B$5 &lt;&gt; 0,(EXP(LN(D9/B9)/(D$5-B$5))-1)*100,0)</f>
        <v>2.6504888208180866</v>
      </c>
      <c r="S7" s="40">
        <f t="shared" si="0"/>
        <v>0.14977342535797966</v>
      </c>
    </row>
    <row r="8" spans="1:19" x14ac:dyDescent="0.2">
      <c r="A8" t="str">
        <f>name!C5</f>
        <v>Manufacturing</v>
      </c>
      <c r="B8" s="11">
        <v>144.50099999999975</v>
      </c>
      <c r="C8" s="11">
        <v>145.28700000000015</v>
      </c>
      <c r="D8" s="11">
        <v>133.33699999999988</v>
      </c>
      <c r="E8" s="11">
        <v>131.60700000000003</v>
      </c>
      <c r="F8" s="11">
        <v>120.70999999999995</v>
      </c>
      <c r="G8" s="11"/>
      <c r="H8" s="11">
        <f t="shared" ref="H8:H12" si="3">F8-D8</f>
        <v>-12.626999999999924</v>
      </c>
      <c r="I8" s="11">
        <v>54.040627406505436</v>
      </c>
      <c r="J8" s="11">
        <f t="shared" ref="J8:J12" si="4">SUM(H8:I8)</f>
        <v>41.413627406505512</v>
      </c>
      <c r="K8" s="11"/>
      <c r="L8" t="str">
        <f t="shared" si="1"/>
        <v>Trade, accomod. and transport</v>
      </c>
      <c r="M8" s="11">
        <f t="shared" si="1"/>
        <v>361.79800000000023</v>
      </c>
      <c r="N8" s="11">
        <f t="shared" si="1"/>
        <v>369.63599999999985</v>
      </c>
      <c r="O8" s="11">
        <f t="shared" si="1"/>
        <v>366.57599999999985</v>
      </c>
      <c r="P8" s="11">
        <f t="shared" si="1"/>
        <v>380.67500000000013</v>
      </c>
      <c r="Q8" s="11">
        <f t="shared" si="1"/>
        <v>401.59299999999979</v>
      </c>
      <c r="R8" s="40">
        <f t="shared" si="2"/>
        <v>0.26274099643703863</v>
      </c>
      <c r="S8" s="40">
        <f t="shared" si="0"/>
        <v>0.61007523212530668</v>
      </c>
    </row>
    <row r="9" spans="1:19" x14ac:dyDescent="0.2">
      <c r="A9" t="str">
        <f>name!C6</f>
        <v>Construction</v>
      </c>
      <c r="B9" s="11">
        <v>79.147999999999911</v>
      </c>
      <c r="C9" s="11">
        <v>93.943999999999562</v>
      </c>
      <c r="D9" s="11">
        <v>90.207999999999927</v>
      </c>
      <c r="E9" s="11">
        <v>90.483999999999895</v>
      </c>
      <c r="F9" s="11">
        <v>92.255999999999915</v>
      </c>
      <c r="G9" s="11"/>
      <c r="H9" s="11">
        <f t="shared" si="3"/>
        <v>2.0479999999999876</v>
      </c>
      <c r="I9" s="11">
        <v>37.831045911261683</v>
      </c>
      <c r="J9" s="11">
        <f t="shared" si="4"/>
        <v>39.87904591126167</v>
      </c>
      <c r="K9" s="11"/>
      <c r="L9" t="str">
        <f t="shared" si="1"/>
        <v>Business and other services</v>
      </c>
      <c r="M9" s="11">
        <f t="shared" si="1"/>
        <v>391.91100000000034</v>
      </c>
      <c r="N9" s="11">
        <f t="shared" si="1"/>
        <v>422.80499999999995</v>
      </c>
      <c r="O9" s="11">
        <f t="shared" si="1"/>
        <v>414.91499999999991</v>
      </c>
      <c r="P9" s="11">
        <f t="shared" si="1"/>
        <v>425.14499999999998</v>
      </c>
      <c r="Q9" s="11">
        <f t="shared" si="1"/>
        <v>443.32599999999991</v>
      </c>
      <c r="R9" s="40">
        <f t="shared" si="2"/>
        <v>1.1473098230735612</v>
      </c>
      <c r="S9" s="40">
        <f t="shared" si="0"/>
        <v>0.44252098566193165</v>
      </c>
    </row>
    <row r="10" spans="1:19" x14ac:dyDescent="0.2">
      <c r="A10" t="str">
        <f>name!C7</f>
        <v>Trade, accomod. and transport</v>
      </c>
      <c r="B10" s="11">
        <v>361.79800000000023</v>
      </c>
      <c r="C10" s="11">
        <v>369.63599999999985</v>
      </c>
      <c r="D10" s="11">
        <v>366.57599999999985</v>
      </c>
      <c r="E10" s="11">
        <v>380.67500000000013</v>
      </c>
      <c r="F10" s="11">
        <v>401.59299999999979</v>
      </c>
      <c r="G10" s="11"/>
      <c r="H10" s="11">
        <f t="shared" si="3"/>
        <v>35.016999999999939</v>
      </c>
      <c r="I10" s="11">
        <v>184.66228611756782</v>
      </c>
      <c r="J10" s="11">
        <f t="shared" si="4"/>
        <v>219.67928611756776</v>
      </c>
      <c r="K10" s="11"/>
      <c r="L10" t="str">
        <f t="shared" si="1"/>
        <v>Non-marketed services</v>
      </c>
      <c r="M10" s="11">
        <f t="shared" si="1"/>
        <v>352.87400000000059</v>
      </c>
      <c r="N10" s="11">
        <f t="shared" si="1"/>
        <v>376.82300000000021</v>
      </c>
      <c r="O10" s="11">
        <f t="shared" si="1"/>
        <v>375.59299999999962</v>
      </c>
      <c r="P10" s="11">
        <f t="shared" si="1"/>
        <v>390.63599999999991</v>
      </c>
      <c r="Q10" s="11">
        <f t="shared" si="1"/>
        <v>412.38300000000004</v>
      </c>
      <c r="R10" s="40">
        <f t="shared" si="2"/>
        <v>1.255719928265675</v>
      </c>
      <c r="S10" s="40">
        <f t="shared" si="0"/>
        <v>0.6249206579327371</v>
      </c>
    </row>
    <row r="11" spans="1:19" x14ac:dyDescent="0.2">
      <c r="A11" t="str">
        <f>name!C8</f>
        <v>Business and other services</v>
      </c>
      <c r="B11" s="11">
        <v>391.91100000000034</v>
      </c>
      <c r="C11" s="11">
        <v>422.80499999999995</v>
      </c>
      <c r="D11" s="11">
        <v>414.91499999999991</v>
      </c>
      <c r="E11" s="11">
        <v>425.14499999999998</v>
      </c>
      <c r="F11" s="11">
        <v>443.32599999999991</v>
      </c>
      <c r="G11" s="11"/>
      <c r="H11" s="11">
        <f t="shared" si="3"/>
        <v>28.411000000000001</v>
      </c>
      <c r="I11" s="11">
        <v>202.19002180209202</v>
      </c>
      <c r="J11" s="11">
        <f t="shared" si="4"/>
        <v>230.60102180209202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352.87400000000059</v>
      </c>
      <c r="C12" s="11">
        <v>376.82300000000021</v>
      </c>
      <c r="D12" s="11">
        <v>375.59299999999962</v>
      </c>
      <c r="E12" s="11">
        <v>390.63599999999991</v>
      </c>
      <c r="F12" s="11">
        <v>412.38300000000004</v>
      </c>
      <c r="G12" s="11"/>
      <c r="H12" s="11">
        <f t="shared" si="3"/>
        <v>36.790000000000418</v>
      </c>
      <c r="I12" s="11">
        <v>211.54684057621822</v>
      </c>
      <c r="J12" s="11">
        <f t="shared" si="4"/>
        <v>248.33684057621863</v>
      </c>
      <c r="K12" s="11"/>
      <c r="L12" s="24" t="str">
        <f t="shared" ref="L12:Q12" si="5">A14</f>
        <v>All industries</v>
      </c>
      <c r="M12" s="34">
        <f t="shared" si="5"/>
        <v>1356.5170000000007</v>
      </c>
      <c r="N12" s="34">
        <f t="shared" si="5"/>
        <v>1431.5589999999997</v>
      </c>
      <c r="O12" s="34">
        <f t="shared" si="5"/>
        <v>1399.5329999999992</v>
      </c>
      <c r="P12" s="34">
        <f t="shared" si="5"/>
        <v>1437.633</v>
      </c>
      <c r="Q12" s="34">
        <f t="shared" si="5"/>
        <v>1489.4569999999997</v>
      </c>
      <c r="R12" s="43">
        <f>IF(D$5-B$5 &lt;&gt; 0,(EXP(LN(D14/B14)/(D$5-B$5))-1)*100,0)</f>
        <v>0.62631770309931056</v>
      </c>
      <c r="S12" s="43">
        <f>F41</f>
        <v>0.41601638537631658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1356.5170000000007</v>
      </c>
      <c r="C14" s="34">
        <f t="shared" ref="C14:F14" si="6">SUM(C7:C12)</f>
        <v>1431.5589999999997</v>
      </c>
      <c r="D14" s="34">
        <f t="shared" si="6"/>
        <v>1399.5329999999992</v>
      </c>
      <c r="E14" s="34">
        <f t="shared" si="6"/>
        <v>1437.633</v>
      </c>
      <c r="F14" s="34">
        <f t="shared" si="6"/>
        <v>1489.4569999999997</v>
      </c>
      <c r="G14" s="34"/>
      <c r="H14" s="34">
        <f>SUM(H7:H12)</f>
        <v>89.924000000000433</v>
      </c>
      <c r="I14" s="34">
        <f>SUM(I7:I12)</f>
        <v>698.81556564311961</v>
      </c>
      <c r="J14" s="34">
        <f t="shared" ref="J14" si="7">SUM(J7:J12)</f>
        <v>788.73956564312005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1.9376830515209102</v>
      </c>
      <c r="C20" s="18">
        <f t="shared" si="8"/>
        <v>1.6111106842260776</v>
      </c>
      <c r="D20" s="18">
        <f t="shared" si="8"/>
        <v>1.350736281316695</v>
      </c>
      <c r="E20" s="18">
        <f t="shared" si="8"/>
        <v>1.3275989073706564</v>
      </c>
      <c r="F20" s="18">
        <f t="shared" si="8"/>
        <v>1.2883218515203849</v>
      </c>
      <c r="G20" s="351"/>
      <c r="H20" s="40">
        <f>IF(D7&gt;0,(H7/D7)*100,0)</f>
        <v>1.5076174354634349</v>
      </c>
      <c r="I20" s="40">
        <f>IF(D7&gt;0,(I7/D7)*100,0)</f>
        <v>45.200718522400088</v>
      </c>
      <c r="J20" s="40">
        <f>IF(D7&gt;0,(J7/D7)*100,0)</f>
        <v>46.708335957863525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10.652354522648789</v>
      </c>
      <c r="C21" s="18">
        <f t="shared" si="8"/>
        <v>10.148865677209265</v>
      </c>
      <c r="D21" s="18">
        <f t="shared" si="8"/>
        <v>9.5272494467797433</v>
      </c>
      <c r="E21" s="18">
        <f t="shared" si="8"/>
        <v>9.154422582119361</v>
      </c>
      <c r="F21" s="18">
        <f t="shared" si="8"/>
        <v>8.1042957265634374</v>
      </c>
      <c r="G21" s="351"/>
      <c r="H21" s="40">
        <f t="shared" ref="H21:H25" si="9">IF(D8&gt;0,(H8/D8)*100,0)</f>
        <v>-9.4699895752866325</v>
      </c>
      <c r="I21" s="40">
        <f t="shared" ref="I21:I25" si="10">IF(D8&gt;0,(I8/D8)*100,0)</f>
        <v>40.529355997589185</v>
      </c>
      <c r="J21" s="40">
        <f t="shared" ref="J21:J27" si="11">IF(D8&gt;0,(J8/D8)*100,0)</f>
        <v>31.059366422302549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5.8346485889966635</v>
      </c>
      <c r="C22" s="18">
        <f t="shared" si="8"/>
        <v>6.5623561445947791</v>
      </c>
      <c r="D22" s="18">
        <f t="shared" si="8"/>
        <v>6.4455786323009159</v>
      </c>
      <c r="E22" s="18">
        <f t="shared" si="8"/>
        <v>6.2939568026053871</v>
      </c>
      <c r="F22" s="18">
        <f t="shared" si="8"/>
        <v>6.1939351052094782</v>
      </c>
      <c r="G22" s="351"/>
      <c r="H22" s="40">
        <f t="shared" si="9"/>
        <v>2.2703086200780298</v>
      </c>
      <c r="I22" s="40">
        <f t="shared" si="10"/>
        <v>41.937573065871888</v>
      </c>
      <c r="J22" s="40">
        <f t="shared" si="11"/>
        <v>44.207881685949921</v>
      </c>
      <c r="K22" s="351"/>
    </row>
    <row r="23" spans="1:12" x14ac:dyDescent="0.2">
      <c r="A23" t="str">
        <f>$A$10</f>
        <v>Trade, accomod. and transport</v>
      </c>
      <c r="B23" s="18">
        <f t="shared" si="8"/>
        <v>26.671099588136382</v>
      </c>
      <c r="C23" s="18">
        <f t="shared" si="8"/>
        <v>25.820521543296497</v>
      </c>
      <c r="D23" s="18">
        <f t="shared" si="8"/>
        <v>26.192737148748908</v>
      </c>
      <c r="E23" s="18">
        <f t="shared" si="8"/>
        <v>26.479289220545166</v>
      </c>
      <c r="F23" s="18">
        <f t="shared" si="8"/>
        <v>26.962376221670038</v>
      </c>
      <c r="G23" s="351"/>
      <c r="H23" s="40">
        <f t="shared" si="9"/>
        <v>9.5524529701889787</v>
      </c>
      <c r="I23" s="40">
        <f t="shared" si="10"/>
        <v>50.37489800684385</v>
      </c>
      <c r="J23" s="40">
        <f t="shared" si="11"/>
        <v>59.927350977032823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28.890975933217213</v>
      </c>
      <c r="C24" s="18">
        <f t="shared" si="8"/>
        <v>29.534584323803632</v>
      </c>
      <c r="D24" s="18">
        <f t="shared" si="8"/>
        <v>29.646674998017204</v>
      </c>
      <c r="E24" s="18">
        <f t="shared" si="8"/>
        <v>29.572568242381749</v>
      </c>
      <c r="F24" s="18">
        <f t="shared" si="8"/>
        <v>29.764269797651089</v>
      </c>
      <c r="G24" s="351"/>
      <c r="H24" s="40">
        <f t="shared" si="9"/>
        <v>6.8474265813479889</v>
      </c>
      <c r="I24" s="40">
        <f t="shared" si="10"/>
        <v>48.730468120480595</v>
      </c>
      <c r="J24" s="40">
        <f t="shared" si="11"/>
        <v>55.57789470182859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26.013238315480042</v>
      </c>
      <c r="C25" s="18">
        <f t="shared" si="8"/>
        <v>26.322561626869746</v>
      </c>
      <c r="D25" s="18">
        <f t="shared" si="8"/>
        <v>26.837023492836526</v>
      </c>
      <c r="E25" s="18">
        <f t="shared" si="8"/>
        <v>27.172164244977676</v>
      </c>
      <c r="F25" s="18">
        <f t="shared" si="8"/>
        <v>27.686801297385564</v>
      </c>
      <c r="G25" s="351"/>
      <c r="H25" s="40">
        <f t="shared" si="9"/>
        <v>9.7951772264127541</v>
      </c>
      <c r="I25" s="40">
        <f t="shared" si="10"/>
        <v>56.323424711381321</v>
      </c>
      <c r="J25" s="40">
        <f t="shared" si="11"/>
        <v>66.118601937794068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6.4252861490226003</v>
      </c>
      <c r="I27" s="43">
        <f>IF(D14&gt;0,(I14/D14)*100,0)</f>
        <v>49.932053452338742</v>
      </c>
      <c r="J27" s="43">
        <f t="shared" si="11"/>
        <v>56.357339601361346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West Midlands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-3.2153103012372508</v>
      </c>
      <c r="C34" s="18">
        <f t="shared" si="12"/>
        <v>-18.036767256330311</v>
      </c>
      <c r="D34" s="18">
        <f t="shared" si="12"/>
        <v>0.19181457144945568</v>
      </c>
      <c r="E34" s="18">
        <f t="shared" si="12"/>
        <v>5.3835648111544288E-2</v>
      </c>
      <c r="F34" s="18">
        <f t="shared" ref="F34:F39" si="13">IF(F$5-D$5 &lt;&gt; 0,(EXP(LN(F7/D7)/(F$5-D$5))-1)*100,0)</f>
        <v>9.9807496585446742E-2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0.13570871524697381</v>
      </c>
      <c r="C35" s="18">
        <f t="shared" si="12"/>
        <v>-8.225099286240523</v>
      </c>
      <c r="D35" s="18">
        <f t="shared" si="12"/>
        <v>-0.26085017505416142</v>
      </c>
      <c r="E35" s="18">
        <f t="shared" si="12"/>
        <v>-0.86056807350989306</v>
      </c>
      <c r="F35" s="18">
        <f t="shared" si="13"/>
        <v>-0.66106385096941223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4.3775925454387243</v>
      </c>
      <c r="C36" s="18">
        <f t="shared" si="12"/>
        <v>-3.976837264753097</v>
      </c>
      <c r="D36" s="18">
        <f t="shared" si="12"/>
        <v>6.1117160207868615E-2</v>
      </c>
      <c r="E36" s="18">
        <f t="shared" si="12"/>
        <v>0.19413101033154412</v>
      </c>
      <c r="F36" s="18">
        <f t="shared" si="13"/>
        <v>0.14977342535797966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0.53725538309150611</v>
      </c>
      <c r="C37" s="18">
        <f t="shared" si="12"/>
        <v>-0.82784144401519821</v>
      </c>
      <c r="D37" s="18">
        <f>IF(E$5-D$5 &lt;&gt; 0,(EXP(LN(E10/D10)/(E$5-D$5))-1)*100,0)</f>
        <v>0.75765833319354492</v>
      </c>
      <c r="E37" s="18">
        <f t="shared" si="12"/>
        <v>0.53636476509952846</v>
      </c>
      <c r="F37" s="18">
        <f t="shared" si="13"/>
        <v>0.61007523212530668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1.9150132607144155</v>
      </c>
      <c r="C38" s="18">
        <f t="shared" si="12"/>
        <v>-1.8661084897293234</v>
      </c>
      <c r="D38" s="18">
        <f t="shared" si="12"/>
        <v>0.48832056221526088</v>
      </c>
      <c r="E38" s="18">
        <f t="shared" si="12"/>
        <v>0.41962902575984895</v>
      </c>
      <c r="F38" s="18">
        <f t="shared" si="13"/>
        <v>0.44252098566193165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1.6551617180283529</v>
      </c>
      <c r="C39" s="18">
        <f t="shared" si="12"/>
        <v>-0.32641319664685753</v>
      </c>
      <c r="D39" s="18">
        <f t="shared" si="12"/>
        <v>0.78849376292078333</v>
      </c>
      <c r="E39" s="18">
        <f t="shared" si="12"/>
        <v>0.54323368303434982</v>
      </c>
      <c r="F39" s="18">
        <f t="shared" si="13"/>
        <v>0.6249206579327371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1.3551924780873525</v>
      </c>
      <c r="C41" s="18">
        <f>IF(D$5-C$5 &lt;&gt; 0,(EXP(LN(D14/C14)/(D$5-C$5))-1)*100,0)</f>
        <v>-2.2371414660520839</v>
      </c>
      <c r="D41" s="18">
        <f>IF(E$5-D$5 &lt;&gt; 0,(EXP(LN(E14/D14)/(E$5-D$5))-1)*100,0)</f>
        <v>0.53863347406326589</v>
      </c>
      <c r="E41" s="18">
        <f>IF(F$5-E$5 &lt;&gt; 0,(EXP(LN(F14/E14)/(F$5-E$5))-1)*100,0)</f>
        <v>0.35476393144091567</v>
      </c>
      <c r="F41" s="18">
        <f>IF(F$5-D$5 &lt;&gt; 0,(EXP(LN(F14/D14)/(F$5-D$5))-1)*100,0)</f>
        <v>0.41601638537631658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-3.2209999999999326</v>
      </c>
      <c r="C45" s="27">
        <f>D7-C7</f>
        <v>-4.1600000000000215</v>
      </c>
      <c r="D45" s="27">
        <f>E7-D7</f>
        <v>0.18200000000002348</v>
      </c>
      <c r="E45" s="27">
        <f>F7-E7</f>
        <v>0.10299999999998377</v>
      </c>
      <c r="F45" s="27">
        <f>F7-D7</f>
        <v>0.28500000000000725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0.78600000000039927</v>
      </c>
      <c r="C46" s="27">
        <f>D8-C8</f>
        <v>-11.950000000000273</v>
      </c>
      <c r="D46" s="27">
        <f t="shared" si="14"/>
        <v>-1.7299999999998477</v>
      </c>
      <c r="E46" s="27">
        <f t="shared" si="14"/>
        <v>-10.897000000000077</v>
      </c>
      <c r="F46" s="27">
        <f t="shared" ref="F46:F52" si="15">F8-D8</f>
        <v>-12.626999999999924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14.795999999999651</v>
      </c>
      <c r="C47" s="27">
        <f t="shared" ref="C47:C50" si="16">D9-C9</f>
        <v>-3.7359999999996347</v>
      </c>
      <c r="D47" s="27">
        <f t="shared" si="14"/>
        <v>0.27599999999996783</v>
      </c>
      <c r="E47" s="27">
        <f t="shared" si="14"/>
        <v>1.7720000000000198</v>
      </c>
      <c r="F47" s="27">
        <f t="shared" si="15"/>
        <v>2.0479999999999876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7.8379999999996244</v>
      </c>
      <c r="C48" s="27">
        <f t="shared" si="16"/>
        <v>-3.0600000000000023</v>
      </c>
      <c r="D48" s="27">
        <f t="shared" si="14"/>
        <v>14.099000000000274</v>
      </c>
      <c r="E48" s="27">
        <f t="shared" si="14"/>
        <v>20.917999999999665</v>
      </c>
      <c r="F48" s="27">
        <f t="shared" si="15"/>
        <v>35.016999999999939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30.893999999999608</v>
      </c>
      <c r="C49" s="27">
        <f t="shared" si="16"/>
        <v>-7.8900000000000432</v>
      </c>
      <c r="D49" s="27">
        <f t="shared" si="14"/>
        <v>10.230000000000075</v>
      </c>
      <c r="E49" s="27">
        <f t="shared" si="14"/>
        <v>18.180999999999926</v>
      </c>
      <c r="F49" s="27">
        <f t="shared" si="15"/>
        <v>28.411000000000001</v>
      </c>
    </row>
    <row r="50" spans="1:6" x14ac:dyDescent="0.2">
      <c r="A50" t="str">
        <f>$A$12</f>
        <v>Non-marketed services</v>
      </c>
      <c r="B50" s="27">
        <f t="shared" si="14"/>
        <v>23.948999999999614</v>
      </c>
      <c r="C50" s="27">
        <f t="shared" si="16"/>
        <v>-1.2300000000005866</v>
      </c>
      <c r="D50" s="27">
        <f t="shared" si="14"/>
        <v>15.043000000000291</v>
      </c>
      <c r="E50" s="27">
        <f t="shared" si="14"/>
        <v>21.747000000000128</v>
      </c>
      <c r="F50" s="27">
        <f t="shared" si="15"/>
        <v>36.790000000000418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75.041999999999007</v>
      </c>
      <c r="C52" s="29">
        <f>D14-C14</f>
        <v>-32.026000000000522</v>
      </c>
      <c r="D52" s="29">
        <f t="shared" si="14"/>
        <v>38.100000000000819</v>
      </c>
      <c r="E52" s="29">
        <f t="shared" si="14"/>
        <v>51.823999999999614</v>
      </c>
      <c r="F52" s="29">
        <f t="shared" si="15"/>
        <v>89.924000000000433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West Midlands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7.9249999999999829</v>
      </c>
      <c r="C5" s="11">
        <v>6.0420000000000043</v>
      </c>
      <c r="D5" s="11">
        <v>2.9879999999999982</v>
      </c>
      <c r="E5" s="11">
        <v>3.2430000000000119</v>
      </c>
      <c r="F5" s="11">
        <v>3.2509999999999954</v>
      </c>
      <c r="G5" s="10"/>
    </row>
    <row r="6" spans="1:7" x14ac:dyDescent="0.2">
      <c r="A6" s="10" t="str">
        <f>name!B5</f>
        <v>Mining and quarrying</v>
      </c>
      <c r="B6" s="11">
        <v>0.42800000000000077</v>
      </c>
      <c r="C6" s="11">
        <v>0.59999999999999942</v>
      </c>
      <c r="D6" s="11">
        <v>0.63499999999999945</v>
      </c>
      <c r="E6" s="11">
        <v>0.46999999999999892</v>
      </c>
      <c r="F6" s="11">
        <v>0.29400000000000009</v>
      </c>
    </row>
    <row r="7" spans="1:7" x14ac:dyDescent="0.2">
      <c r="A7" s="10" t="str">
        <f>name!B6</f>
        <v>Food drink and tobacco</v>
      </c>
      <c r="B7" s="11">
        <v>12.56499999999996</v>
      </c>
      <c r="C7" s="11">
        <v>10.565999999999997</v>
      </c>
      <c r="D7" s="11">
        <v>10.473999999999977</v>
      </c>
      <c r="E7" s="11">
        <v>10.557000000000004</v>
      </c>
      <c r="F7" s="11">
        <v>10.255999999999963</v>
      </c>
      <c r="G7" s="11"/>
    </row>
    <row r="8" spans="1:7" x14ac:dyDescent="0.2">
      <c r="A8" s="10" t="str">
        <f>name!B7</f>
        <v>Engineering</v>
      </c>
      <c r="B8" s="11">
        <v>13.766999999999994</v>
      </c>
      <c r="C8" s="11">
        <v>16.716999999999992</v>
      </c>
      <c r="D8" s="11">
        <v>14.859999999999975</v>
      </c>
      <c r="E8" s="11">
        <v>16.104000000000006</v>
      </c>
      <c r="F8" s="11">
        <v>14.081000000000007</v>
      </c>
      <c r="G8" s="11"/>
    </row>
    <row r="9" spans="1:7" x14ac:dyDescent="0.2">
      <c r="A9" s="10" t="str">
        <f>name!B8</f>
        <v>Rest of manufacturing</v>
      </c>
      <c r="B9" s="11">
        <v>118.16899999999978</v>
      </c>
      <c r="C9" s="11">
        <v>118.00400000000016</v>
      </c>
      <c r="D9" s="11">
        <v>108.00299999999993</v>
      </c>
      <c r="E9" s="11">
        <v>104.94600000000001</v>
      </c>
      <c r="F9" s="11">
        <v>96.372999999999976</v>
      </c>
      <c r="G9" s="11"/>
    </row>
    <row r="10" spans="1:7" x14ac:dyDescent="0.2">
      <c r="A10" s="10" t="str">
        <f>name!B9</f>
        <v>Electricity and gas</v>
      </c>
      <c r="B10" s="11">
        <v>7.7249999999999961</v>
      </c>
      <c r="C10" s="11">
        <v>5.2409999999999997</v>
      </c>
      <c r="D10" s="11">
        <v>5.5689999999999857</v>
      </c>
      <c r="E10" s="11">
        <v>5.3949999999999969</v>
      </c>
      <c r="F10" s="11">
        <v>5.3400000000000079</v>
      </c>
      <c r="G10" s="11"/>
    </row>
    <row r="11" spans="1:7" x14ac:dyDescent="0.2">
      <c r="A11" s="10" t="str">
        <f>name!B10</f>
        <v>Water and sewerage</v>
      </c>
      <c r="B11" s="11">
        <v>10.20699999999994</v>
      </c>
      <c r="C11" s="11">
        <v>11.180999999999987</v>
      </c>
      <c r="D11" s="11">
        <v>9.7119999999999855</v>
      </c>
      <c r="E11" s="11">
        <v>9.9779999999999838</v>
      </c>
      <c r="F11" s="11">
        <v>10.303999999999972</v>
      </c>
      <c r="G11" s="11"/>
    </row>
    <row r="12" spans="1:7" x14ac:dyDescent="0.2">
      <c r="A12" s="10" t="str">
        <f>name!B11</f>
        <v>Construction</v>
      </c>
      <c r="B12" s="11">
        <v>79.147999999999911</v>
      </c>
      <c r="C12" s="11">
        <v>93.943999999999562</v>
      </c>
      <c r="D12" s="11">
        <v>90.207999999999927</v>
      </c>
      <c r="E12" s="11">
        <v>90.483999999999895</v>
      </c>
      <c r="F12" s="11">
        <v>92.255999999999915</v>
      </c>
      <c r="G12" s="11"/>
    </row>
    <row r="13" spans="1:7" x14ac:dyDescent="0.2">
      <c r="A13" s="10" t="str">
        <f>name!B12</f>
        <v>Wholesale and retail trade</v>
      </c>
      <c r="B13" s="11">
        <v>212.55700000000013</v>
      </c>
      <c r="C13" s="11">
        <v>209.23299999999978</v>
      </c>
      <c r="D13" s="11">
        <v>205.96499999999986</v>
      </c>
      <c r="E13" s="11">
        <v>207.60700000000006</v>
      </c>
      <c r="F13" s="11">
        <v>209.45999999999967</v>
      </c>
      <c r="G13" s="11"/>
    </row>
    <row r="14" spans="1:7" x14ac:dyDescent="0.2">
      <c r="A14" s="10" t="str">
        <f>name!B13</f>
        <v>Transport and storage</v>
      </c>
      <c r="B14" s="11">
        <v>77.654000000000096</v>
      </c>
      <c r="C14" s="11">
        <v>83.646000000000072</v>
      </c>
      <c r="D14" s="11">
        <v>80.689999999999912</v>
      </c>
      <c r="E14" s="11">
        <v>87.03000000000003</v>
      </c>
      <c r="F14" s="11">
        <v>90.567000000000121</v>
      </c>
      <c r="G14" s="11"/>
    </row>
    <row r="15" spans="1:7" x14ac:dyDescent="0.2">
      <c r="A15" s="10" t="str">
        <f>name!B14</f>
        <v>Accommodation and food</v>
      </c>
      <c r="B15" s="11">
        <v>71.586999999999961</v>
      </c>
      <c r="C15" s="11">
        <v>76.756999999999977</v>
      </c>
      <c r="D15" s="11">
        <v>79.92100000000012</v>
      </c>
      <c r="E15" s="11">
        <v>86.038000000000054</v>
      </c>
      <c r="F15" s="11">
        <v>101.56599999999996</v>
      </c>
      <c r="G15" s="11"/>
    </row>
    <row r="16" spans="1:7" x14ac:dyDescent="0.2">
      <c r="A16" s="10" t="str">
        <f>name!B15</f>
        <v>Media</v>
      </c>
      <c r="B16" s="11">
        <v>5.4919999999999902</v>
      </c>
      <c r="C16" s="11">
        <v>6.5210000000000017</v>
      </c>
      <c r="D16" s="11">
        <v>7.4400000000000048</v>
      </c>
      <c r="E16" s="11">
        <v>7.3370000000000024</v>
      </c>
      <c r="F16" s="11">
        <v>7.4279999999999839</v>
      </c>
      <c r="G16" s="11"/>
    </row>
    <row r="17" spans="1:7" x14ac:dyDescent="0.2">
      <c r="A17" s="10" t="str">
        <f>name!B16</f>
        <v>Information technology</v>
      </c>
      <c r="B17" s="11">
        <v>28.264000000000028</v>
      </c>
      <c r="C17" s="11">
        <v>29.174000000000035</v>
      </c>
      <c r="D17" s="11">
        <v>32.30799999999995</v>
      </c>
      <c r="E17" s="11">
        <v>34.06699999999983</v>
      </c>
      <c r="F17" s="11">
        <v>35.604000000000006</v>
      </c>
      <c r="G17" s="11"/>
    </row>
    <row r="18" spans="1:7" x14ac:dyDescent="0.2">
      <c r="A18" s="10" t="str">
        <f>name!B17</f>
        <v>Finance and insurance</v>
      </c>
      <c r="B18" s="11">
        <v>42.951000000000121</v>
      </c>
      <c r="C18" s="11">
        <v>45.434000000000026</v>
      </c>
      <c r="D18" s="11">
        <v>45.98600000000004</v>
      </c>
      <c r="E18" s="11">
        <v>45.95999999999998</v>
      </c>
      <c r="F18" s="11">
        <v>44.345999999999968</v>
      </c>
      <c r="G18" s="11"/>
    </row>
    <row r="19" spans="1:7" x14ac:dyDescent="0.2">
      <c r="A19" s="10" t="str">
        <f>name!B18</f>
        <v>Real estate</v>
      </c>
      <c r="B19" s="11">
        <v>22.148000000000053</v>
      </c>
      <c r="C19" s="11">
        <v>26.227000000000004</v>
      </c>
      <c r="D19" s="11">
        <v>26.397999999999985</v>
      </c>
      <c r="E19" s="11">
        <v>26.608999999999909</v>
      </c>
      <c r="F19" s="11">
        <v>29.523000000000035</v>
      </c>
      <c r="G19" s="11"/>
    </row>
    <row r="20" spans="1:7" x14ac:dyDescent="0.2">
      <c r="A20" s="10" t="str">
        <f>name!B19</f>
        <v>Professional services</v>
      </c>
      <c r="B20" s="11">
        <v>104.12000000000003</v>
      </c>
      <c r="C20" s="11">
        <v>104.491</v>
      </c>
      <c r="D20" s="11">
        <v>104.99999999999986</v>
      </c>
      <c r="E20" s="11">
        <v>108.39500000000012</v>
      </c>
      <c r="F20" s="11">
        <v>113.97100000000002</v>
      </c>
      <c r="G20" s="11"/>
    </row>
    <row r="21" spans="1:7" x14ac:dyDescent="0.2">
      <c r="A21" s="10" t="str">
        <f>name!B20</f>
        <v>Support services</v>
      </c>
      <c r="B21" s="11">
        <v>117.19500000000009</v>
      </c>
      <c r="C21" s="11">
        <v>141.48099999999985</v>
      </c>
      <c r="D21" s="11">
        <v>130.88800000000009</v>
      </c>
      <c r="E21" s="11">
        <v>138.89700000000016</v>
      </c>
      <c r="F21" s="11">
        <v>147.2939999999999</v>
      </c>
      <c r="G21" s="11"/>
    </row>
    <row r="22" spans="1:7" x14ac:dyDescent="0.2">
      <c r="A22" s="10" t="str">
        <f>name!B21</f>
        <v>Public admin. and defence</v>
      </c>
      <c r="B22" s="11">
        <v>53.835000000000022</v>
      </c>
      <c r="C22" s="11">
        <v>53.253999999999905</v>
      </c>
      <c r="D22" s="11">
        <v>52.690999999999974</v>
      </c>
      <c r="E22" s="11">
        <v>53.202999999999982</v>
      </c>
      <c r="F22" s="11">
        <v>55.528999999999904</v>
      </c>
      <c r="G22" s="11"/>
    </row>
    <row r="23" spans="1:7" x14ac:dyDescent="0.2">
      <c r="A23" s="10" t="str">
        <f>name!B22</f>
        <v>Education</v>
      </c>
      <c r="B23" s="11">
        <v>137.76500000000041</v>
      </c>
      <c r="C23" s="11">
        <v>132.25100000000026</v>
      </c>
      <c r="D23" s="11">
        <v>134.1519999999999</v>
      </c>
      <c r="E23" s="11">
        <v>137.76500000000013</v>
      </c>
      <c r="F23" s="11">
        <v>146.41400000000004</v>
      </c>
      <c r="G23" s="11"/>
    </row>
    <row r="24" spans="1:7" x14ac:dyDescent="0.2">
      <c r="A24" s="10" t="str">
        <f>name!B23</f>
        <v>Health and social work</v>
      </c>
      <c r="B24" s="11">
        <v>161.2740000000002</v>
      </c>
      <c r="C24" s="11">
        <v>191.31800000000004</v>
      </c>
      <c r="D24" s="11">
        <v>188.74999999999974</v>
      </c>
      <c r="E24" s="11">
        <v>199.66799999999981</v>
      </c>
      <c r="F24" s="11">
        <v>210.44000000000011</v>
      </c>
      <c r="G24" s="11"/>
    </row>
    <row r="25" spans="1:7" x14ac:dyDescent="0.2">
      <c r="A25" s="10" t="str">
        <f>name!B24</f>
        <v>Arts and entertainment</v>
      </c>
      <c r="B25" s="11">
        <v>31.979000000000021</v>
      </c>
      <c r="C25" s="11">
        <v>32.107000000000021</v>
      </c>
      <c r="D25" s="11">
        <v>31.112999999999957</v>
      </c>
      <c r="E25" s="11">
        <v>28.84700000000004</v>
      </c>
      <c r="F25" s="11">
        <v>30.147000000000006</v>
      </c>
      <c r="G25" s="11"/>
    </row>
    <row r="26" spans="1:7" x14ac:dyDescent="0.2">
      <c r="A26" s="10" t="str">
        <f>name!B25</f>
        <v>Other services</v>
      </c>
      <c r="B26" s="11">
        <v>39.761999999999986</v>
      </c>
      <c r="C26" s="11">
        <v>37.369999999999976</v>
      </c>
      <c r="D26" s="11">
        <v>35.782000000000046</v>
      </c>
      <c r="E26" s="11">
        <v>35.03299999999998</v>
      </c>
      <c r="F26" s="11">
        <v>35.012999999999948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1356.5170000000005</v>
      </c>
      <c r="C28" s="11">
        <f t="shared" ref="C28:F28" si="0">SUM(C5:C26)</f>
        <v>1431.5589999999993</v>
      </c>
      <c r="D28" s="11">
        <f t="shared" si="0"/>
        <v>1399.5329999999997</v>
      </c>
      <c r="E28" s="11">
        <f t="shared" si="0"/>
        <v>1437.633</v>
      </c>
      <c r="F28" s="11">
        <f t="shared" si="0"/>
        <v>1489.4569999999992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0.58421678460350879</v>
      </c>
      <c r="C32" s="18">
        <f t="shared" ref="C32:E32" si="1">C5/C$28*100</f>
        <v>0.42205735146089035</v>
      </c>
      <c r="D32" s="18">
        <f t="shared" si="1"/>
        <v>0.21349978885814047</v>
      </c>
      <c r="E32" s="18">
        <f t="shared" si="1"/>
        <v>0.22557912902667174</v>
      </c>
      <c r="F32" s="18">
        <f>F5/F$28*100</f>
        <v>0.21826746257193039</v>
      </c>
    </row>
    <row r="33" spans="1:6" x14ac:dyDescent="0.2">
      <c r="A33" t="str">
        <f>$A$6</f>
        <v>Mining and quarrying</v>
      </c>
      <c r="B33" s="18">
        <f t="shared" ref="B33:F53" si="2">B6/B$28*100</f>
        <v>3.1551392278902558E-2</v>
      </c>
      <c r="C33" s="18">
        <f t="shared" si="2"/>
        <v>4.1912348705152896E-2</v>
      </c>
      <c r="D33" s="18">
        <f t="shared" si="2"/>
        <v>4.537227775265032E-2</v>
      </c>
      <c r="E33" s="18">
        <f t="shared" si="2"/>
        <v>3.2692627395169621E-2</v>
      </c>
      <c r="F33" s="18">
        <f t="shared" si="2"/>
        <v>1.9738737002813794E-2</v>
      </c>
    </row>
    <row r="34" spans="1:6" x14ac:dyDescent="0.2">
      <c r="A34" t="str">
        <f>$A$7</f>
        <v>Food drink and tobacco</v>
      </c>
      <c r="B34" s="18">
        <f t="shared" si="2"/>
        <v>0.92626926164581458</v>
      </c>
      <c r="C34" s="18">
        <f t="shared" si="2"/>
        <v>0.73807646069774302</v>
      </c>
      <c r="D34" s="18">
        <f t="shared" si="2"/>
        <v>0.74839249949804543</v>
      </c>
      <c r="E34" s="18">
        <f t="shared" si="2"/>
        <v>0.73433205832086523</v>
      </c>
      <c r="F34" s="18">
        <f t="shared" si="2"/>
        <v>0.68857308401652195</v>
      </c>
    </row>
    <row r="35" spans="1:6" x14ac:dyDescent="0.2">
      <c r="A35" t="str">
        <f>$A$8</f>
        <v>Engineering</v>
      </c>
      <c r="B35" s="18">
        <f t="shared" si="2"/>
        <v>1.014878545569277</v>
      </c>
      <c r="C35" s="18">
        <f t="shared" si="2"/>
        <v>1.1677478888400687</v>
      </c>
      <c r="D35" s="18">
        <f t="shared" si="2"/>
        <v>1.0617827518179264</v>
      </c>
      <c r="E35" s="18">
        <f t="shared" si="2"/>
        <v>1.1201746203655596</v>
      </c>
      <c r="F35" s="18">
        <f t="shared" si="2"/>
        <v>0.94537808073680629</v>
      </c>
    </row>
    <row r="36" spans="1:6" x14ac:dyDescent="0.2">
      <c r="A36" t="str">
        <f>$A$9</f>
        <v>Rest of manufacturing</v>
      </c>
      <c r="B36" s="18">
        <f t="shared" si="2"/>
        <v>8.711206715433697</v>
      </c>
      <c r="C36" s="18">
        <f t="shared" si="2"/>
        <v>8.243041327671456</v>
      </c>
      <c r="D36" s="18">
        <f t="shared" si="2"/>
        <v>7.7170741954637689</v>
      </c>
      <c r="E36" s="18">
        <f t="shared" si="2"/>
        <v>7.2999159034329351</v>
      </c>
      <c r="F36" s="18">
        <f t="shared" si="2"/>
        <v>6.4703445618101112</v>
      </c>
    </row>
    <row r="37" spans="1:6" x14ac:dyDescent="0.2">
      <c r="A37" t="str">
        <f>$A$10</f>
        <v>Electricity and gas</v>
      </c>
      <c r="B37" s="18">
        <f t="shared" si="2"/>
        <v>0.5694731433516862</v>
      </c>
      <c r="C37" s="18">
        <f t="shared" si="2"/>
        <v>0.36610436593951085</v>
      </c>
      <c r="D37" s="18">
        <f t="shared" si="2"/>
        <v>0.39791844851103808</v>
      </c>
      <c r="E37" s="18">
        <f t="shared" si="2"/>
        <v>0.37526962722753282</v>
      </c>
      <c r="F37" s="18">
        <f t="shared" si="2"/>
        <v>0.35851991698988361</v>
      </c>
    </row>
    <row r="38" spans="1:6" x14ac:dyDescent="0.2">
      <c r="A38" t="str">
        <f>$A$11</f>
        <v>Water and sewerage</v>
      </c>
      <c r="B38" s="18">
        <f t="shared" si="2"/>
        <v>0.75244173128681291</v>
      </c>
      <c r="C38" s="18">
        <f t="shared" si="2"/>
        <v>0.78103661812052405</v>
      </c>
      <c r="D38" s="18">
        <f t="shared" si="2"/>
        <v>0.69394576619486548</v>
      </c>
      <c r="E38" s="18">
        <f t="shared" si="2"/>
        <v>0.69405752372128238</v>
      </c>
      <c r="F38" s="18">
        <f t="shared" si="2"/>
        <v>0.69179573495575752</v>
      </c>
    </row>
    <row r="39" spans="1:6" x14ac:dyDescent="0.2">
      <c r="A39" t="str">
        <f>$A$12</f>
        <v>Construction</v>
      </c>
      <c r="B39" s="18">
        <f t="shared" si="2"/>
        <v>5.8346485889966644</v>
      </c>
      <c r="C39" s="18">
        <f t="shared" si="2"/>
        <v>6.5623561445947818</v>
      </c>
      <c r="D39" s="18">
        <f t="shared" si="2"/>
        <v>6.4455786323009132</v>
      </c>
      <c r="E39" s="18">
        <f t="shared" si="2"/>
        <v>6.2939568026053871</v>
      </c>
      <c r="F39" s="18">
        <f t="shared" si="2"/>
        <v>6.19393510520948</v>
      </c>
    </row>
    <row r="40" spans="1:6" x14ac:dyDescent="0.2">
      <c r="A40" t="str">
        <f>$A$13</f>
        <v>Wholesale and retail trade</v>
      </c>
      <c r="B40" s="18">
        <f t="shared" si="2"/>
        <v>15.669320767819354</v>
      </c>
      <c r="C40" s="18">
        <f t="shared" si="2"/>
        <v>14.615744094375424</v>
      </c>
      <c r="D40" s="18">
        <f t="shared" si="2"/>
        <v>14.716694783188386</v>
      </c>
      <c r="E40" s="18">
        <f t="shared" si="2"/>
        <v>14.440889990699995</v>
      </c>
      <c r="F40" s="18">
        <f t="shared" si="2"/>
        <v>14.062843036086289</v>
      </c>
    </row>
    <row r="41" spans="1:6" x14ac:dyDescent="0.2">
      <c r="A41" t="str">
        <f>$A$14</f>
        <v>Transport and storage</v>
      </c>
      <c r="B41" s="18">
        <f t="shared" si="2"/>
        <v>5.7245135888455554</v>
      </c>
      <c r="C41" s="18">
        <f t="shared" si="2"/>
        <v>5.8430005329853758</v>
      </c>
      <c r="D41" s="18">
        <f t="shared" si="2"/>
        <v>5.7654946328525254</v>
      </c>
      <c r="E41" s="18">
        <f t="shared" si="2"/>
        <v>6.0537007706417443</v>
      </c>
      <c r="F41" s="18">
        <f t="shared" si="2"/>
        <v>6.0805380752851654</v>
      </c>
    </row>
    <row r="42" spans="1:6" x14ac:dyDescent="0.2">
      <c r="A42" t="str">
        <f>$A$15</f>
        <v>Accommodation and food</v>
      </c>
      <c r="B42" s="18">
        <f t="shared" si="2"/>
        <v>5.2772652314714774</v>
      </c>
      <c r="C42" s="18">
        <f t="shared" si="2"/>
        <v>5.361776915935704</v>
      </c>
      <c r="D42" s="18">
        <f t="shared" si="2"/>
        <v>5.7105477327079921</v>
      </c>
      <c r="E42" s="18">
        <f t="shared" si="2"/>
        <v>5.9846984592034307</v>
      </c>
      <c r="F42" s="18">
        <f t="shared" si="2"/>
        <v>6.8189951102985873</v>
      </c>
    </row>
    <row r="43" spans="1:6" x14ac:dyDescent="0.2">
      <c r="A43" t="str">
        <f>$A$16</f>
        <v>Media</v>
      </c>
      <c r="B43" s="18">
        <f t="shared" si="2"/>
        <v>0.40486038877507524</v>
      </c>
      <c r="C43" s="18">
        <f t="shared" si="2"/>
        <v>0.45551737651050395</v>
      </c>
      <c r="D43" s="18">
        <f t="shared" si="2"/>
        <v>0.53160589996806129</v>
      </c>
      <c r="E43" s="18">
        <f t="shared" si="2"/>
        <v>0.51035278127310679</v>
      </c>
      <c r="F43" s="18">
        <f t="shared" si="2"/>
        <v>0.49870523284660029</v>
      </c>
    </row>
    <row r="44" spans="1:6" x14ac:dyDescent="0.2">
      <c r="A44" t="str">
        <f>$A$17</f>
        <v>Information technology</v>
      </c>
      <c r="B44" s="18">
        <f t="shared" si="2"/>
        <v>2.0835713817077131</v>
      </c>
      <c r="C44" s="18">
        <f t="shared" si="2"/>
        <v>2.0379181018735553</v>
      </c>
      <c r="D44" s="18">
        <f t="shared" si="2"/>
        <v>2.3084843301301188</v>
      </c>
      <c r="E44" s="18">
        <f t="shared" si="2"/>
        <v>2.3696590158962567</v>
      </c>
      <c r="F44" s="18">
        <f t="shared" si="2"/>
        <v>2.3904013341774903</v>
      </c>
    </row>
    <row r="45" spans="1:6" x14ac:dyDescent="0.2">
      <c r="A45" t="str">
        <f>$A$18</f>
        <v>Finance and insurance</v>
      </c>
      <c r="B45" s="18">
        <f t="shared" si="2"/>
        <v>3.1662706770353855</v>
      </c>
      <c r="C45" s="18">
        <f t="shared" si="2"/>
        <v>3.1737427517831991</v>
      </c>
      <c r="D45" s="18">
        <f t="shared" si="2"/>
        <v>3.285810338162805</v>
      </c>
      <c r="E45" s="18">
        <f t="shared" si="2"/>
        <v>3.1969216065574435</v>
      </c>
      <c r="F45" s="18">
        <f t="shared" si="2"/>
        <v>2.9773266364856452</v>
      </c>
    </row>
    <row r="46" spans="1:6" x14ac:dyDescent="0.2">
      <c r="A46" t="str">
        <f>$A$19</f>
        <v>Real estate</v>
      </c>
      <c r="B46" s="18">
        <f t="shared" si="2"/>
        <v>1.6327108322269492</v>
      </c>
      <c r="C46" s="18">
        <f t="shared" si="2"/>
        <v>1.8320586158167438</v>
      </c>
      <c r="D46" s="18">
        <f t="shared" si="2"/>
        <v>1.8862006112038796</v>
      </c>
      <c r="E46" s="18">
        <f t="shared" si="2"/>
        <v>1.8508896220384417</v>
      </c>
      <c r="F46" s="18">
        <f t="shared" si="2"/>
        <v>1.9821317433131707</v>
      </c>
    </row>
    <row r="47" spans="1:6" x14ac:dyDescent="0.2">
      <c r="A47" s="10" t="str">
        <f>$A$20</f>
        <v>Professional services</v>
      </c>
      <c r="B47" s="18">
        <f t="shared" si="2"/>
        <v>7.6755396356993675</v>
      </c>
      <c r="C47" s="18">
        <f t="shared" si="2"/>
        <v>7.2991053809168926</v>
      </c>
      <c r="D47" s="18">
        <f t="shared" si="2"/>
        <v>7.502502620516978</v>
      </c>
      <c r="E47" s="18">
        <f t="shared" si="2"/>
        <v>7.5398241414881353</v>
      </c>
      <c r="F47" s="18">
        <f t="shared" si="2"/>
        <v>7.6518489624071107</v>
      </c>
    </row>
    <row r="48" spans="1:6" x14ac:dyDescent="0.2">
      <c r="A48" s="10" t="str">
        <f>$A$21</f>
        <v>Support services</v>
      </c>
      <c r="B48" s="18">
        <f t="shared" si="2"/>
        <v>8.6394051825373399</v>
      </c>
      <c r="C48" s="18">
        <f t="shared" si="2"/>
        <v>9.8830016785895598</v>
      </c>
      <c r="D48" s="18">
        <f t="shared" si="2"/>
        <v>9.3522625047069354</v>
      </c>
      <c r="E48" s="18">
        <f t="shared" si="2"/>
        <v>9.661506100652959</v>
      </c>
      <c r="F48" s="18">
        <f t="shared" si="2"/>
        <v>9.8891072384097018</v>
      </c>
    </row>
    <row r="49" spans="1:9" x14ac:dyDescent="0.2">
      <c r="A49" s="10" t="str">
        <f>$A$22</f>
        <v>Public admin. and defence</v>
      </c>
      <c r="B49" s="18">
        <f t="shared" si="2"/>
        <v>3.9686196339596185</v>
      </c>
      <c r="C49" s="18">
        <f t="shared" si="2"/>
        <v>3.7200003632403509</v>
      </c>
      <c r="D49" s="18">
        <f t="shared" si="2"/>
        <v>3.7648987197872423</v>
      </c>
      <c r="E49" s="18">
        <f t="shared" si="2"/>
        <v>3.7007358623515167</v>
      </c>
      <c r="F49" s="18">
        <f t="shared" si="2"/>
        <v>3.7281371667661394</v>
      </c>
    </row>
    <row r="50" spans="1:9" x14ac:dyDescent="0.2">
      <c r="A50" s="10" t="str">
        <f>$A$23</f>
        <v>Education</v>
      </c>
      <c r="B50" s="18">
        <f t="shared" si="2"/>
        <v>10.155788685287421</v>
      </c>
      <c r="C50" s="18">
        <f t="shared" si="2"/>
        <v>9.2382500476753204</v>
      </c>
      <c r="D50" s="18">
        <f t="shared" si="2"/>
        <v>9.585483157596137</v>
      </c>
      <c r="E50" s="18">
        <f t="shared" si="2"/>
        <v>9.5827655597777817</v>
      </c>
      <c r="F50" s="18">
        <f t="shared" si="2"/>
        <v>9.8300253045237369</v>
      </c>
    </row>
    <row r="51" spans="1:9" x14ac:dyDescent="0.2">
      <c r="A51" s="10" t="str">
        <f>$A$24</f>
        <v>Health and social work</v>
      </c>
      <c r="B51" s="18">
        <f t="shared" si="2"/>
        <v>11.88882999623301</v>
      </c>
      <c r="C51" s="18">
        <f t="shared" si="2"/>
        <v>13.364311215954086</v>
      </c>
      <c r="D51" s="18">
        <f t="shared" si="2"/>
        <v>13.48664161545314</v>
      </c>
      <c r="E51" s="18">
        <f t="shared" si="2"/>
        <v>13.888662822848378</v>
      </c>
      <c r="F51" s="18">
        <f t="shared" si="2"/>
        <v>14.128638826095699</v>
      </c>
    </row>
    <row r="52" spans="1:9" x14ac:dyDescent="0.2">
      <c r="A52" s="10" t="str">
        <f>$A$25</f>
        <v>Arts and entertainment</v>
      </c>
      <c r="B52" s="18">
        <f t="shared" si="2"/>
        <v>2.3574345179603355</v>
      </c>
      <c r="C52" s="18">
        <f t="shared" si="2"/>
        <v>2.2427996331272437</v>
      </c>
      <c r="D52" s="18">
        <f t="shared" si="2"/>
        <v>2.2230987050680451</v>
      </c>
      <c r="E52" s="18">
        <f t="shared" si="2"/>
        <v>2.0065621754648122</v>
      </c>
      <c r="F52" s="18">
        <f t="shared" si="2"/>
        <v>2.0240262055232225</v>
      </c>
    </row>
    <row r="53" spans="1:9" x14ac:dyDescent="0.2">
      <c r="A53" s="10" t="str">
        <f>$A$26</f>
        <v>Other services</v>
      </c>
      <c r="B53" s="18">
        <f t="shared" si="2"/>
        <v>2.9311833172750488</v>
      </c>
      <c r="C53" s="18">
        <f t="shared" si="2"/>
        <v>2.6104407851859404</v>
      </c>
      <c r="D53" s="18">
        <f t="shared" si="2"/>
        <v>2.5567099882603737</v>
      </c>
      <c r="E53" s="18">
        <f t="shared" si="2"/>
        <v>2.4368527990105942</v>
      </c>
      <c r="F53" s="18">
        <f t="shared" si="2"/>
        <v>2.3507224444881567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West Midlands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-6.5573034968143151</v>
      </c>
      <c r="C63" s="18">
        <f>IF(AND(D$3-C$3 &lt;&gt; 0,C5&lt;&gt;0,D5&lt;&gt;0),(EXP(LN(D5/C5)/(D$3-C$3))-1)*100,0)</f>
        <v>-50.546176762661432</v>
      </c>
      <c r="D63" s="18">
        <f t="shared" ref="B63:E78" si="3">IF(AND(E$3-D$3 &lt;&gt; 0,D5&lt;&gt;0,E5&lt;&gt;0),(EXP(LN(E5/D5)/(E$3-D$3))-1)*100,0)</f>
        <v>1.6513781723840992</v>
      </c>
      <c r="E63" s="18">
        <f t="shared" si="3"/>
        <v>2.4641175404815918E-2</v>
      </c>
      <c r="F63" s="18">
        <f>IF(AND(F$3-D$3 &lt;&gt; 0,D5&lt;&gt;0,F5&lt;&gt;0),(EXP(LN(F5/D5)/(F$3-D$3))-1)*100,0)</f>
        <v>0.56397353690784691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8.812019416321192</v>
      </c>
      <c r="C64" s="18">
        <f t="shared" ref="C64:C78" si="4">IF(AND(D$3-C$3 &lt;&gt; 0,C6&lt;&gt;0,D6&lt;&gt;0),(EXP(LN(D6/C6)/(D$3-C$3))-1)*100,0)</f>
        <v>5.8333333333333348</v>
      </c>
      <c r="D64" s="18">
        <f t="shared" si="3"/>
        <v>-5.8403519507453812</v>
      </c>
      <c r="E64" s="18">
        <f t="shared" si="3"/>
        <v>-4.583178085404116</v>
      </c>
      <c r="F64" s="18">
        <f t="shared" ref="F64:F84" si="5">IF(AND(F$3-D$3 &lt;&gt; 0,D6&lt;&gt;0,F6&lt;&gt;0),(EXP(LN(F6/D6)/(F$3-D$3))-1)*100,0)</f>
        <v>-5.0040900783095648</v>
      </c>
    </row>
    <row r="65" spans="1:6" x14ac:dyDescent="0.2">
      <c r="A65" t="str">
        <f>$A$7</f>
        <v>Food drink and tobacco</v>
      </c>
      <c r="B65" s="18">
        <f t="shared" si="3"/>
        <v>-4.2393625546787828</v>
      </c>
      <c r="C65" s="18">
        <f t="shared" si="4"/>
        <v>-0.87071739541946247</v>
      </c>
      <c r="D65" s="18">
        <f t="shared" si="3"/>
        <v>0.15798769226904597</v>
      </c>
      <c r="E65" s="18">
        <f t="shared" si="3"/>
        <v>-0.28884450751300861</v>
      </c>
      <c r="F65" s="18">
        <f t="shared" si="5"/>
        <v>-0.14012237465726995</v>
      </c>
    </row>
    <row r="66" spans="1:6" x14ac:dyDescent="0.2">
      <c r="A66" t="str">
        <f>$A$8</f>
        <v>Engineering</v>
      </c>
      <c r="B66" s="18">
        <f t="shared" si="3"/>
        <v>4.9735193199863525</v>
      </c>
      <c r="C66" s="18">
        <f t="shared" si="4"/>
        <v>-11.10845247353005</v>
      </c>
      <c r="D66" s="18">
        <f t="shared" si="3"/>
        <v>1.6208891415019355</v>
      </c>
      <c r="E66" s="18">
        <f t="shared" si="3"/>
        <v>-1.3334429922040258</v>
      </c>
      <c r="F66" s="18">
        <f t="shared" si="5"/>
        <v>-0.35833423406792519</v>
      </c>
    </row>
    <row r="67" spans="1:6" x14ac:dyDescent="0.2">
      <c r="A67" t="str">
        <f>$A$9</f>
        <v>Rest of manufacturing</v>
      </c>
      <c r="B67" s="18">
        <f t="shared" si="3"/>
        <v>-3.492592533320682E-2</v>
      </c>
      <c r="C67" s="18">
        <f t="shared" si="4"/>
        <v>-8.475136436053198</v>
      </c>
      <c r="D67" s="18">
        <f t="shared" si="3"/>
        <v>-0.57261571798524757</v>
      </c>
      <c r="E67" s="18">
        <f t="shared" si="3"/>
        <v>-0.8485776089995456</v>
      </c>
      <c r="F67" s="18">
        <f t="shared" si="5"/>
        <v>-0.75667552109264236</v>
      </c>
    </row>
    <row r="68" spans="1:6" x14ac:dyDescent="0.2">
      <c r="A68" t="str">
        <f>$A$10</f>
        <v>Electricity and gas</v>
      </c>
      <c r="B68" s="18">
        <f t="shared" si="3"/>
        <v>-9.2432536572279123</v>
      </c>
      <c r="C68" s="18">
        <f t="shared" si="4"/>
        <v>6.2583476435791985</v>
      </c>
      <c r="D68" s="18">
        <f t="shared" si="3"/>
        <v>-0.63284715164374505</v>
      </c>
      <c r="E68" s="18">
        <f t="shared" si="3"/>
        <v>-0.10241697535898764</v>
      </c>
      <c r="F68" s="18">
        <f t="shared" si="5"/>
        <v>-0.27954089899521195</v>
      </c>
    </row>
    <row r="69" spans="1:6" x14ac:dyDescent="0.2">
      <c r="A69" t="str">
        <f>$A$11</f>
        <v>Water and sewerage</v>
      </c>
      <c r="B69" s="18">
        <f t="shared" si="3"/>
        <v>2.3047110711934993</v>
      </c>
      <c r="C69" s="18">
        <f t="shared" si="4"/>
        <v>-13.138359717377723</v>
      </c>
      <c r="D69" s="18">
        <f t="shared" si="3"/>
        <v>0.5418715441833033</v>
      </c>
      <c r="E69" s="18">
        <f t="shared" si="3"/>
        <v>0.32201234867312856</v>
      </c>
      <c r="F69" s="18">
        <f t="shared" si="5"/>
        <v>0.3952452756955438</v>
      </c>
    </row>
    <row r="70" spans="1:6" x14ac:dyDescent="0.2">
      <c r="A70" t="str">
        <f>$A$12</f>
        <v>Construction</v>
      </c>
      <c r="B70" s="18">
        <f t="shared" si="3"/>
        <v>4.3775925454387243</v>
      </c>
      <c r="C70" s="18">
        <f t="shared" si="4"/>
        <v>-3.976837264753097</v>
      </c>
      <c r="D70" s="18">
        <f t="shared" si="3"/>
        <v>6.1117160207868615E-2</v>
      </c>
      <c r="E70" s="18">
        <f t="shared" si="3"/>
        <v>0.19413101033154412</v>
      </c>
      <c r="F70" s="18">
        <f t="shared" si="5"/>
        <v>0.14977342535797966</v>
      </c>
    </row>
    <row r="71" spans="1:6" x14ac:dyDescent="0.2">
      <c r="A71" t="str">
        <f>$A$13</f>
        <v>Wholesale and retail trade</v>
      </c>
      <c r="B71" s="18">
        <f t="shared" si="3"/>
        <v>-0.39326777271452285</v>
      </c>
      <c r="C71" s="18">
        <f t="shared" si="4"/>
        <v>-1.5618951121476599</v>
      </c>
      <c r="D71" s="18">
        <f t="shared" si="3"/>
        <v>0.15893853303650118</v>
      </c>
      <c r="E71" s="18">
        <f t="shared" si="3"/>
        <v>8.8898700811190778E-2</v>
      </c>
      <c r="F71" s="18">
        <f t="shared" si="5"/>
        <v>0.11223986786803586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1.8756368287042191</v>
      </c>
      <c r="C72" s="18">
        <f t="shared" si="4"/>
        <v>-3.5339406546638918</v>
      </c>
      <c r="D72" s="18">
        <f t="shared" si="3"/>
        <v>1.5242649011454334</v>
      </c>
      <c r="E72" s="18">
        <f t="shared" si="3"/>
        <v>0.39916476373205168</v>
      </c>
      <c r="F72" s="18">
        <f t="shared" si="5"/>
        <v>0.77280589146400125</v>
      </c>
    </row>
    <row r="73" spans="1:6" x14ac:dyDescent="0.2">
      <c r="A73" t="str">
        <f>$A$15</f>
        <v>Accommodation and food</v>
      </c>
      <c r="B73" s="18">
        <f t="shared" si="6"/>
        <v>1.7585611204454121</v>
      </c>
      <c r="C73" s="18">
        <f>IF(AND(D$3-C$3 &lt;&gt; 0,C15&lt;&gt;0,D15&lt;&gt;0),(EXP(LN(D15/C15)/(D$3-C$3))-1)*100,0)</f>
        <v>4.1220996130648002</v>
      </c>
      <c r="D73" s="18">
        <f t="shared" si="3"/>
        <v>1.485940176516487</v>
      </c>
      <c r="E73" s="18">
        <f t="shared" si="3"/>
        <v>1.6730388737893342</v>
      </c>
      <c r="F73" s="18">
        <f t="shared" si="5"/>
        <v>1.6106343467661377</v>
      </c>
    </row>
    <row r="74" spans="1:6" x14ac:dyDescent="0.2">
      <c r="A74" t="str">
        <f>$A$16</f>
        <v>Media</v>
      </c>
      <c r="B74" s="18">
        <f t="shared" si="6"/>
        <v>4.3868801629658449</v>
      </c>
      <c r="C74" s="18">
        <f>IF(AND(D$3-C$3 &lt;&gt; 0,C16&lt;&gt;0,D16&lt;&gt;0),(EXP(LN(D16/C16)/(D$3-C$3))-1)*100,0)</f>
        <v>14.092930532127014</v>
      </c>
      <c r="D74" s="18">
        <f t="shared" si="3"/>
        <v>-0.27842785093944444</v>
      </c>
      <c r="E74" s="18">
        <f t="shared" si="3"/>
        <v>0.12334204139186067</v>
      </c>
      <c r="F74" s="18">
        <f t="shared" si="5"/>
        <v>-1.0760790015740263E-2</v>
      </c>
    </row>
    <row r="75" spans="1:6" x14ac:dyDescent="0.2">
      <c r="A75" t="str">
        <f>$A$17</f>
        <v>Information technology</v>
      </c>
      <c r="B75" s="18">
        <f t="shared" si="6"/>
        <v>0.79537119414609947</v>
      </c>
      <c r="C75" s="18">
        <f t="shared" si="4"/>
        <v>10.742441900321896</v>
      </c>
      <c r="D75" s="18">
        <f t="shared" si="3"/>
        <v>1.0659268744988903</v>
      </c>
      <c r="E75" s="18">
        <f t="shared" si="3"/>
        <v>0.44226328315186691</v>
      </c>
      <c r="F75" s="18">
        <f t="shared" si="5"/>
        <v>0.64972235434515024</v>
      </c>
    </row>
    <row r="76" spans="1:6" x14ac:dyDescent="0.2">
      <c r="A76" t="str">
        <f>$A$18</f>
        <v>Finance and insurance</v>
      </c>
      <c r="B76" s="18">
        <f t="shared" si="6"/>
        <v>1.4149366030715926</v>
      </c>
      <c r="C76" s="18">
        <f t="shared" si="4"/>
        <v>1.2149491570190074</v>
      </c>
      <c r="D76" s="18">
        <f t="shared" si="3"/>
        <v>-1.1310347517079489E-2</v>
      </c>
      <c r="E76" s="18">
        <f t="shared" si="3"/>
        <v>-0.35685116690820085</v>
      </c>
      <c r="F76" s="18">
        <f t="shared" si="5"/>
        <v>-0.24180377793390218</v>
      </c>
    </row>
    <row r="77" spans="1:6" x14ac:dyDescent="0.2">
      <c r="A77" t="str">
        <f>$A$19</f>
        <v>Real estate</v>
      </c>
      <c r="B77" s="18">
        <f t="shared" si="6"/>
        <v>4.3166244357271566</v>
      </c>
      <c r="C77" s="18">
        <f t="shared" si="4"/>
        <v>0.65199984748534057</v>
      </c>
      <c r="D77" s="18">
        <f t="shared" si="3"/>
        <v>0.1593519248497044</v>
      </c>
      <c r="E77" s="18">
        <f t="shared" si="3"/>
        <v>1.0446196101192573</v>
      </c>
      <c r="F77" s="18">
        <f t="shared" si="5"/>
        <v>0.74866438825240689</v>
      </c>
    </row>
    <row r="78" spans="1:6" x14ac:dyDescent="0.2">
      <c r="A78" t="str">
        <f>$A$20</f>
        <v>Professional services</v>
      </c>
      <c r="B78" s="18">
        <f t="shared" si="6"/>
        <v>8.8961126148978664E-2</v>
      </c>
      <c r="C78" s="18">
        <f t="shared" si="4"/>
        <v>0.48712329291504819</v>
      </c>
      <c r="D78" s="18">
        <f t="shared" si="3"/>
        <v>0.63846177973112539</v>
      </c>
      <c r="E78" s="18">
        <f t="shared" si="3"/>
        <v>0.50288089868564256</v>
      </c>
      <c r="F78" s="18">
        <f t="shared" si="5"/>
        <v>0.54805421847639035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4.8207491718826434</v>
      </c>
      <c r="C79" s="18">
        <f t="shared" ref="C79:C84" si="8">IF(AND(D$3-C$3 &lt;&gt; 0,C21&lt;&gt;0,D21&lt;&gt;0),(EXP(LN(D21/C21)/(D$3-C$3))-1)*100,0)</f>
        <v>-7.4872244329625692</v>
      </c>
      <c r="D79" s="18">
        <f t="shared" ref="D79:D84" si="9">IF(AND(E$3-D$3 &lt;&gt; 0,D21&lt;&gt;0,E21&lt;&gt;0),(EXP(LN(E21/D21)/(E$3-D$3))-1)*100,0)</f>
        <v>1.1948956259876242</v>
      </c>
      <c r="E79" s="18">
        <f t="shared" ref="E79:E84" si="10">IF(AND(F$3-E$3 &lt;&gt; 0,E21&lt;&gt;0,F21&lt;&gt;0),(EXP(LN(F21/E21)/(F$3-E$3))-1)*100,0)</f>
        <v>0.58870548146889856</v>
      </c>
      <c r="F79" s="18">
        <f t="shared" si="5"/>
        <v>0.79036431001200391</v>
      </c>
    </row>
    <row r="80" spans="1:6" x14ac:dyDescent="0.2">
      <c r="A80" s="10" t="str">
        <f>$A$22</f>
        <v>Public admin. and defence</v>
      </c>
      <c r="B80" s="18">
        <f t="shared" si="7"/>
        <v>-0.27090474224662486</v>
      </c>
      <c r="C80" s="18">
        <f t="shared" si="8"/>
        <v>-1.0571975814022139</v>
      </c>
      <c r="D80" s="18">
        <f t="shared" si="9"/>
        <v>0.19358959838846612</v>
      </c>
      <c r="E80" s="18">
        <f t="shared" si="10"/>
        <v>0.4288230366019441</v>
      </c>
      <c r="F80" s="18">
        <f t="shared" si="5"/>
        <v>0.35035059019110637</v>
      </c>
    </row>
    <row r="81" spans="1:6" x14ac:dyDescent="0.2">
      <c r="A81" s="10" t="str">
        <f>$A$23</f>
        <v>Education</v>
      </c>
      <c r="B81" s="18">
        <f t="shared" si="7"/>
        <v>-1.0159961043465171</v>
      </c>
      <c r="C81" s="18">
        <f t="shared" si="8"/>
        <v>1.4374182425838988</v>
      </c>
      <c r="D81" s="18">
        <f t="shared" si="9"/>
        <v>0.53293204917701509</v>
      </c>
      <c r="E81" s="18">
        <f t="shared" si="10"/>
        <v>0.61074640003841996</v>
      </c>
      <c r="F81" s="18">
        <f t="shared" si="5"/>
        <v>0.58480159319147518</v>
      </c>
    </row>
    <row r="82" spans="1:6" x14ac:dyDescent="0.2">
      <c r="A82" s="10" t="str">
        <f>$A$24</f>
        <v>Health and social work</v>
      </c>
      <c r="B82" s="18">
        <f t="shared" si="7"/>
        <v>4.363315729948658</v>
      </c>
      <c r="C82" s="18">
        <f t="shared" si="8"/>
        <v>-1.3422678472492344</v>
      </c>
      <c r="D82" s="18">
        <f t="shared" si="9"/>
        <v>1.1309999675082283</v>
      </c>
      <c r="E82" s="18">
        <f t="shared" si="10"/>
        <v>0.52682878441112635</v>
      </c>
      <c r="F82" s="18">
        <f t="shared" si="5"/>
        <v>0.72781706511650945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9.9915820753548878E-2</v>
      </c>
      <c r="C83" s="18">
        <f t="shared" si="8"/>
        <v>-3.0958980907592193</v>
      </c>
      <c r="D83" s="18">
        <f t="shared" si="9"/>
        <v>-1.5010154866907266</v>
      </c>
      <c r="E83" s="18">
        <f t="shared" si="10"/>
        <v>0.44176706962182344</v>
      </c>
      <c r="F83" s="18">
        <f t="shared" si="5"/>
        <v>-0.21004790692369379</v>
      </c>
    </row>
    <row r="84" spans="1:6" x14ac:dyDescent="0.2">
      <c r="A84" s="10" t="str">
        <f>$A$26</f>
        <v>Other services</v>
      </c>
      <c r="B84" s="18">
        <f t="shared" si="7"/>
        <v>-1.5391185871711843</v>
      </c>
      <c r="C84" s="18">
        <f t="shared" si="8"/>
        <v>-4.2493979127640635</v>
      </c>
      <c r="D84" s="18">
        <f t="shared" si="9"/>
        <v>-0.42219622016321789</v>
      </c>
      <c r="E84" s="18">
        <f t="shared" si="10"/>
        <v>-5.710370185607605E-3</v>
      </c>
      <c r="F84" s="18">
        <f t="shared" si="5"/>
        <v>-0.14473217894200863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1.3551924780873525</v>
      </c>
      <c r="C86" s="18">
        <f>IF(AND(D$3-C$3 &lt;&gt; 0,C28&lt;&gt;0,D28&lt;&gt;0),(EXP(LN(D28/C28)/(D$3-C$3))-1)*100,0)</f>
        <v>-2.2371414660520172</v>
      </c>
      <c r="D86" s="18">
        <f>IF(AND(E$3-D$3 &lt;&gt; 0,D28&lt;&gt;0,E28&lt;&gt;0),(EXP(LN(E28/D28)/(E$3-D$3))-1)*100,0)</f>
        <v>0.53863347406324369</v>
      </c>
      <c r="E86" s="18">
        <f>IF(AND(F$3-E$3 &lt;&gt; 0,E28&lt;&gt;0,F28&lt;&gt;0),(EXP(LN(F28/E28)/(F$3-E$3))-1)*100,0)</f>
        <v>0.35476393144091567</v>
      </c>
      <c r="F86" s="18">
        <f>IF(AND(F$3-D$3 &lt;&gt; 0,D28&lt;&gt;0,F28&lt;&gt;0),(EXP(LN(F28/D28)/(F$3-D$3))-1)*100,0)</f>
        <v>0.41601638537631658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-1.8829999999999787</v>
      </c>
      <c r="C90" s="27">
        <f>D5-C5</f>
        <v>-3.054000000000006</v>
      </c>
      <c r="D90" s="27">
        <f t="shared" si="11"/>
        <v>0.25500000000001366</v>
      </c>
      <c r="E90" s="27">
        <f t="shared" si="11"/>
        <v>7.9999999999835758E-3</v>
      </c>
      <c r="F90" s="27">
        <f>F5-D5</f>
        <v>0.26299999999999724</v>
      </c>
    </row>
    <row r="91" spans="1:6" x14ac:dyDescent="0.2">
      <c r="A91" t="str">
        <f>$A$6</f>
        <v>Mining and quarrying</v>
      </c>
      <c r="B91" s="27">
        <f t="shared" si="11"/>
        <v>0.17199999999999865</v>
      </c>
      <c r="C91" s="27">
        <f t="shared" ref="C91:C105" si="12">D6-C6</f>
        <v>3.5000000000000031E-2</v>
      </c>
      <c r="D91" s="27">
        <f t="shared" si="11"/>
        <v>-0.16500000000000054</v>
      </c>
      <c r="E91" s="27">
        <f t="shared" si="11"/>
        <v>-0.17599999999999882</v>
      </c>
      <c r="F91" s="27">
        <f t="shared" ref="F91:F111" si="13">F6-D6</f>
        <v>-0.34099999999999936</v>
      </c>
    </row>
    <row r="92" spans="1:6" x14ac:dyDescent="0.2">
      <c r="A92" t="str">
        <f>$A$7</f>
        <v>Food drink and tobacco</v>
      </c>
      <c r="B92" s="27">
        <f t="shared" si="11"/>
        <v>-1.9989999999999633</v>
      </c>
      <c r="C92" s="27">
        <f t="shared" si="12"/>
        <v>-9.2000000000020066E-2</v>
      </c>
      <c r="D92" s="27">
        <f t="shared" si="11"/>
        <v>8.300000000002683E-2</v>
      </c>
      <c r="E92" s="27">
        <f t="shared" si="11"/>
        <v>-0.30100000000004101</v>
      </c>
      <c r="F92" s="27">
        <f t="shared" si="13"/>
        <v>-0.21800000000001418</v>
      </c>
    </row>
    <row r="93" spans="1:6" x14ac:dyDescent="0.2">
      <c r="A93" t="str">
        <f>$A$8</f>
        <v>Engineering</v>
      </c>
      <c r="B93" s="27">
        <f t="shared" si="11"/>
        <v>2.9499999999999975</v>
      </c>
      <c r="C93" s="27">
        <f t="shared" si="12"/>
        <v>-1.8570000000000171</v>
      </c>
      <c r="D93" s="27">
        <f t="shared" si="11"/>
        <v>1.2440000000000317</v>
      </c>
      <c r="E93" s="27">
        <f t="shared" si="11"/>
        <v>-2.0229999999999997</v>
      </c>
      <c r="F93" s="27">
        <f t="shared" si="13"/>
        <v>-0.77899999999996794</v>
      </c>
    </row>
    <row r="94" spans="1:6" x14ac:dyDescent="0.2">
      <c r="A94" t="str">
        <f>$A$9</f>
        <v>Rest of manufacturing</v>
      </c>
      <c r="B94" s="27">
        <f t="shared" si="11"/>
        <v>-0.16499999999962256</v>
      </c>
      <c r="C94" s="27">
        <f t="shared" si="12"/>
        <v>-10.001000000000232</v>
      </c>
      <c r="D94" s="27">
        <f t="shared" si="11"/>
        <v>-3.0569999999999169</v>
      </c>
      <c r="E94" s="27">
        <f t="shared" si="11"/>
        <v>-8.5730000000000359</v>
      </c>
      <c r="F94" s="27">
        <f t="shared" si="13"/>
        <v>-11.629999999999953</v>
      </c>
    </row>
    <row r="95" spans="1:6" x14ac:dyDescent="0.2">
      <c r="A95" t="str">
        <f>$A$10</f>
        <v>Electricity and gas</v>
      </c>
      <c r="B95" s="27">
        <f t="shared" si="11"/>
        <v>-2.4839999999999964</v>
      </c>
      <c r="C95" s="27">
        <f t="shared" si="12"/>
        <v>0.32799999999998608</v>
      </c>
      <c r="D95" s="27">
        <f t="shared" si="11"/>
        <v>-0.17399999999998883</v>
      </c>
      <c r="E95" s="27">
        <f t="shared" si="11"/>
        <v>-5.4999999999989058E-2</v>
      </c>
      <c r="F95" s="27">
        <f t="shared" si="13"/>
        <v>-0.22899999999997789</v>
      </c>
    </row>
    <row r="96" spans="1:6" x14ac:dyDescent="0.2">
      <c r="A96" t="str">
        <f>$A$11</f>
        <v>Water and sewerage</v>
      </c>
      <c r="B96" s="27">
        <f t="shared" si="11"/>
        <v>0.97400000000004638</v>
      </c>
      <c r="C96" s="27">
        <f t="shared" si="12"/>
        <v>-1.4690000000000012</v>
      </c>
      <c r="D96" s="27">
        <f t="shared" si="11"/>
        <v>0.26599999999999824</v>
      </c>
      <c r="E96" s="27">
        <f t="shared" si="11"/>
        <v>0.32599999999998808</v>
      </c>
      <c r="F96" s="27">
        <f t="shared" si="13"/>
        <v>0.59199999999998631</v>
      </c>
    </row>
    <row r="97" spans="1:6" x14ac:dyDescent="0.2">
      <c r="A97" t="str">
        <f>$A$12</f>
        <v>Construction</v>
      </c>
      <c r="B97" s="27">
        <f t="shared" si="11"/>
        <v>14.795999999999651</v>
      </c>
      <c r="C97" s="27">
        <f t="shared" si="12"/>
        <v>-3.7359999999996347</v>
      </c>
      <c r="D97" s="27">
        <f t="shared" si="11"/>
        <v>0.27599999999996783</v>
      </c>
      <c r="E97" s="27">
        <f t="shared" si="11"/>
        <v>1.7720000000000198</v>
      </c>
      <c r="F97" s="27">
        <f t="shared" si="13"/>
        <v>2.0479999999999876</v>
      </c>
    </row>
    <row r="98" spans="1:6" x14ac:dyDescent="0.2">
      <c r="A98" t="str">
        <f>$A$13</f>
        <v>Wholesale and retail trade</v>
      </c>
      <c r="B98" s="27">
        <f t="shared" si="11"/>
        <v>-3.3240000000003533</v>
      </c>
      <c r="C98" s="27">
        <f t="shared" si="12"/>
        <v>-3.2679999999999154</v>
      </c>
      <c r="D98" s="27">
        <f t="shared" si="11"/>
        <v>1.6420000000001949</v>
      </c>
      <c r="E98" s="27">
        <f t="shared" si="11"/>
        <v>1.8529999999996107</v>
      </c>
      <c r="F98" s="27">
        <f t="shared" si="13"/>
        <v>3.4949999999998056</v>
      </c>
    </row>
    <row r="99" spans="1:6" x14ac:dyDescent="0.2">
      <c r="A99" t="str">
        <f>$A$14</f>
        <v>Transport and storage</v>
      </c>
      <c r="B99" s="27">
        <f t="shared" si="11"/>
        <v>5.991999999999976</v>
      </c>
      <c r="C99" s="27">
        <f t="shared" si="12"/>
        <v>-2.9560000000001594</v>
      </c>
      <c r="D99" s="27">
        <f t="shared" si="11"/>
        <v>6.3400000000001171</v>
      </c>
      <c r="E99" s="27">
        <f t="shared" si="11"/>
        <v>3.5370000000000914</v>
      </c>
      <c r="F99" s="27">
        <f t="shared" si="13"/>
        <v>9.8770000000002085</v>
      </c>
    </row>
    <row r="100" spans="1:6" x14ac:dyDescent="0.2">
      <c r="A100" t="str">
        <f>$A$15</f>
        <v>Accommodation and food</v>
      </c>
      <c r="B100" s="27">
        <f t="shared" si="11"/>
        <v>5.1700000000000159</v>
      </c>
      <c r="C100" s="27">
        <f t="shared" si="12"/>
        <v>3.1640000000001436</v>
      </c>
      <c r="D100" s="27">
        <f t="shared" si="11"/>
        <v>6.1169999999999334</v>
      </c>
      <c r="E100" s="27">
        <f t="shared" si="11"/>
        <v>15.527999999999906</v>
      </c>
      <c r="F100" s="27">
        <f t="shared" si="13"/>
        <v>21.64499999999984</v>
      </c>
    </row>
    <row r="101" spans="1:6" x14ac:dyDescent="0.2">
      <c r="A101" t="str">
        <f>$A$16</f>
        <v>Media</v>
      </c>
      <c r="B101" s="27">
        <f t="shared" si="11"/>
        <v>1.0290000000000115</v>
      </c>
      <c r="C101" s="27">
        <f t="shared" si="12"/>
        <v>0.91900000000000315</v>
      </c>
      <c r="D101" s="27">
        <f t="shared" si="11"/>
        <v>-0.10300000000000242</v>
      </c>
      <c r="E101" s="27">
        <f t="shared" si="11"/>
        <v>9.099999999998154E-2</v>
      </c>
      <c r="F101" s="27">
        <f t="shared" si="13"/>
        <v>-1.2000000000020883E-2</v>
      </c>
    </row>
    <row r="102" spans="1:6" x14ac:dyDescent="0.2">
      <c r="A102" t="str">
        <f>$A$17</f>
        <v>Information technology</v>
      </c>
      <c r="B102" s="27">
        <f t="shared" si="11"/>
        <v>0.91000000000000725</v>
      </c>
      <c r="C102" s="27">
        <f t="shared" si="12"/>
        <v>3.1339999999999151</v>
      </c>
      <c r="D102" s="27">
        <f t="shared" si="11"/>
        <v>1.7589999999998795</v>
      </c>
      <c r="E102" s="27">
        <f t="shared" si="11"/>
        <v>1.5370000000001767</v>
      </c>
      <c r="F102" s="27">
        <f t="shared" si="13"/>
        <v>3.2960000000000562</v>
      </c>
    </row>
    <row r="103" spans="1:6" x14ac:dyDescent="0.2">
      <c r="A103" t="str">
        <f>$A$18</f>
        <v>Finance and insurance</v>
      </c>
      <c r="B103" s="27">
        <f t="shared" si="11"/>
        <v>2.4829999999999046</v>
      </c>
      <c r="C103" s="27">
        <f t="shared" si="12"/>
        <v>0.55200000000001381</v>
      </c>
      <c r="D103" s="27">
        <f t="shared" si="11"/>
        <v>-2.6000000000060197E-2</v>
      </c>
      <c r="E103" s="27">
        <f t="shared" si="11"/>
        <v>-1.6140000000000114</v>
      </c>
      <c r="F103" s="27">
        <f t="shared" si="13"/>
        <v>-1.6400000000000716</v>
      </c>
    </row>
    <row r="104" spans="1:6" x14ac:dyDescent="0.2">
      <c r="A104" t="str">
        <f>$A$19</f>
        <v>Real estate</v>
      </c>
      <c r="B104" s="27">
        <f t="shared" si="11"/>
        <v>4.0789999999999509</v>
      </c>
      <c r="C104" s="27">
        <f t="shared" si="12"/>
        <v>0.17099999999998161</v>
      </c>
      <c r="D104" s="27">
        <f t="shared" si="11"/>
        <v>0.21099999999992392</v>
      </c>
      <c r="E104" s="27">
        <f t="shared" si="11"/>
        <v>2.9140000000001258</v>
      </c>
      <c r="F104" s="27">
        <f t="shared" si="13"/>
        <v>3.1250000000000497</v>
      </c>
    </row>
    <row r="105" spans="1:6" x14ac:dyDescent="0.2">
      <c r="A105" t="str">
        <f>$A$20</f>
        <v>Professional services</v>
      </c>
      <c r="B105" s="27">
        <f t="shared" si="11"/>
        <v>0.37099999999996669</v>
      </c>
      <c r="C105" s="27">
        <f t="shared" si="12"/>
        <v>0.50899999999985823</v>
      </c>
      <c r="D105" s="27">
        <f t="shared" si="11"/>
        <v>3.395000000000266</v>
      </c>
      <c r="E105" s="27">
        <f t="shared" si="11"/>
        <v>5.5759999999998939</v>
      </c>
      <c r="F105" s="27">
        <f t="shared" si="13"/>
        <v>8.97100000000016</v>
      </c>
    </row>
    <row r="106" spans="1:6" x14ac:dyDescent="0.2">
      <c r="A106" s="10" t="str">
        <f>$A$21</f>
        <v>Support services</v>
      </c>
      <c r="B106" s="27">
        <f t="shared" ref="B106:B111" si="14">C21-B21</f>
        <v>24.28599999999976</v>
      </c>
      <c r="C106" s="27">
        <f t="shared" ref="C106:C111" si="15">D21-C21</f>
        <v>-10.592999999999762</v>
      </c>
      <c r="D106" s="27">
        <f t="shared" ref="D106:D111" si="16">E21-D21</f>
        <v>8.0090000000000714</v>
      </c>
      <c r="E106" s="27">
        <f t="shared" ref="E106:E111" si="17">F21-E21</f>
        <v>8.3969999999997356</v>
      </c>
      <c r="F106" s="27">
        <f t="shared" si="13"/>
        <v>16.405999999999807</v>
      </c>
    </row>
    <row r="107" spans="1:6" x14ac:dyDescent="0.2">
      <c r="A107" s="10" t="str">
        <f>$A$22</f>
        <v>Public admin. and defence</v>
      </c>
      <c r="B107" s="27">
        <f t="shared" si="14"/>
        <v>-0.58100000000011676</v>
      </c>
      <c r="C107" s="27">
        <f t="shared" si="15"/>
        <v>-0.56299999999993133</v>
      </c>
      <c r="D107" s="27">
        <f t="shared" si="16"/>
        <v>0.51200000000000756</v>
      </c>
      <c r="E107" s="27">
        <f t="shared" si="17"/>
        <v>2.3259999999999224</v>
      </c>
      <c r="F107" s="27">
        <f t="shared" si="13"/>
        <v>2.8379999999999299</v>
      </c>
    </row>
    <row r="108" spans="1:6" x14ac:dyDescent="0.2">
      <c r="A108" s="10" t="str">
        <f>$A$23</f>
        <v>Education</v>
      </c>
      <c r="B108" s="27">
        <f t="shared" si="14"/>
        <v>-5.5140000000001521</v>
      </c>
      <c r="C108" s="27">
        <f t="shared" si="15"/>
        <v>1.900999999999641</v>
      </c>
      <c r="D108" s="27">
        <f t="shared" si="16"/>
        <v>3.6130000000002269</v>
      </c>
      <c r="E108" s="27">
        <f t="shared" si="17"/>
        <v>8.6489999999999156</v>
      </c>
      <c r="F108" s="27">
        <f t="shared" si="13"/>
        <v>12.262000000000143</v>
      </c>
    </row>
    <row r="109" spans="1:6" x14ac:dyDescent="0.2">
      <c r="A109" s="10" t="str">
        <f>$A$24</f>
        <v>Health and social work</v>
      </c>
      <c r="B109" s="27">
        <f t="shared" si="14"/>
        <v>30.043999999999841</v>
      </c>
      <c r="C109" s="27">
        <f t="shared" si="15"/>
        <v>-2.5680000000002963</v>
      </c>
      <c r="D109" s="27">
        <f t="shared" si="16"/>
        <v>10.918000000000063</v>
      </c>
      <c r="E109" s="27">
        <f t="shared" si="17"/>
        <v>10.772000000000304</v>
      </c>
      <c r="F109" s="27">
        <f t="shared" si="13"/>
        <v>21.690000000000367</v>
      </c>
    </row>
    <row r="110" spans="1:6" x14ac:dyDescent="0.2">
      <c r="A110" s="10" t="str">
        <f>$A$25</f>
        <v>Arts and entertainment</v>
      </c>
      <c r="B110" s="27">
        <f t="shared" si="14"/>
        <v>0.12800000000000011</v>
      </c>
      <c r="C110" s="27">
        <f t="shared" si="15"/>
        <v>-0.99400000000006372</v>
      </c>
      <c r="D110" s="27">
        <f t="shared" si="16"/>
        <v>-2.2659999999999165</v>
      </c>
      <c r="E110" s="27">
        <f t="shared" si="17"/>
        <v>1.2999999999999652</v>
      </c>
      <c r="F110" s="27">
        <f t="shared" si="13"/>
        <v>-0.96599999999995134</v>
      </c>
    </row>
    <row r="111" spans="1:6" x14ac:dyDescent="0.2">
      <c r="A111" s="10" t="str">
        <f>$A$26</f>
        <v>Other services</v>
      </c>
      <c r="B111" s="27">
        <f t="shared" si="14"/>
        <v>-2.3920000000000101</v>
      </c>
      <c r="C111" s="27">
        <f t="shared" si="15"/>
        <v>-1.5879999999999299</v>
      </c>
      <c r="D111" s="27">
        <f t="shared" si="16"/>
        <v>-0.74900000000006628</v>
      </c>
      <c r="E111" s="27">
        <f t="shared" si="17"/>
        <v>-2.0000000000031548E-2</v>
      </c>
      <c r="F111" s="27">
        <f t="shared" si="13"/>
        <v>-0.76900000000009783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75.041999999998779</v>
      </c>
      <c r="C113" s="29">
        <f>D28-C28</f>
        <v>-32.025999999999613</v>
      </c>
      <c r="D113" s="29">
        <f>E28-D28</f>
        <v>38.100000000000364</v>
      </c>
      <c r="E113" s="29">
        <f>F28-E28</f>
        <v>51.82399999999916</v>
      </c>
      <c r="F113" s="29">
        <f>F28-D28</f>
        <v>89.923999999999523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West Midlands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26.284999999999922</v>
      </c>
      <c r="C7" s="31">
        <f>'Ind T1'!C7</f>
        <v>23.063999999999989</v>
      </c>
      <c r="D7" s="31">
        <f>'Ind T1'!D7</f>
        <v>18.903999999999968</v>
      </c>
      <c r="E7" s="31">
        <f>'Ind T1'!E7</f>
        <v>19.085999999999991</v>
      </c>
      <c r="F7" s="31">
        <f>'Ind T1'!F7</f>
        <v>19.188999999999975</v>
      </c>
      <c r="H7" s="31">
        <f>C7-B7</f>
        <v>-3.2209999999999326</v>
      </c>
      <c r="I7" s="31">
        <f>D7-C7</f>
        <v>-4.1600000000000215</v>
      </c>
      <c r="J7" s="31">
        <f>E7-D7</f>
        <v>0.18200000000002348</v>
      </c>
      <c r="K7" s="31">
        <f>F7-E7</f>
        <v>0.10299999999998377</v>
      </c>
      <c r="L7" s="31">
        <f>F7-D7</f>
        <v>0.28500000000000725</v>
      </c>
    </row>
    <row r="8" spans="1:12" x14ac:dyDescent="0.2">
      <c r="A8" t="str">
        <f>'Ind T2'!A5</f>
        <v>Agriculture</v>
      </c>
      <c r="B8" s="32">
        <f>'Ind T2'!B5</f>
        <v>7.9249999999999829</v>
      </c>
      <c r="C8" s="32">
        <f>'Ind T2'!C5</f>
        <v>6.0420000000000043</v>
      </c>
      <c r="D8" s="32">
        <f>'Ind T2'!D5</f>
        <v>2.9879999999999982</v>
      </c>
      <c r="E8" s="32">
        <f>'Ind T2'!E5</f>
        <v>3.2430000000000119</v>
      </c>
      <c r="F8" s="32">
        <f>'Ind T2'!F5</f>
        <v>3.2509999999999954</v>
      </c>
      <c r="H8" s="11">
        <f t="shared" ref="H8:H40" si="0">C8-B8</f>
        <v>-1.8829999999999787</v>
      </c>
      <c r="I8" s="31">
        <f t="shared" ref="I8:I38" si="1">D8-C8</f>
        <v>-3.054000000000006</v>
      </c>
      <c r="J8" s="11">
        <f t="shared" ref="J8:J38" si="2">E8-D8</f>
        <v>0.25500000000001366</v>
      </c>
      <c r="K8" s="11">
        <f t="shared" ref="K8:K38" si="3">F8-E8</f>
        <v>7.9999999999835758E-3</v>
      </c>
      <c r="L8" s="31">
        <f t="shared" ref="L8:L40" si="4">F8-D8</f>
        <v>0.26299999999999724</v>
      </c>
    </row>
    <row r="9" spans="1:12" x14ac:dyDescent="0.2">
      <c r="A9" t="str">
        <f>'Ind T2'!A6</f>
        <v>Mining and quarrying</v>
      </c>
      <c r="B9" s="32">
        <f>'Ind T2'!B6</f>
        <v>0.42800000000000077</v>
      </c>
      <c r="C9" s="32">
        <f>'Ind T2'!C6</f>
        <v>0.59999999999999942</v>
      </c>
      <c r="D9" s="32">
        <f>'Ind T2'!D6</f>
        <v>0.63499999999999945</v>
      </c>
      <c r="E9" s="32">
        <f>'Ind T2'!E6</f>
        <v>0.46999999999999892</v>
      </c>
      <c r="F9" s="32">
        <f>'Ind T2'!F6</f>
        <v>0.29400000000000009</v>
      </c>
      <c r="H9" s="11">
        <f t="shared" si="0"/>
        <v>0.17199999999999865</v>
      </c>
      <c r="I9" s="31">
        <f t="shared" si="1"/>
        <v>3.5000000000000031E-2</v>
      </c>
      <c r="J9" s="11">
        <f t="shared" si="2"/>
        <v>-0.16500000000000054</v>
      </c>
      <c r="K9" s="11">
        <f t="shared" si="3"/>
        <v>-0.17599999999999882</v>
      </c>
      <c r="L9" s="31">
        <f t="shared" si="4"/>
        <v>-0.34099999999999936</v>
      </c>
    </row>
    <row r="10" spans="1:12" x14ac:dyDescent="0.2">
      <c r="A10" t="str">
        <f>'Ind T2'!A10</f>
        <v>Electricity and gas</v>
      </c>
      <c r="B10" s="32">
        <f>'Ind T2'!B10</f>
        <v>7.7249999999999961</v>
      </c>
      <c r="C10" s="32">
        <f>'Ind T2'!C10</f>
        <v>5.2409999999999997</v>
      </c>
      <c r="D10" s="32">
        <f>'Ind T2'!D10</f>
        <v>5.5689999999999857</v>
      </c>
      <c r="E10" s="32">
        <f>'Ind T2'!E10</f>
        <v>5.3949999999999969</v>
      </c>
      <c r="F10" s="32">
        <f>'Ind T2'!F10</f>
        <v>5.3400000000000079</v>
      </c>
      <c r="H10" s="11">
        <f t="shared" si="0"/>
        <v>-2.4839999999999964</v>
      </c>
      <c r="I10" s="31">
        <f t="shared" si="1"/>
        <v>0.32799999999998608</v>
      </c>
      <c r="J10" s="11">
        <f t="shared" si="2"/>
        <v>-0.17399999999998883</v>
      </c>
      <c r="K10" s="11">
        <f t="shared" si="3"/>
        <v>-5.4999999999989058E-2</v>
      </c>
      <c r="L10" s="31">
        <f t="shared" si="4"/>
        <v>-0.22899999999997789</v>
      </c>
    </row>
    <row r="11" spans="1:12" x14ac:dyDescent="0.2">
      <c r="A11" t="str">
        <f>'Ind T2'!A11</f>
        <v>Water and sewerage</v>
      </c>
      <c r="B11" s="32">
        <f>'Ind T2'!B11</f>
        <v>10.20699999999994</v>
      </c>
      <c r="C11" s="32">
        <f>'Ind T2'!C11</f>
        <v>11.180999999999987</v>
      </c>
      <c r="D11" s="32">
        <f>'Ind T2'!D11</f>
        <v>9.7119999999999855</v>
      </c>
      <c r="E11" s="32">
        <f>'Ind T2'!E11</f>
        <v>9.9779999999999838</v>
      </c>
      <c r="F11" s="32">
        <f>'Ind T2'!F11</f>
        <v>10.303999999999972</v>
      </c>
      <c r="H11" s="11">
        <f t="shared" ref="H11" si="5">C11-B11</f>
        <v>0.97400000000004638</v>
      </c>
      <c r="I11" s="31">
        <f t="shared" ref="I11" si="6">D11-C11</f>
        <v>-1.4690000000000012</v>
      </c>
      <c r="J11" s="11">
        <f t="shared" ref="J11" si="7">E11-D11</f>
        <v>0.26599999999999824</v>
      </c>
      <c r="K11" s="11">
        <f t="shared" ref="K11" si="8">F11-E11</f>
        <v>0.32599999999998808</v>
      </c>
      <c r="L11" s="31">
        <f t="shared" si="4"/>
        <v>0.59199999999998631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144.50099999999975</v>
      </c>
      <c r="C13" s="31">
        <f>'Ind T1'!C8</f>
        <v>145.28700000000015</v>
      </c>
      <c r="D13" s="31">
        <f>'Ind T1'!D8</f>
        <v>133.33699999999988</v>
      </c>
      <c r="E13" s="31">
        <f>'Ind T1'!E8</f>
        <v>131.60700000000003</v>
      </c>
      <c r="F13" s="31">
        <f>'Ind T1'!F8</f>
        <v>120.70999999999995</v>
      </c>
      <c r="H13" s="31">
        <f t="shared" si="0"/>
        <v>0.78600000000039927</v>
      </c>
      <c r="I13" s="31">
        <f t="shared" si="1"/>
        <v>-11.950000000000273</v>
      </c>
      <c r="J13" s="31">
        <f t="shared" si="2"/>
        <v>-1.7299999999998477</v>
      </c>
      <c r="K13" s="31">
        <f t="shared" si="3"/>
        <v>-10.897000000000077</v>
      </c>
      <c r="L13" s="31">
        <f t="shared" si="4"/>
        <v>-12.626999999999924</v>
      </c>
    </row>
    <row r="14" spans="1:12" x14ac:dyDescent="0.2">
      <c r="A14" t="str">
        <f>'Ind T2'!A7</f>
        <v>Food drink and tobacco</v>
      </c>
      <c r="B14" s="32">
        <f>'Ind T2'!B7</f>
        <v>12.56499999999996</v>
      </c>
      <c r="C14" s="32">
        <f>'Ind T2'!C7</f>
        <v>10.565999999999997</v>
      </c>
      <c r="D14" s="32">
        <f>'Ind T2'!D7</f>
        <v>10.473999999999977</v>
      </c>
      <c r="E14" s="32">
        <f>'Ind T2'!E7</f>
        <v>10.557000000000004</v>
      </c>
      <c r="F14" s="32">
        <f>'Ind T2'!F7</f>
        <v>10.255999999999963</v>
      </c>
      <c r="H14" s="11">
        <f t="shared" si="0"/>
        <v>-1.9989999999999633</v>
      </c>
      <c r="I14" s="31">
        <f t="shared" si="1"/>
        <v>-9.2000000000020066E-2</v>
      </c>
      <c r="J14" s="11">
        <f t="shared" si="2"/>
        <v>8.300000000002683E-2</v>
      </c>
      <c r="K14" s="11">
        <f t="shared" si="3"/>
        <v>-0.30100000000004101</v>
      </c>
      <c r="L14" s="31">
        <f t="shared" si="4"/>
        <v>-0.21800000000001418</v>
      </c>
    </row>
    <row r="15" spans="1:12" x14ac:dyDescent="0.2">
      <c r="A15" t="str">
        <f>'Ind T2'!A8</f>
        <v>Engineering</v>
      </c>
      <c r="B15" s="32">
        <f>'Ind T2'!B8</f>
        <v>13.766999999999994</v>
      </c>
      <c r="C15" s="32">
        <f>'Ind T2'!C8</f>
        <v>16.716999999999992</v>
      </c>
      <c r="D15" s="32">
        <f>'Ind T2'!D8</f>
        <v>14.859999999999975</v>
      </c>
      <c r="E15" s="32">
        <f>'Ind T2'!E8</f>
        <v>16.104000000000006</v>
      </c>
      <c r="F15" s="32">
        <f>'Ind T2'!F8</f>
        <v>14.081000000000007</v>
      </c>
      <c r="H15" s="11">
        <f t="shared" si="0"/>
        <v>2.9499999999999975</v>
      </c>
      <c r="I15" s="31">
        <f t="shared" si="1"/>
        <v>-1.8570000000000171</v>
      </c>
      <c r="J15" s="11">
        <f t="shared" si="2"/>
        <v>1.2440000000000317</v>
      </c>
      <c r="K15" s="11">
        <f t="shared" si="3"/>
        <v>-2.0229999999999997</v>
      </c>
      <c r="L15" s="31">
        <f t="shared" si="4"/>
        <v>-0.77899999999996794</v>
      </c>
    </row>
    <row r="16" spans="1:12" x14ac:dyDescent="0.2">
      <c r="A16" t="str">
        <f>'Ind T2'!A9</f>
        <v>Rest of manufacturing</v>
      </c>
      <c r="B16" s="32">
        <f>'Ind T2'!B9</f>
        <v>118.16899999999978</v>
      </c>
      <c r="C16" s="32">
        <f>'Ind T2'!C9</f>
        <v>118.00400000000016</v>
      </c>
      <c r="D16" s="32">
        <f>'Ind T2'!D9</f>
        <v>108.00299999999993</v>
      </c>
      <c r="E16" s="32">
        <f>'Ind T2'!E9</f>
        <v>104.94600000000001</v>
      </c>
      <c r="F16" s="32">
        <f>'Ind T2'!F9</f>
        <v>96.372999999999976</v>
      </c>
      <c r="H16" s="11">
        <f t="shared" si="0"/>
        <v>-0.16499999999962256</v>
      </c>
      <c r="I16" s="31">
        <f t="shared" si="1"/>
        <v>-10.001000000000232</v>
      </c>
      <c r="J16" s="11">
        <f t="shared" si="2"/>
        <v>-3.0569999999999169</v>
      </c>
      <c r="K16" s="11">
        <f t="shared" si="3"/>
        <v>-8.5730000000000359</v>
      </c>
      <c r="L16" s="31">
        <f t="shared" si="4"/>
        <v>-11.629999999999953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79.147999999999911</v>
      </c>
      <c r="C18" s="31">
        <f>'Ind T1'!C9</f>
        <v>93.943999999999562</v>
      </c>
      <c r="D18" s="31">
        <f>'Ind T1'!D9</f>
        <v>90.207999999999927</v>
      </c>
      <c r="E18" s="31">
        <f>'Ind T1'!E9</f>
        <v>90.483999999999895</v>
      </c>
      <c r="F18" s="31">
        <f>'Ind T1'!F9</f>
        <v>92.255999999999915</v>
      </c>
      <c r="H18" s="31">
        <f t="shared" si="0"/>
        <v>14.795999999999651</v>
      </c>
      <c r="I18" s="31">
        <f t="shared" si="1"/>
        <v>-3.7359999999996347</v>
      </c>
      <c r="J18" s="31">
        <f t="shared" si="2"/>
        <v>0.27599999999996783</v>
      </c>
      <c r="K18" s="31">
        <f t="shared" si="3"/>
        <v>1.7720000000000198</v>
      </c>
      <c r="L18" s="31">
        <f t="shared" si="4"/>
        <v>2.0479999999999876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361.79800000000023</v>
      </c>
      <c r="C20" s="31">
        <f>'Ind T1'!C10</f>
        <v>369.63599999999985</v>
      </c>
      <c r="D20" s="31">
        <f>'Ind T1'!D10</f>
        <v>366.57599999999985</v>
      </c>
      <c r="E20" s="31">
        <f>'Ind T1'!E10</f>
        <v>380.67500000000013</v>
      </c>
      <c r="F20" s="31">
        <f>'Ind T1'!F10</f>
        <v>401.59299999999979</v>
      </c>
      <c r="H20" s="31">
        <f t="shared" si="0"/>
        <v>7.8379999999996244</v>
      </c>
      <c r="I20" s="31">
        <f t="shared" si="1"/>
        <v>-3.0600000000000023</v>
      </c>
      <c r="J20" s="31">
        <f t="shared" si="2"/>
        <v>14.099000000000274</v>
      </c>
      <c r="K20" s="31">
        <f t="shared" si="3"/>
        <v>20.917999999999665</v>
      </c>
      <c r="L20" s="31">
        <f t="shared" si="4"/>
        <v>35.016999999999939</v>
      </c>
    </row>
    <row r="21" spans="1:12" x14ac:dyDescent="0.2">
      <c r="A21" s="10" t="str">
        <f>'Ind T2'!A13</f>
        <v>Wholesale and retail trade</v>
      </c>
      <c r="B21" s="32">
        <f>'Ind T2'!B13</f>
        <v>212.55700000000013</v>
      </c>
      <c r="C21" s="32">
        <f>'Ind T2'!C13</f>
        <v>209.23299999999978</v>
      </c>
      <c r="D21" s="32">
        <f>'Ind T2'!D13</f>
        <v>205.96499999999986</v>
      </c>
      <c r="E21" s="32">
        <f>'Ind T2'!E13</f>
        <v>207.60700000000006</v>
      </c>
      <c r="F21" s="32">
        <f>'Ind T2'!F13</f>
        <v>209.45999999999967</v>
      </c>
      <c r="H21" s="11">
        <f t="shared" si="0"/>
        <v>-3.3240000000003533</v>
      </c>
      <c r="I21" s="31">
        <f t="shared" si="1"/>
        <v>-3.2679999999999154</v>
      </c>
      <c r="J21" s="11">
        <f t="shared" si="2"/>
        <v>1.6420000000001949</v>
      </c>
      <c r="K21" s="11">
        <f t="shared" si="3"/>
        <v>1.8529999999996107</v>
      </c>
      <c r="L21" s="31">
        <f t="shared" si="4"/>
        <v>3.4949999999998056</v>
      </c>
    </row>
    <row r="22" spans="1:12" x14ac:dyDescent="0.2">
      <c r="A22" s="10" t="str">
        <f>'Ind T2'!A14</f>
        <v>Transport and storage</v>
      </c>
      <c r="B22" s="32">
        <f>'Ind T2'!B14</f>
        <v>77.654000000000096</v>
      </c>
      <c r="C22" s="32">
        <f>'Ind T2'!C14</f>
        <v>83.646000000000072</v>
      </c>
      <c r="D22" s="32">
        <f>'Ind T2'!D14</f>
        <v>80.689999999999912</v>
      </c>
      <c r="E22" s="32">
        <f>'Ind T2'!E14</f>
        <v>87.03000000000003</v>
      </c>
      <c r="F22" s="32">
        <f>'Ind T2'!F14</f>
        <v>90.567000000000121</v>
      </c>
      <c r="H22" s="11">
        <f t="shared" si="0"/>
        <v>5.991999999999976</v>
      </c>
      <c r="I22" s="31">
        <f t="shared" si="1"/>
        <v>-2.9560000000001594</v>
      </c>
      <c r="J22" s="11">
        <f t="shared" si="2"/>
        <v>6.3400000000001171</v>
      </c>
      <c r="K22" s="11">
        <f t="shared" si="3"/>
        <v>3.5370000000000914</v>
      </c>
      <c r="L22" s="31">
        <f t="shared" si="4"/>
        <v>9.8770000000002085</v>
      </c>
    </row>
    <row r="23" spans="1:12" x14ac:dyDescent="0.2">
      <c r="A23" s="10" t="str">
        <f>'Ind T2'!A15</f>
        <v>Accommodation and food</v>
      </c>
      <c r="B23" s="32">
        <f>'Ind T2'!B15</f>
        <v>71.586999999999961</v>
      </c>
      <c r="C23" s="32">
        <f>'Ind T2'!C15</f>
        <v>76.756999999999977</v>
      </c>
      <c r="D23" s="32">
        <f>'Ind T2'!D15</f>
        <v>79.92100000000012</v>
      </c>
      <c r="E23" s="32">
        <f>'Ind T2'!E15</f>
        <v>86.038000000000054</v>
      </c>
      <c r="F23" s="32">
        <f>'Ind T2'!F15</f>
        <v>101.56599999999996</v>
      </c>
      <c r="H23" s="11">
        <f t="shared" si="0"/>
        <v>5.1700000000000159</v>
      </c>
      <c r="I23" s="31">
        <f t="shared" si="1"/>
        <v>3.1640000000001436</v>
      </c>
      <c r="J23" s="11">
        <f t="shared" si="2"/>
        <v>6.1169999999999334</v>
      </c>
      <c r="K23" s="11">
        <f t="shared" si="3"/>
        <v>15.527999999999906</v>
      </c>
      <c r="L23" s="31">
        <f t="shared" si="4"/>
        <v>21.64499999999984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391.91100000000034</v>
      </c>
      <c r="C25" s="31">
        <f>'Ind T1'!C11</f>
        <v>422.80499999999995</v>
      </c>
      <c r="D25" s="31">
        <f>'Ind T1'!D11</f>
        <v>414.91499999999991</v>
      </c>
      <c r="E25" s="31">
        <f>'Ind T1'!E11</f>
        <v>425.14499999999998</v>
      </c>
      <c r="F25" s="31">
        <f>'Ind T1'!F11</f>
        <v>443.32599999999991</v>
      </c>
      <c r="H25" s="31">
        <f t="shared" si="0"/>
        <v>30.893999999999608</v>
      </c>
      <c r="I25" s="31">
        <f t="shared" si="1"/>
        <v>-7.8900000000000432</v>
      </c>
      <c r="J25" s="31">
        <f t="shared" si="2"/>
        <v>10.230000000000075</v>
      </c>
      <c r="K25" s="31">
        <f t="shared" si="3"/>
        <v>18.180999999999926</v>
      </c>
      <c r="L25" s="31">
        <f t="shared" si="4"/>
        <v>28.411000000000001</v>
      </c>
    </row>
    <row r="26" spans="1:12" x14ac:dyDescent="0.2">
      <c r="A26" s="10" t="str">
        <f>'Ind T2'!A16</f>
        <v>Media</v>
      </c>
      <c r="B26" s="11">
        <f>'Ind T2'!B16</f>
        <v>5.4919999999999902</v>
      </c>
      <c r="C26" s="11">
        <f>'Ind T2'!C16</f>
        <v>6.5210000000000017</v>
      </c>
      <c r="D26" s="11">
        <f>'Ind T2'!D16</f>
        <v>7.4400000000000048</v>
      </c>
      <c r="E26" s="11">
        <f>'Ind T2'!E16</f>
        <v>7.3370000000000024</v>
      </c>
      <c r="F26" s="11">
        <f>'Ind T2'!F16</f>
        <v>7.4279999999999839</v>
      </c>
      <c r="H26" s="11">
        <f t="shared" si="0"/>
        <v>1.0290000000000115</v>
      </c>
      <c r="I26" s="31">
        <f t="shared" si="1"/>
        <v>0.91900000000000315</v>
      </c>
      <c r="J26" s="11">
        <f t="shared" si="2"/>
        <v>-0.10300000000000242</v>
      </c>
      <c r="K26" s="11">
        <f t="shared" si="3"/>
        <v>9.099999999998154E-2</v>
      </c>
      <c r="L26" s="31">
        <f t="shared" si="4"/>
        <v>-1.2000000000020883E-2</v>
      </c>
    </row>
    <row r="27" spans="1:12" x14ac:dyDescent="0.2">
      <c r="A27" s="10" t="str">
        <f>'Ind T2'!A17</f>
        <v>Information technology</v>
      </c>
      <c r="B27" s="11">
        <f>'Ind T2'!B17</f>
        <v>28.264000000000028</v>
      </c>
      <c r="C27" s="11">
        <f>'Ind T2'!C17</f>
        <v>29.174000000000035</v>
      </c>
      <c r="D27" s="11">
        <f>'Ind T2'!D17</f>
        <v>32.30799999999995</v>
      </c>
      <c r="E27" s="11">
        <f>'Ind T2'!E17</f>
        <v>34.06699999999983</v>
      </c>
      <c r="F27" s="11">
        <f>'Ind T2'!F17</f>
        <v>35.604000000000006</v>
      </c>
      <c r="H27" s="11">
        <f t="shared" si="0"/>
        <v>0.91000000000000725</v>
      </c>
      <c r="I27" s="31">
        <f t="shared" si="1"/>
        <v>3.1339999999999151</v>
      </c>
      <c r="J27" s="11">
        <f t="shared" si="2"/>
        <v>1.7589999999998795</v>
      </c>
      <c r="K27" s="11">
        <f t="shared" si="3"/>
        <v>1.5370000000001767</v>
      </c>
      <c r="L27" s="31">
        <f t="shared" si="4"/>
        <v>3.2960000000000562</v>
      </c>
    </row>
    <row r="28" spans="1:12" x14ac:dyDescent="0.2">
      <c r="A28" s="10" t="str">
        <f>'Ind T2'!A18</f>
        <v>Finance and insurance</v>
      </c>
      <c r="B28" s="11">
        <f>'Ind T2'!B18</f>
        <v>42.951000000000121</v>
      </c>
      <c r="C28" s="11">
        <f>'Ind T2'!C18</f>
        <v>45.434000000000026</v>
      </c>
      <c r="D28" s="11">
        <f>'Ind T2'!D18</f>
        <v>45.98600000000004</v>
      </c>
      <c r="E28" s="11">
        <f>'Ind T2'!E18</f>
        <v>45.95999999999998</v>
      </c>
      <c r="F28" s="11">
        <f>'Ind T2'!F18</f>
        <v>44.345999999999968</v>
      </c>
      <c r="H28" s="11">
        <f t="shared" si="0"/>
        <v>2.4829999999999046</v>
      </c>
      <c r="I28" s="31">
        <f t="shared" si="1"/>
        <v>0.55200000000001381</v>
      </c>
      <c r="J28" s="11">
        <f t="shared" si="2"/>
        <v>-2.6000000000060197E-2</v>
      </c>
      <c r="K28" s="11">
        <f t="shared" si="3"/>
        <v>-1.6140000000000114</v>
      </c>
      <c r="L28" s="31">
        <f t="shared" si="4"/>
        <v>-1.6400000000000716</v>
      </c>
    </row>
    <row r="29" spans="1:12" x14ac:dyDescent="0.2">
      <c r="A29" s="10" t="str">
        <f>'Ind T2'!A19</f>
        <v>Real estate</v>
      </c>
      <c r="B29" s="11">
        <f>'Ind T2'!B19</f>
        <v>22.148000000000053</v>
      </c>
      <c r="C29" s="11">
        <f>'Ind T2'!C19</f>
        <v>26.227000000000004</v>
      </c>
      <c r="D29" s="11">
        <f>'Ind T2'!D19</f>
        <v>26.397999999999985</v>
      </c>
      <c r="E29" s="11">
        <f>'Ind T2'!E19</f>
        <v>26.608999999999909</v>
      </c>
      <c r="F29" s="11">
        <f>'Ind T2'!F19</f>
        <v>29.523000000000035</v>
      </c>
      <c r="H29" s="11">
        <f t="shared" ref="H29:H31" si="9">C29-B29</f>
        <v>4.0789999999999509</v>
      </c>
      <c r="I29" s="31">
        <f t="shared" ref="I29:I31" si="10">D29-C29</f>
        <v>0.17099999999998161</v>
      </c>
      <c r="J29" s="11">
        <f t="shared" ref="J29:J31" si="11">E29-D29</f>
        <v>0.21099999999992392</v>
      </c>
      <c r="K29" s="11">
        <f t="shared" ref="K29:K31" si="12">F29-E29</f>
        <v>2.9140000000001258</v>
      </c>
      <c r="L29" s="31">
        <f t="shared" si="4"/>
        <v>3.1250000000000497</v>
      </c>
    </row>
    <row r="30" spans="1:12" x14ac:dyDescent="0.2">
      <c r="A30" s="10" t="str">
        <f>'Ind T2'!A20</f>
        <v>Professional services</v>
      </c>
      <c r="B30" s="11">
        <f>'Ind T2'!B20</f>
        <v>104.12000000000003</v>
      </c>
      <c r="C30" s="11">
        <f>'Ind T2'!C20</f>
        <v>104.491</v>
      </c>
      <c r="D30" s="11">
        <f>'Ind T2'!D20</f>
        <v>104.99999999999986</v>
      </c>
      <c r="E30" s="11">
        <f>'Ind T2'!E20</f>
        <v>108.39500000000012</v>
      </c>
      <c r="F30" s="11">
        <f>'Ind T2'!F20</f>
        <v>113.97100000000002</v>
      </c>
      <c r="H30" s="11">
        <f t="shared" si="9"/>
        <v>0.37099999999996669</v>
      </c>
      <c r="I30" s="31">
        <f t="shared" si="10"/>
        <v>0.50899999999985823</v>
      </c>
      <c r="J30" s="11">
        <f t="shared" si="11"/>
        <v>3.395000000000266</v>
      </c>
      <c r="K30" s="11">
        <f t="shared" si="12"/>
        <v>5.5759999999998939</v>
      </c>
      <c r="L30" s="31">
        <f t="shared" si="4"/>
        <v>8.97100000000016</v>
      </c>
    </row>
    <row r="31" spans="1:12" x14ac:dyDescent="0.2">
      <c r="A31" s="10" t="str">
        <f>'Ind T2'!A21</f>
        <v>Support services</v>
      </c>
      <c r="B31" s="11">
        <f>'Ind T2'!B21</f>
        <v>117.19500000000009</v>
      </c>
      <c r="C31" s="11">
        <f>'Ind T2'!C21</f>
        <v>141.48099999999985</v>
      </c>
      <c r="D31" s="11">
        <f>'Ind T2'!D21</f>
        <v>130.88800000000009</v>
      </c>
      <c r="E31" s="11">
        <f>'Ind T2'!E21</f>
        <v>138.89700000000016</v>
      </c>
      <c r="F31" s="11">
        <f>'Ind T2'!F21</f>
        <v>147.2939999999999</v>
      </c>
      <c r="H31" s="11">
        <f t="shared" si="9"/>
        <v>24.28599999999976</v>
      </c>
      <c r="I31" s="31">
        <f t="shared" si="10"/>
        <v>-10.592999999999762</v>
      </c>
      <c r="J31" s="11">
        <f t="shared" si="11"/>
        <v>8.0090000000000714</v>
      </c>
      <c r="K31" s="11">
        <f t="shared" si="12"/>
        <v>8.3969999999997356</v>
      </c>
      <c r="L31" s="31">
        <f t="shared" si="4"/>
        <v>16.405999999999807</v>
      </c>
    </row>
    <row r="32" spans="1:12" x14ac:dyDescent="0.2">
      <c r="A32" s="10" t="str">
        <f>'Ind T2'!A25</f>
        <v>Arts and entertainment</v>
      </c>
      <c r="B32" s="11">
        <f>'Ind T2'!B25</f>
        <v>31.979000000000021</v>
      </c>
      <c r="C32" s="11">
        <f>'Ind T2'!C25</f>
        <v>32.107000000000021</v>
      </c>
      <c r="D32" s="11">
        <f>'Ind T2'!D25</f>
        <v>31.112999999999957</v>
      </c>
      <c r="E32" s="11">
        <f>'Ind T2'!E25</f>
        <v>28.84700000000004</v>
      </c>
      <c r="F32" s="11">
        <f>'Ind T2'!F25</f>
        <v>30.147000000000006</v>
      </c>
      <c r="H32" s="11">
        <f t="shared" ref="H32" si="13">C32-B32</f>
        <v>0.12800000000000011</v>
      </c>
      <c r="I32" s="31">
        <f t="shared" ref="I32:I33" si="14">D32-C32</f>
        <v>-0.99400000000006372</v>
      </c>
      <c r="J32" s="11">
        <f t="shared" ref="J32:J33" si="15">E32-D32</f>
        <v>-2.2659999999999165</v>
      </c>
      <c r="K32" s="11">
        <f t="shared" ref="K32:K33" si="16">F32-E32</f>
        <v>1.2999999999999652</v>
      </c>
      <c r="L32" s="31">
        <f t="shared" si="4"/>
        <v>-0.96599999999995134</v>
      </c>
    </row>
    <row r="33" spans="1:12" x14ac:dyDescent="0.2">
      <c r="A33" s="10" t="str">
        <f>'Ind T2'!A26</f>
        <v>Other services</v>
      </c>
      <c r="B33" s="11">
        <f>'Ind T2'!B26</f>
        <v>39.761999999999986</v>
      </c>
      <c r="C33" s="11">
        <f>'Ind T2'!C26</f>
        <v>37.369999999999976</v>
      </c>
      <c r="D33" s="11">
        <f>'Ind T2'!D26</f>
        <v>35.782000000000046</v>
      </c>
      <c r="E33" s="11">
        <f>'Ind T2'!E26</f>
        <v>35.03299999999998</v>
      </c>
      <c r="F33" s="11">
        <f>'Ind T2'!F26</f>
        <v>35.012999999999948</v>
      </c>
      <c r="H33" s="11">
        <f>C33-B33</f>
        <v>-2.3920000000000101</v>
      </c>
      <c r="I33" s="31">
        <f t="shared" si="14"/>
        <v>-1.5879999999999299</v>
      </c>
      <c r="J33" s="11">
        <f t="shared" si="15"/>
        <v>-0.74900000000006628</v>
      </c>
      <c r="K33" s="11">
        <f t="shared" si="16"/>
        <v>-2.0000000000031548E-2</v>
      </c>
      <c r="L33" s="31">
        <f t="shared" si="4"/>
        <v>-0.76900000000009783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352.87400000000059</v>
      </c>
      <c r="C35" s="31">
        <f>'Ind T1'!C12</f>
        <v>376.82300000000021</v>
      </c>
      <c r="D35" s="31">
        <f>'Ind T1'!D12</f>
        <v>375.59299999999962</v>
      </c>
      <c r="E35" s="31">
        <f>'Ind T1'!E12</f>
        <v>390.63599999999991</v>
      </c>
      <c r="F35" s="31">
        <f>'Ind T1'!F12</f>
        <v>412.38300000000004</v>
      </c>
      <c r="H35" s="31">
        <f t="shared" si="0"/>
        <v>23.948999999999614</v>
      </c>
      <c r="I35" s="31">
        <f t="shared" si="1"/>
        <v>-1.2300000000005866</v>
      </c>
      <c r="J35" s="31">
        <f t="shared" si="2"/>
        <v>15.043000000000291</v>
      </c>
      <c r="K35" s="31">
        <f t="shared" si="3"/>
        <v>21.747000000000128</v>
      </c>
      <c r="L35" s="31">
        <f t="shared" si="4"/>
        <v>36.790000000000418</v>
      </c>
    </row>
    <row r="36" spans="1:12" x14ac:dyDescent="0.2">
      <c r="A36" s="10" t="str">
        <f>'Ind T2'!A22</f>
        <v>Public admin. and defence</v>
      </c>
      <c r="B36" s="32">
        <f>'Ind T2'!B22</f>
        <v>53.835000000000022</v>
      </c>
      <c r="C36" s="32">
        <f>'Ind T2'!C22</f>
        <v>53.253999999999905</v>
      </c>
      <c r="D36" s="32">
        <f>'Ind T2'!D22</f>
        <v>52.690999999999974</v>
      </c>
      <c r="E36" s="32">
        <f>'Ind T2'!E22</f>
        <v>53.202999999999982</v>
      </c>
      <c r="F36" s="32">
        <f>'Ind T2'!F22</f>
        <v>55.528999999999904</v>
      </c>
      <c r="H36" s="11">
        <f t="shared" si="0"/>
        <v>-0.58100000000011676</v>
      </c>
      <c r="I36" s="31">
        <f t="shared" si="1"/>
        <v>-0.56299999999993133</v>
      </c>
      <c r="J36" s="11">
        <f t="shared" si="2"/>
        <v>0.51200000000000756</v>
      </c>
      <c r="K36" s="11">
        <f t="shared" si="3"/>
        <v>2.3259999999999224</v>
      </c>
      <c r="L36" s="31">
        <f t="shared" si="4"/>
        <v>2.8379999999999299</v>
      </c>
    </row>
    <row r="37" spans="1:12" x14ac:dyDescent="0.2">
      <c r="A37" s="10" t="str">
        <f>'Ind T2'!A23</f>
        <v>Education</v>
      </c>
      <c r="B37" s="32">
        <f>'Ind T2'!B23</f>
        <v>137.76500000000041</v>
      </c>
      <c r="C37" s="32">
        <f>'Ind T2'!C23</f>
        <v>132.25100000000026</v>
      </c>
      <c r="D37" s="32">
        <f>'Ind T2'!D23</f>
        <v>134.1519999999999</v>
      </c>
      <c r="E37" s="32">
        <f>'Ind T2'!E23</f>
        <v>137.76500000000013</v>
      </c>
      <c r="F37" s="32">
        <f>'Ind T2'!F23</f>
        <v>146.41400000000004</v>
      </c>
      <c r="H37" s="11">
        <f t="shared" si="0"/>
        <v>-5.5140000000001521</v>
      </c>
      <c r="I37" s="31">
        <f t="shared" si="1"/>
        <v>1.900999999999641</v>
      </c>
      <c r="J37" s="11">
        <f t="shared" si="2"/>
        <v>3.6130000000002269</v>
      </c>
      <c r="K37" s="11">
        <f t="shared" si="3"/>
        <v>8.6489999999999156</v>
      </c>
      <c r="L37" s="31">
        <f t="shared" si="4"/>
        <v>12.262000000000143</v>
      </c>
    </row>
    <row r="38" spans="1:12" x14ac:dyDescent="0.2">
      <c r="A38" s="10" t="str">
        <f>'Ind T2'!A24</f>
        <v>Health and social work</v>
      </c>
      <c r="B38" s="32">
        <f>'Ind T2'!B24</f>
        <v>161.2740000000002</v>
      </c>
      <c r="C38" s="32">
        <f>'Ind T2'!C24</f>
        <v>191.31800000000004</v>
      </c>
      <c r="D38" s="32">
        <f>'Ind T2'!D24</f>
        <v>188.74999999999974</v>
      </c>
      <c r="E38" s="32">
        <f>'Ind T2'!E24</f>
        <v>199.66799999999981</v>
      </c>
      <c r="F38" s="32">
        <f>'Ind T2'!F24</f>
        <v>210.44000000000011</v>
      </c>
      <c r="H38" s="11">
        <f t="shared" si="0"/>
        <v>30.043999999999841</v>
      </c>
      <c r="I38" s="31">
        <f t="shared" si="1"/>
        <v>-2.5680000000002963</v>
      </c>
      <c r="J38" s="11">
        <f t="shared" si="2"/>
        <v>10.918000000000063</v>
      </c>
      <c r="K38" s="11">
        <f t="shared" si="3"/>
        <v>10.772000000000304</v>
      </c>
      <c r="L38" s="31">
        <f t="shared" si="4"/>
        <v>21.690000000000367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1356.5170000000007</v>
      </c>
      <c r="C40" s="33">
        <f>'Ind T1'!C14</f>
        <v>1431.5589999999997</v>
      </c>
      <c r="D40" s="33">
        <f>'Ind T1'!D14</f>
        <v>1399.5329999999992</v>
      </c>
      <c r="E40" s="33">
        <f>'Ind T1'!E14</f>
        <v>1437.633</v>
      </c>
      <c r="F40" s="33">
        <f>'Ind T1'!F14</f>
        <v>1489.4569999999997</v>
      </c>
      <c r="G40" s="24"/>
      <c r="H40" s="34">
        <f t="shared" si="0"/>
        <v>75.041999999999007</v>
      </c>
      <c r="I40" s="34">
        <f>D40-C40</f>
        <v>-32.026000000000522</v>
      </c>
      <c r="J40" s="34">
        <f>E40-D40</f>
        <v>38.100000000000819</v>
      </c>
      <c r="K40" s="34">
        <f>F40-E40</f>
        <v>51.823999999999614</v>
      </c>
      <c r="L40" s="205">
        <f t="shared" si="4"/>
        <v>89.924000000000433</v>
      </c>
    </row>
    <row r="44" spans="1:12" ht="15.75" x14ac:dyDescent="0.25">
      <c r="A44" s="19" t="str">
        <f>CONCATENATE(A1," (Continued)")</f>
        <v>Industry Table 4  Employment by Industry Group in Sector (SIC 2007), 2015-2035, West Midlands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-3.2153103012372508</v>
      </c>
      <c r="C50" s="44">
        <f t="shared" ref="B50:E54" si="17">IF(AND(D$5-C$5 &lt;&gt; 0,C7&lt;&gt;0,D7&lt;&gt;0),(EXP(LN(D7/C7)/(D$5-C$5))-1)*100,0)</f>
        <v>-18.036767256330311</v>
      </c>
      <c r="D50" s="44">
        <f t="shared" si="17"/>
        <v>0.19181457144945568</v>
      </c>
      <c r="E50" s="44">
        <f t="shared" si="17"/>
        <v>5.3835648111544288E-2</v>
      </c>
      <c r="F50" s="44">
        <f>IF(AND(F$5-D$5 &lt;&gt; 0,D7&lt;&gt;0,F7&lt;&gt;0),(EXP(LN(F7/D7)/(F$5-D$5))-1)*100,0)</f>
        <v>9.9807496585446742E-2</v>
      </c>
      <c r="H50" s="44">
        <f>(B7/B$40)*100</f>
        <v>1.9376830515209102</v>
      </c>
      <c r="I50" s="44">
        <f>(C7/C$40)*100</f>
        <v>1.6111106842260776</v>
      </c>
      <c r="J50" s="44">
        <f>(D7/D$40)*100</f>
        <v>1.350736281316695</v>
      </c>
      <c r="K50" s="44">
        <f>(E7/E$40)*100</f>
        <v>1.3275989073706564</v>
      </c>
      <c r="L50" s="44">
        <f>(F7/F$40)*100</f>
        <v>1.2883218515203849</v>
      </c>
    </row>
    <row r="51" spans="1:12" x14ac:dyDescent="0.2">
      <c r="A51" t="str">
        <f>A8</f>
        <v>Agriculture</v>
      </c>
      <c r="B51" s="40">
        <f t="shared" si="17"/>
        <v>-6.5573034968143151</v>
      </c>
      <c r="C51" s="44">
        <f t="shared" si="17"/>
        <v>-50.546176762661432</v>
      </c>
      <c r="D51" s="40">
        <f t="shared" si="17"/>
        <v>1.6513781723840992</v>
      </c>
      <c r="E51" s="40">
        <f t="shared" si="17"/>
        <v>2.4641175404815918E-2</v>
      </c>
      <c r="F51" s="44">
        <f t="shared" ref="F51:F83" si="18">IF(AND(F$5-D$5 &lt;&gt; 0,D8&lt;&gt;0,F8&lt;&gt;0),(EXP(LN(F8/D8)/(F$5-D$5))-1)*100,0)</f>
        <v>0.56397353690784691</v>
      </c>
      <c r="H51" s="40">
        <f t="shared" ref="H51:L54" si="19">(B8/B$7)*100</f>
        <v>30.150275822712597</v>
      </c>
      <c r="I51" s="40">
        <f t="shared" si="19"/>
        <v>26.196670135275784</v>
      </c>
      <c r="J51" s="40">
        <f t="shared" si="19"/>
        <v>15.806178586542549</v>
      </c>
      <c r="K51" s="40">
        <f t="shared" si="19"/>
        <v>16.991512103112299</v>
      </c>
      <c r="L51" s="40">
        <f t="shared" si="19"/>
        <v>16.941998019698783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8.812019416321192</v>
      </c>
      <c r="C52" s="44">
        <f t="shared" si="17"/>
        <v>5.8333333333333348</v>
      </c>
      <c r="D52" s="40">
        <f t="shared" si="17"/>
        <v>-5.8403519507453812</v>
      </c>
      <c r="E52" s="40">
        <f t="shared" si="17"/>
        <v>-4.583178085404116</v>
      </c>
      <c r="F52" s="44">
        <f t="shared" si="18"/>
        <v>-5.0040900783095648</v>
      </c>
      <c r="H52" s="40">
        <f t="shared" si="19"/>
        <v>1.6283051169868823</v>
      </c>
      <c r="I52" s="40">
        <f t="shared" si="19"/>
        <v>2.6014568158168561</v>
      </c>
      <c r="J52" s="40">
        <f t="shared" si="19"/>
        <v>3.3590774439272137</v>
      </c>
      <c r="K52" s="40">
        <f t="shared" si="19"/>
        <v>2.4625379859582894</v>
      </c>
      <c r="L52" s="40">
        <f t="shared" si="19"/>
        <v>1.5321277815415106</v>
      </c>
    </row>
    <row r="53" spans="1:12" x14ac:dyDescent="0.2">
      <c r="A53" t="str">
        <f>A10</f>
        <v>Electricity and gas</v>
      </c>
      <c r="B53" s="40">
        <f t="shared" si="17"/>
        <v>-9.2432536572279123</v>
      </c>
      <c r="C53" s="44">
        <f t="shared" si="17"/>
        <v>6.2583476435791985</v>
      </c>
      <c r="D53" s="40">
        <f t="shared" si="17"/>
        <v>-0.63284715164374505</v>
      </c>
      <c r="E53" s="40">
        <f t="shared" si="17"/>
        <v>-0.10241697535898764</v>
      </c>
      <c r="F53" s="44">
        <f t="shared" si="18"/>
        <v>-0.27954089899521195</v>
      </c>
      <c r="H53" s="40">
        <f t="shared" si="19"/>
        <v>29.389385581129996</v>
      </c>
      <c r="I53" s="40">
        <f t="shared" si="19"/>
        <v>22.72372528616026</v>
      </c>
      <c r="J53" s="40">
        <f t="shared" si="19"/>
        <v>29.459373677528539</v>
      </c>
      <c r="K53" s="40">
        <f t="shared" si="19"/>
        <v>28.266792413287224</v>
      </c>
      <c r="L53" s="40">
        <f t="shared" si="19"/>
        <v>27.828443379019308</v>
      </c>
    </row>
    <row r="54" spans="1:12" x14ac:dyDescent="0.2">
      <c r="A54" t="str">
        <f>A11</f>
        <v>Water and sewerage</v>
      </c>
      <c r="B54" s="40">
        <f t="shared" si="17"/>
        <v>2.3047110711934993</v>
      </c>
      <c r="C54" s="44">
        <f t="shared" si="17"/>
        <v>-13.138359717377723</v>
      </c>
      <c r="D54" s="40">
        <f t="shared" si="17"/>
        <v>0.5418715441833033</v>
      </c>
      <c r="E54" s="40">
        <f t="shared" si="17"/>
        <v>0.32201234867312856</v>
      </c>
      <c r="F54" s="44">
        <f t="shared" si="18"/>
        <v>0.3952452756955438</v>
      </c>
      <c r="H54" s="40">
        <f t="shared" si="19"/>
        <v>38.832033479170519</v>
      </c>
      <c r="I54" s="40">
        <f t="shared" si="19"/>
        <v>48.478147762747106</v>
      </c>
      <c r="J54" s="40">
        <f t="shared" si="19"/>
        <v>51.375370292001698</v>
      </c>
      <c r="K54" s="40">
        <f t="shared" si="19"/>
        <v>52.279157497642196</v>
      </c>
      <c r="L54" s="40">
        <f t="shared" si="19"/>
        <v>53.697430819740397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0.13570871524697381</v>
      </c>
      <c r="C56" s="44">
        <f t="shared" si="20"/>
        <v>-8.225099286240523</v>
      </c>
      <c r="D56" s="44">
        <f t="shared" si="20"/>
        <v>-0.26085017505416142</v>
      </c>
      <c r="E56" s="44">
        <f t="shared" si="20"/>
        <v>-0.86056807350989306</v>
      </c>
      <c r="F56" s="44">
        <f t="shared" si="18"/>
        <v>-0.66106385096941223</v>
      </c>
      <c r="H56" s="44">
        <f>(B13/B$40)*100</f>
        <v>10.652354522648789</v>
      </c>
      <c r="I56" s="44">
        <f>(C13/C$40)*100</f>
        <v>10.148865677209265</v>
      </c>
      <c r="J56" s="44">
        <f>(D13/D$40)*100</f>
        <v>9.5272494467797433</v>
      </c>
      <c r="K56" s="44">
        <f>(E13/E$40)*100</f>
        <v>9.154422582119361</v>
      </c>
      <c r="L56" s="44">
        <f>(F13/F$40)*100</f>
        <v>8.1042957265634374</v>
      </c>
    </row>
    <row r="57" spans="1:12" x14ac:dyDescent="0.2">
      <c r="A57" t="str">
        <f>A14</f>
        <v>Food drink and tobacco</v>
      </c>
      <c r="B57" s="40">
        <f t="shared" si="20"/>
        <v>-4.2393625546787828</v>
      </c>
      <c r="C57" s="44">
        <f t="shared" si="20"/>
        <v>-0.87071739541946247</v>
      </c>
      <c r="D57" s="40">
        <f t="shared" si="20"/>
        <v>0.15798769226904597</v>
      </c>
      <c r="E57" s="40">
        <f t="shared" si="20"/>
        <v>-0.28884450751300861</v>
      </c>
      <c r="F57" s="44">
        <f t="shared" si="18"/>
        <v>-0.14012237465726995</v>
      </c>
      <c r="H57" s="40">
        <f t="shared" ref="H57:L59" si="21">(B14/B$13)*100</f>
        <v>8.6954415540376768</v>
      </c>
      <c r="I57" s="40">
        <f t="shared" si="21"/>
        <v>7.2725020132565099</v>
      </c>
      <c r="J57" s="40">
        <f t="shared" si="21"/>
        <v>7.8552839796905483</v>
      </c>
      <c r="K57" s="40">
        <f t="shared" si="21"/>
        <v>8.0216097927921783</v>
      </c>
      <c r="L57" s="40">
        <f t="shared" si="21"/>
        <v>8.4963963217628748</v>
      </c>
    </row>
    <row r="58" spans="1:12" x14ac:dyDescent="0.2">
      <c r="A58" t="str">
        <f>A15</f>
        <v>Engineering</v>
      </c>
      <c r="B58" s="40">
        <f t="shared" si="20"/>
        <v>4.9735193199863525</v>
      </c>
      <c r="C58" s="44">
        <f t="shared" si="20"/>
        <v>-11.10845247353005</v>
      </c>
      <c r="D58" s="40">
        <f t="shared" si="20"/>
        <v>1.6208891415019355</v>
      </c>
      <c r="E58" s="40">
        <f t="shared" si="20"/>
        <v>-1.3334429922040258</v>
      </c>
      <c r="F58" s="44">
        <f t="shared" si="18"/>
        <v>-0.35833423406792519</v>
      </c>
      <c r="H58" s="40">
        <f t="shared" si="21"/>
        <v>9.5272697074760853</v>
      </c>
      <c r="I58" s="40">
        <f t="shared" si="21"/>
        <v>11.50619119398155</v>
      </c>
      <c r="J58" s="40">
        <f t="shared" si="21"/>
        <v>11.144693520928167</v>
      </c>
      <c r="K58" s="40">
        <f t="shared" si="21"/>
        <v>12.236431192869683</v>
      </c>
      <c r="L58" s="40">
        <f t="shared" si="21"/>
        <v>11.665147875072499</v>
      </c>
    </row>
    <row r="59" spans="1:12" x14ac:dyDescent="0.2">
      <c r="A59" t="str">
        <f>A16</f>
        <v>Rest of manufacturing</v>
      </c>
      <c r="B59" s="40">
        <f t="shared" si="20"/>
        <v>-3.492592533320682E-2</v>
      </c>
      <c r="C59" s="44">
        <f t="shared" si="20"/>
        <v>-8.475136436053198</v>
      </c>
      <c r="D59" s="40">
        <f t="shared" si="20"/>
        <v>-0.57261571798524757</v>
      </c>
      <c r="E59" s="40">
        <f t="shared" si="20"/>
        <v>-0.8485776089995456</v>
      </c>
      <c r="F59" s="44">
        <f t="shared" si="18"/>
        <v>-0.75667552109264236</v>
      </c>
      <c r="H59" s="40">
        <f t="shared" si="21"/>
        <v>81.777288738486234</v>
      </c>
      <c r="I59" s="40">
        <f t="shared" si="21"/>
        <v>81.221306792761936</v>
      </c>
      <c r="J59" s="40">
        <f t="shared" si="21"/>
        <v>81.000022499381288</v>
      </c>
      <c r="K59" s="40">
        <f t="shared" si="21"/>
        <v>79.741959014338136</v>
      </c>
      <c r="L59" s="40">
        <f t="shared" si="21"/>
        <v>79.838455803164621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4.3775925454387243</v>
      </c>
      <c r="C61" s="44">
        <f>IF(AND(D$5-C$5 &lt;&gt; 0,C18&lt;&gt;0,D18&lt;&gt;0),(EXP(LN(D18/C18)/(D$5-C$5))-1)*100,0)</f>
        <v>-3.976837264753097</v>
      </c>
      <c r="D61" s="44">
        <f>IF(AND(E$5-D$5 &lt;&gt; 0,D18&lt;&gt;0,E18&lt;&gt;0),(EXP(LN(E18/D18)/(E$5-D$5))-1)*100,0)</f>
        <v>6.1117160207868615E-2</v>
      </c>
      <c r="E61" s="44">
        <f>IF(AND(F$5-E$5 &lt;&gt; 0,E18&lt;&gt;0,F18&lt;&gt;0),(EXP(LN(F18/E18)/(F$5-E$5))-1)*100,0)</f>
        <v>0.19413101033154412</v>
      </c>
      <c r="F61" s="44">
        <f t="shared" si="18"/>
        <v>0.14977342535797966</v>
      </c>
      <c r="H61" s="44">
        <f>(B18/B$40)*100</f>
        <v>5.8346485889966635</v>
      </c>
      <c r="I61" s="44">
        <f>(C18/C$40)*100</f>
        <v>6.5623561445947791</v>
      </c>
      <c r="J61" s="44">
        <f>(D18/D$40)*100</f>
        <v>6.4455786323009159</v>
      </c>
      <c r="K61" s="44">
        <f>(E18/E$40)*100</f>
        <v>6.2939568026053871</v>
      </c>
      <c r="L61" s="44">
        <f>(F18/F$40)*100</f>
        <v>6.1939351052094782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0.53725538309150611</v>
      </c>
      <c r="C63" s="44">
        <f t="shared" si="22"/>
        <v>-0.82784144401519821</v>
      </c>
      <c r="D63" s="44">
        <f t="shared" si="22"/>
        <v>0.75765833319354492</v>
      </c>
      <c r="E63" s="44">
        <f t="shared" si="22"/>
        <v>0.53636476509952846</v>
      </c>
      <c r="F63" s="44">
        <f t="shared" si="18"/>
        <v>0.61007523212530668</v>
      </c>
      <c r="H63" s="44">
        <f>(B20/B$40)*100</f>
        <v>26.671099588136382</v>
      </c>
      <c r="I63" s="44">
        <f>(C20/C$40)*100</f>
        <v>25.820521543296497</v>
      </c>
      <c r="J63" s="44">
        <f>(D20/D$40)*100</f>
        <v>26.192737148748908</v>
      </c>
      <c r="K63" s="44">
        <f>(E20/E$40)*100</f>
        <v>26.479289220545166</v>
      </c>
      <c r="L63" s="44">
        <f>(F20/F$40)*100</f>
        <v>26.962376221670038</v>
      </c>
    </row>
    <row r="64" spans="1:12" x14ac:dyDescent="0.2">
      <c r="A64" t="str">
        <f>A21</f>
        <v>Wholesale and retail trade</v>
      </c>
      <c r="B64" s="40">
        <f t="shared" si="22"/>
        <v>-0.39326777271452285</v>
      </c>
      <c r="C64" s="44">
        <f t="shared" si="22"/>
        <v>-1.5618951121476599</v>
      </c>
      <c r="D64" s="40">
        <f t="shared" si="22"/>
        <v>0.15893853303650118</v>
      </c>
      <c r="E64" s="40">
        <f t="shared" si="22"/>
        <v>8.8898700811190778E-2</v>
      </c>
      <c r="F64" s="44">
        <f t="shared" si="18"/>
        <v>0.11223986786803586</v>
      </c>
      <c r="H64" s="40">
        <f t="shared" ref="H64:L66" si="23">(B21/B$20)*100</f>
        <v>58.750186568195502</v>
      </c>
      <c r="I64" s="40">
        <f t="shared" si="23"/>
        <v>56.605146684846673</v>
      </c>
      <c r="J64" s="40">
        <f t="shared" si="23"/>
        <v>56.186166033782882</v>
      </c>
      <c r="K64" s="40">
        <f t="shared" si="23"/>
        <v>54.536546923228471</v>
      </c>
      <c r="L64" s="40">
        <f t="shared" si="23"/>
        <v>52.15728361799129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1.8756368287042191</v>
      </c>
      <c r="C65" s="44">
        <f t="shared" si="22"/>
        <v>-3.5339406546638918</v>
      </c>
      <c r="D65" s="40">
        <f t="shared" si="22"/>
        <v>1.5242649011454334</v>
      </c>
      <c r="E65" s="40">
        <f t="shared" si="22"/>
        <v>0.39916476373205168</v>
      </c>
      <c r="F65" s="44">
        <f t="shared" si="18"/>
        <v>0.77280589146400125</v>
      </c>
      <c r="H65" s="40">
        <f t="shared" si="23"/>
        <v>21.463358006401375</v>
      </c>
      <c r="I65" s="40">
        <f t="shared" si="23"/>
        <v>22.62928935493299</v>
      </c>
      <c r="J65" s="40">
        <f t="shared" si="23"/>
        <v>22.011806555802874</v>
      </c>
      <c r="K65" s="40">
        <f t="shared" si="23"/>
        <v>22.862021409338677</v>
      </c>
      <c r="L65" s="40">
        <f t="shared" si="23"/>
        <v>22.551936911250987</v>
      </c>
    </row>
    <row r="66" spans="1:12" x14ac:dyDescent="0.2">
      <c r="A66" t="str">
        <f>A23</f>
        <v>Accommodation and food</v>
      </c>
      <c r="B66" s="40">
        <f t="shared" si="22"/>
        <v>1.7585611204454121</v>
      </c>
      <c r="C66" s="44">
        <f t="shared" si="22"/>
        <v>4.1220996130648002</v>
      </c>
      <c r="D66" s="40">
        <f t="shared" si="22"/>
        <v>1.485940176516487</v>
      </c>
      <c r="E66" s="40">
        <f t="shared" si="22"/>
        <v>1.6730388737893342</v>
      </c>
      <c r="F66" s="44">
        <f t="shared" si="18"/>
        <v>1.6106343467661377</v>
      </c>
      <c r="H66" s="40">
        <f t="shared" si="23"/>
        <v>19.786455425403101</v>
      </c>
      <c r="I66" s="40">
        <f t="shared" si="23"/>
        <v>20.765563960220327</v>
      </c>
      <c r="J66" s="40">
        <f t="shared" si="23"/>
        <v>21.802027410414254</v>
      </c>
      <c r="K66" s="40">
        <f t="shared" si="23"/>
        <v>22.601431667432855</v>
      </c>
      <c r="L66" s="40">
        <f t="shared" si="23"/>
        <v>25.290779470757712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1.9150132607144155</v>
      </c>
      <c r="C68" s="44">
        <f t="shared" si="24"/>
        <v>-1.8661084897293234</v>
      </c>
      <c r="D68" s="44">
        <f t="shared" si="24"/>
        <v>0.48832056221526088</v>
      </c>
      <c r="E68" s="44">
        <f t="shared" si="24"/>
        <v>0.41962902575984895</v>
      </c>
      <c r="F68" s="44">
        <f t="shared" si="18"/>
        <v>0.44252098566193165</v>
      </c>
      <c r="H68" s="44">
        <f>(B25/B$40)*100</f>
        <v>28.890975933217213</v>
      </c>
      <c r="I68" s="44">
        <f>(C25/C$40)*100</f>
        <v>29.534584323803632</v>
      </c>
      <c r="J68" s="44">
        <f>(D25/D$40)*100</f>
        <v>29.646674998017204</v>
      </c>
      <c r="K68" s="44">
        <f>(E25/E$40)*100</f>
        <v>29.572568242381749</v>
      </c>
      <c r="L68" s="44">
        <f>(F25/F$40)*100</f>
        <v>29.764269797651089</v>
      </c>
    </row>
    <row r="69" spans="1:12" x14ac:dyDescent="0.2">
      <c r="A69" t="str">
        <f>A26</f>
        <v>Media</v>
      </c>
      <c r="B69" s="40">
        <f t="shared" si="24"/>
        <v>4.3868801629658449</v>
      </c>
      <c r="C69" s="44">
        <f t="shared" si="24"/>
        <v>14.092930532127014</v>
      </c>
      <c r="D69" s="40">
        <f t="shared" si="24"/>
        <v>-0.27842785093944444</v>
      </c>
      <c r="E69" s="40">
        <f t="shared" si="24"/>
        <v>0.12334204139186067</v>
      </c>
      <c r="F69" s="44">
        <f t="shared" si="18"/>
        <v>-1.0760790015740263E-2</v>
      </c>
      <c r="H69" s="40">
        <f t="shared" ref="H69:L71" si="25">(B26/B$25)*100</f>
        <v>1.4013385692159663</v>
      </c>
      <c r="I69" s="40">
        <f t="shared" si="25"/>
        <v>1.5423185629309026</v>
      </c>
      <c r="J69" s="40">
        <f t="shared" si="25"/>
        <v>1.7931383536386987</v>
      </c>
      <c r="K69" s="40">
        <f t="shared" si="25"/>
        <v>1.7257641510543469</v>
      </c>
      <c r="L69" s="40">
        <f t="shared" si="25"/>
        <v>1.6755164371139941</v>
      </c>
    </row>
    <row r="70" spans="1:12" x14ac:dyDescent="0.2">
      <c r="A70" t="str">
        <f>A27</f>
        <v>Information technology</v>
      </c>
      <c r="B70" s="40">
        <f t="shared" si="24"/>
        <v>0.79537119414609947</v>
      </c>
      <c r="C70" s="44">
        <f t="shared" si="24"/>
        <v>10.742441900321896</v>
      </c>
      <c r="D70" s="40">
        <f t="shared" si="24"/>
        <v>1.0659268744988903</v>
      </c>
      <c r="E70" s="40">
        <f t="shared" si="24"/>
        <v>0.44226328315186691</v>
      </c>
      <c r="F70" s="44">
        <f t="shared" si="18"/>
        <v>0.64972235434515024</v>
      </c>
      <c r="H70" s="40">
        <f t="shared" si="25"/>
        <v>7.2118414640058592</v>
      </c>
      <c r="I70" s="40">
        <f t="shared" si="25"/>
        <v>6.9001076146214064</v>
      </c>
      <c r="J70" s="40">
        <f t="shared" si="25"/>
        <v>7.7866550980321163</v>
      </c>
      <c r="K70" s="40">
        <f t="shared" si="25"/>
        <v>8.0130308482987758</v>
      </c>
      <c r="L70" s="40">
        <f t="shared" si="25"/>
        <v>8.0311102890423793</v>
      </c>
    </row>
    <row r="71" spans="1:12" x14ac:dyDescent="0.2">
      <c r="A71" t="str">
        <f>A28</f>
        <v>Finance and insurance</v>
      </c>
      <c r="B71" s="40">
        <f t="shared" si="24"/>
        <v>1.4149366030715926</v>
      </c>
      <c r="C71" s="44">
        <f t="shared" si="24"/>
        <v>1.2149491570190074</v>
      </c>
      <c r="D71" s="40">
        <f t="shared" si="24"/>
        <v>-1.1310347517079489E-2</v>
      </c>
      <c r="E71" s="40">
        <f t="shared" si="24"/>
        <v>-0.35685116690820085</v>
      </c>
      <c r="F71" s="44">
        <f t="shared" si="18"/>
        <v>-0.24180377793390218</v>
      </c>
      <c r="H71" s="40">
        <f t="shared" si="25"/>
        <v>10.959375980771165</v>
      </c>
      <c r="I71" s="40">
        <f t="shared" si="25"/>
        <v>10.745852106763172</v>
      </c>
      <c r="J71" s="40">
        <f t="shared" si="25"/>
        <v>11.083233915380271</v>
      </c>
      <c r="K71" s="40">
        <f t="shared" si="25"/>
        <v>10.810429382916412</v>
      </c>
      <c r="L71" s="40">
        <f t="shared" si="25"/>
        <v>10.003022606388972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4.3166244357271566</v>
      </c>
      <c r="C72" s="44">
        <f t="shared" si="27"/>
        <v>0.65199984748534057</v>
      </c>
      <c r="D72" s="40">
        <f t="shared" si="27"/>
        <v>0.1593519248497044</v>
      </c>
      <c r="E72" s="40">
        <f t="shared" si="27"/>
        <v>1.0446196101192573</v>
      </c>
      <c r="F72" s="44">
        <f t="shared" si="18"/>
        <v>0.74866438825240689</v>
      </c>
      <c r="H72" s="40">
        <f t="shared" ref="H72:L72" si="28">(B29/B$25)*100</f>
        <v>5.6512830719219505</v>
      </c>
      <c r="I72" s="40">
        <f t="shared" si="28"/>
        <v>6.2030959898771316</v>
      </c>
      <c r="J72" s="40">
        <f t="shared" si="28"/>
        <v>6.3622669703433203</v>
      </c>
      <c r="K72" s="40">
        <f t="shared" si="28"/>
        <v>6.2588058191910783</v>
      </c>
      <c r="L72" s="40">
        <f t="shared" si="28"/>
        <v>6.6594334643129525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8.8961126148978664E-2</v>
      </c>
      <c r="C73" s="44">
        <f t="shared" si="29"/>
        <v>0.48712329291504819</v>
      </c>
      <c r="D73" s="40">
        <f t="shared" si="29"/>
        <v>0.63846177973112539</v>
      </c>
      <c r="E73" s="40">
        <f t="shared" si="29"/>
        <v>0.50288089868564256</v>
      </c>
      <c r="F73" s="44">
        <f t="shared" si="18"/>
        <v>0.54805421847639035</v>
      </c>
      <c r="H73" s="40">
        <f t="shared" ref="H73:L73" si="30">(B30/B$25)*100</f>
        <v>26.567256341363205</v>
      </c>
      <c r="I73" s="40">
        <f t="shared" si="30"/>
        <v>24.713756932865035</v>
      </c>
      <c r="J73" s="40">
        <f t="shared" si="30"/>
        <v>25.306388055384808</v>
      </c>
      <c r="K73" s="40">
        <f t="shared" si="30"/>
        <v>25.496007244587172</v>
      </c>
      <c r="L73" s="40">
        <f t="shared" si="30"/>
        <v>25.708169608820608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4.8207491718826434</v>
      </c>
      <c r="C74" s="44">
        <f t="shared" si="31"/>
        <v>-7.4872244329625692</v>
      </c>
      <c r="D74" s="40">
        <f t="shared" si="31"/>
        <v>1.1948956259876242</v>
      </c>
      <c r="E74" s="40">
        <f t="shared" si="31"/>
        <v>0.58870548146889856</v>
      </c>
      <c r="F74" s="44">
        <f t="shared" si="18"/>
        <v>0.79036431001200391</v>
      </c>
      <c r="H74" s="40">
        <f>(B31/B$25)*100</f>
        <v>29.903472982386305</v>
      </c>
      <c r="I74" s="40">
        <f t="shared" ref="I74:L74" si="32">(C31/C$25)*100</f>
        <v>33.46247087901039</v>
      </c>
      <c r="J74" s="40">
        <f t="shared" si="32"/>
        <v>31.545738283744889</v>
      </c>
      <c r="K74" s="40">
        <f t="shared" si="32"/>
        <v>32.670500652718523</v>
      </c>
      <c r="L74" s="40">
        <f t="shared" si="32"/>
        <v>33.224760108813811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9.9915820753548878E-2</v>
      </c>
      <c r="C75" s="44">
        <f t="shared" si="33"/>
        <v>-3.0958980907592193</v>
      </c>
      <c r="D75" s="40">
        <f t="shared" si="33"/>
        <v>-1.5010154866907266</v>
      </c>
      <c r="E75" s="40">
        <f t="shared" si="33"/>
        <v>0.44176706962182344</v>
      </c>
      <c r="F75" s="44">
        <f t="shared" si="18"/>
        <v>-0.21004790692369379</v>
      </c>
      <c r="H75" s="40">
        <f t="shared" ref="H75:L75" si="34">(B32/B$25)*100</f>
        <v>8.159760762009741</v>
      </c>
      <c r="I75" s="40">
        <f t="shared" si="34"/>
        <v>7.5938080202457456</v>
      </c>
      <c r="J75" s="40">
        <f t="shared" si="34"/>
        <v>7.4986443006398815</v>
      </c>
      <c r="K75" s="40">
        <f t="shared" si="34"/>
        <v>6.7852144562443497</v>
      </c>
      <c r="L75" s="40">
        <f t="shared" si="34"/>
        <v>6.8001876722772883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-1.5391185871711843</v>
      </c>
      <c r="C76" s="44">
        <f t="shared" si="35"/>
        <v>-4.2493979127640635</v>
      </c>
      <c r="D76" s="40">
        <f t="shared" si="35"/>
        <v>-0.42219622016321789</v>
      </c>
      <c r="E76" s="40">
        <f t="shared" si="35"/>
        <v>-5.710370185607605E-3</v>
      </c>
      <c r="F76" s="44">
        <f t="shared" si="18"/>
        <v>-0.14473217894200863</v>
      </c>
      <c r="H76" s="40">
        <f t="shared" ref="H76:L76" si="36">(B33/B$25)*100</f>
        <v>10.145670828325807</v>
      </c>
      <c r="I76" s="40">
        <f t="shared" si="36"/>
        <v>8.8385898936862102</v>
      </c>
      <c r="J76" s="40">
        <f t="shared" si="36"/>
        <v>8.6239350228360152</v>
      </c>
      <c r="K76" s="40">
        <f t="shared" si="36"/>
        <v>8.2402474449893521</v>
      </c>
      <c r="L76" s="40">
        <f t="shared" si="36"/>
        <v>7.8977998132299829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1.6551617180283529</v>
      </c>
      <c r="C78" s="44">
        <f t="shared" ref="C78:C83" si="38">IF(AND(D$5-C$5 &lt;&gt; 0,C35&lt;&gt;0,D35&lt;&gt;0),(EXP(LN(D35/C35)/(D$5-C$5))-1)*100,0)</f>
        <v>-0.32641319664685753</v>
      </c>
      <c r="D78" s="44">
        <f t="shared" si="37"/>
        <v>0.78849376292078333</v>
      </c>
      <c r="E78" s="44">
        <f t="shared" si="37"/>
        <v>0.54323368303434982</v>
      </c>
      <c r="F78" s="44">
        <f t="shared" si="18"/>
        <v>0.6249206579327371</v>
      </c>
      <c r="H78" s="44">
        <f>(B35/B$40)*100</f>
        <v>26.013238315480042</v>
      </c>
      <c r="I78" s="44">
        <f>(C35/C$40)*100</f>
        <v>26.322561626869746</v>
      </c>
      <c r="J78" s="44">
        <f>(D35/D$40)*100</f>
        <v>26.837023492836526</v>
      </c>
      <c r="K78" s="44">
        <f>(E35/E$40)*100</f>
        <v>27.172164244977676</v>
      </c>
      <c r="L78" s="44">
        <f>(F35/F$40)*100</f>
        <v>27.686801297385564</v>
      </c>
    </row>
    <row r="79" spans="1:12" x14ac:dyDescent="0.2">
      <c r="A79" t="str">
        <f>A36</f>
        <v>Public admin. and defence</v>
      </c>
      <c r="B79" s="40">
        <f t="shared" si="37"/>
        <v>-0.27090474224662486</v>
      </c>
      <c r="C79" s="44">
        <f t="shared" si="38"/>
        <v>-1.0571975814022139</v>
      </c>
      <c r="D79" s="40">
        <f t="shared" si="37"/>
        <v>0.19358959838846612</v>
      </c>
      <c r="E79" s="40">
        <f t="shared" si="37"/>
        <v>0.4288230366019441</v>
      </c>
      <c r="F79" s="44">
        <f t="shared" si="18"/>
        <v>0.35035059019110637</v>
      </c>
      <c r="H79" s="40">
        <f>(B36/B$35)*100</f>
        <v>15.256153754597939</v>
      </c>
      <c r="I79" s="40">
        <f t="shared" ref="I79:L81" si="39">(C36/C$35)*100</f>
        <v>14.132364531888944</v>
      </c>
      <c r="J79" s="40">
        <f t="shared" si="39"/>
        <v>14.028749204591149</v>
      </c>
      <c r="K79" s="40">
        <f t="shared" si="39"/>
        <v>13.619584472501254</v>
      </c>
      <c r="L79" s="40">
        <f t="shared" si="39"/>
        <v>13.465395033257893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-1.0159961043465171</v>
      </c>
      <c r="C80" s="44">
        <f t="shared" si="38"/>
        <v>1.4374182425838988</v>
      </c>
      <c r="D80" s="40">
        <f t="shared" si="40"/>
        <v>0.53293204917701509</v>
      </c>
      <c r="E80" s="40">
        <f t="shared" si="40"/>
        <v>0.61074640003841996</v>
      </c>
      <c r="F80" s="44">
        <f t="shared" si="18"/>
        <v>0.58480159319147518</v>
      </c>
      <c r="H80" s="40">
        <f>(B37/B$35)*100</f>
        <v>39.040847441296378</v>
      </c>
      <c r="I80" s="40">
        <f t="shared" si="39"/>
        <v>35.096318430669093</v>
      </c>
      <c r="J80" s="40">
        <f t="shared" si="39"/>
        <v>35.717385574278552</v>
      </c>
      <c r="K80" s="40">
        <f t="shared" si="39"/>
        <v>35.26684688559174</v>
      </c>
      <c r="L80" s="40">
        <f t="shared" si="39"/>
        <v>35.504373361656526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4.363315729948658</v>
      </c>
      <c r="C81" s="44">
        <f t="shared" si="38"/>
        <v>-1.3422678472492344</v>
      </c>
      <c r="D81" s="40">
        <f t="shared" si="40"/>
        <v>1.1309999675082283</v>
      </c>
      <c r="E81" s="40">
        <f t="shared" si="40"/>
        <v>0.52682878441112635</v>
      </c>
      <c r="F81" s="44">
        <f t="shared" si="18"/>
        <v>0.72781706511650945</v>
      </c>
      <c r="H81" s="40">
        <f>(B38/B$35)*100</f>
        <v>45.702998804105697</v>
      </c>
      <c r="I81" s="40">
        <f t="shared" si="39"/>
        <v>50.771317037441968</v>
      </c>
      <c r="J81" s="40">
        <f t="shared" si="39"/>
        <v>50.253865221130297</v>
      </c>
      <c r="K81" s="40">
        <f t="shared" si="39"/>
        <v>51.113568641907001</v>
      </c>
      <c r="L81" s="40">
        <f t="shared" si="39"/>
        <v>51.030231605085582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1.3551924780873525</v>
      </c>
      <c r="C83" s="206">
        <f t="shared" si="38"/>
        <v>-2.2371414660520839</v>
      </c>
      <c r="D83" s="43">
        <f>IF(AND(E$5-D$5 &lt;&gt; 0,D40&lt;&gt;0,E40&lt;&gt;0),(EXP(LN(E40/D40)/(E$5-D$5))-1)*100,0)</f>
        <v>0.53863347406326589</v>
      </c>
      <c r="E83" s="43">
        <f>IF(AND(F$5-E$5 &lt;&gt; 0,E40&lt;&gt;0,F40&lt;&gt;0),(EXP(LN(F40/E40)/(F$5-E$5))-1)*100,0)</f>
        <v>0.35476393144091567</v>
      </c>
      <c r="F83" s="206">
        <f t="shared" si="18"/>
        <v>0.41601638537631658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-6.3798903485587477</v>
      </c>
      <c r="C89" s="44">
        <f>IF(AND(F$5-D$5 &lt;&gt; 0,D7&lt;&gt;0,F7&lt;&gt;0),(EXP(LN(F7/D7)/(F$5-D$5))-1)*100,0)</f>
        <v>9.9807496585446742E-2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-17.723413668394816</v>
      </c>
      <c r="C90" s="44">
        <f t="shared" ref="C90:C122" si="43">IF(AND(F$5-D$5 &lt;&gt; 0,D8&lt;&gt;0,F8&lt;&gt;0),(EXP(LN(F8/D8)/(F$5-D$5))-1)*100,0)</f>
        <v>0.56397353690784691</v>
      </c>
    </row>
    <row r="91" spans="1:12" x14ac:dyDescent="0.2">
      <c r="A91" s="30" t="str">
        <f t="shared" si="41"/>
        <v>Mining and quarrying</v>
      </c>
      <c r="B91" s="44">
        <f t="shared" si="42"/>
        <v>8.2096497320158548</v>
      </c>
      <c r="C91" s="44">
        <f t="shared" si="43"/>
        <v>-5.0040900783095648</v>
      </c>
    </row>
    <row r="92" spans="1:12" x14ac:dyDescent="0.2">
      <c r="A92" s="30" t="str">
        <f t="shared" si="41"/>
        <v>Electricity and gas</v>
      </c>
      <c r="B92" s="44">
        <f t="shared" si="42"/>
        <v>-6.3353432404009808</v>
      </c>
      <c r="C92" s="44">
        <f t="shared" si="43"/>
        <v>-0.27954089899521195</v>
      </c>
    </row>
    <row r="93" spans="1:12" x14ac:dyDescent="0.2">
      <c r="A93" s="30" t="str">
        <f t="shared" si="41"/>
        <v>Water and sewerage</v>
      </c>
      <c r="B93" s="44">
        <f t="shared" si="42"/>
        <v>-0.98930436984828729</v>
      </c>
      <c r="C93" s="44">
        <f t="shared" si="43"/>
        <v>0.3952452756955438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-1.5952719677922</v>
      </c>
      <c r="C95" s="44">
        <f t="shared" si="43"/>
        <v>-0.66106385096941223</v>
      </c>
    </row>
    <row r="96" spans="1:12" x14ac:dyDescent="0.2">
      <c r="A96" s="30" t="str">
        <f t="shared" si="41"/>
        <v>Food drink and tobacco</v>
      </c>
      <c r="B96" s="44">
        <f t="shared" si="42"/>
        <v>-3.5749183408970819</v>
      </c>
      <c r="C96" s="44">
        <f t="shared" si="43"/>
        <v>-0.14012237465726995</v>
      </c>
    </row>
    <row r="97" spans="1:3" x14ac:dyDescent="0.2">
      <c r="A97" s="30" t="str">
        <f t="shared" si="41"/>
        <v>Engineering</v>
      </c>
      <c r="B97" s="44">
        <f t="shared" si="42"/>
        <v>1.5397054847338776</v>
      </c>
      <c r="C97" s="44">
        <f t="shared" si="43"/>
        <v>-0.35833423406792519</v>
      </c>
    </row>
    <row r="98" spans="1:3" x14ac:dyDescent="0.2">
      <c r="A98" s="30" t="str">
        <f t="shared" si="41"/>
        <v>Rest of manufacturing</v>
      </c>
      <c r="B98" s="44">
        <f t="shared" si="42"/>
        <v>-1.7830481481148852</v>
      </c>
      <c r="C98" s="44">
        <f t="shared" si="43"/>
        <v>-0.75667552109264236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2.6504888208180866</v>
      </c>
      <c r="C100" s="44">
        <f t="shared" si="43"/>
        <v>0.14977342535797966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0.26274099643703863</v>
      </c>
      <c r="C102" s="44">
        <f t="shared" si="43"/>
        <v>0.61007523212530668</v>
      </c>
    </row>
    <row r="103" spans="1:3" x14ac:dyDescent="0.2">
      <c r="A103" s="30" t="str">
        <f t="shared" si="41"/>
        <v>Wholesale and retail trade</v>
      </c>
      <c r="B103" s="44">
        <f t="shared" si="42"/>
        <v>-0.62809789141771155</v>
      </c>
      <c r="C103" s="44">
        <f t="shared" si="43"/>
        <v>0.11223986786803586</v>
      </c>
    </row>
    <row r="104" spans="1:3" x14ac:dyDescent="0.2">
      <c r="A104" s="30" t="str">
        <f t="shared" si="41"/>
        <v>Transport and storage</v>
      </c>
      <c r="B104" s="44">
        <f t="shared" si="42"/>
        <v>0.76998103249033001</v>
      </c>
      <c r="C104" s="44">
        <f t="shared" si="43"/>
        <v>0.77280589146400125</v>
      </c>
    </row>
    <row r="105" spans="1:3" x14ac:dyDescent="0.2">
      <c r="A105" s="30" t="str">
        <f t="shared" si="41"/>
        <v>Accommodation and food</v>
      </c>
      <c r="B105" s="44">
        <f t="shared" si="42"/>
        <v>2.2269372276049637</v>
      </c>
      <c r="C105" s="44">
        <f t="shared" si="43"/>
        <v>1.6106343467661377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1.1473098230735612</v>
      </c>
      <c r="C107" s="44">
        <f t="shared" si="43"/>
        <v>0.44252098566193165</v>
      </c>
    </row>
    <row r="108" spans="1:3" x14ac:dyDescent="0.2">
      <c r="A108" s="30" t="str">
        <f t="shared" si="41"/>
        <v>Media</v>
      </c>
      <c r="B108" s="44">
        <f t="shared" si="42"/>
        <v>6.259674542392113</v>
      </c>
      <c r="C108" s="44">
        <f t="shared" si="43"/>
        <v>-1.0760790015740263E-2</v>
      </c>
    </row>
    <row r="109" spans="1:3" x14ac:dyDescent="0.2">
      <c r="A109" s="30" t="str">
        <f t="shared" si="41"/>
        <v>Information technology</v>
      </c>
      <c r="B109" s="44">
        <f t="shared" si="42"/>
        <v>2.7106056123010536</v>
      </c>
      <c r="C109" s="44">
        <f t="shared" si="43"/>
        <v>0.64972235434515024</v>
      </c>
    </row>
    <row r="110" spans="1:3" x14ac:dyDescent="0.2">
      <c r="A110" s="30" t="str">
        <f t="shared" si="41"/>
        <v>Finance and insurance</v>
      </c>
      <c r="B110" s="44">
        <f t="shared" si="42"/>
        <v>1.3749075269041677</v>
      </c>
      <c r="C110" s="44">
        <f t="shared" si="43"/>
        <v>-0.24180377793390218</v>
      </c>
    </row>
    <row r="111" spans="1:3" x14ac:dyDescent="0.2">
      <c r="A111" s="30" t="str">
        <f t="shared" si="41"/>
        <v>Real estate</v>
      </c>
      <c r="B111" s="44">
        <f t="shared" si="42"/>
        <v>3.5731779426315224</v>
      </c>
      <c r="C111" s="44">
        <f t="shared" si="43"/>
        <v>0.74866438825240689</v>
      </c>
    </row>
    <row r="112" spans="1:3" x14ac:dyDescent="0.2">
      <c r="A112" s="30" t="str">
        <f t="shared" si="41"/>
        <v>Professional services</v>
      </c>
      <c r="B112" s="44">
        <f t="shared" si="42"/>
        <v>0.16846714734637391</v>
      </c>
      <c r="C112" s="44">
        <f t="shared" si="43"/>
        <v>0.54805421847639035</v>
      </c>
    </row>
    <row r="113" spans="1:3" x14ac:dyDescent="0.2">
      <c r="A113" s="30" t="str">
        <f t="shared" si="41"/>
        <v>Support services</v>
      </c>
      <c r="B113" s="44">
        <f t="shared" si="42"/>
        <v>2.2346582704597884</v>
      </c>
      <c r="C113" s="44">
        <f t="shared" si="43"/>
        <v>0.79036431001200391</v>
      </c>
    </row>
    <row r="114" spans="1:3" x14ac:dyDescent="0.2">
      <c r="A114" s="30" t="str">
        <f t="shared" si="41"/>
        <v>Arts and entertainment</v>
      </c>
      <c r="B114" s="44">
        <f t="shared" si="42"/>
        <v>-0.54756932591765173</v>
      </c>
      <c r="C114" s="44">
        <f t="shared" si="43"/>
        <v>-0.21004790692369379</v>
      </c>
    </row>
    <row r="115" spans="1:3" x14ac:dyDescent="0.2">
      <c r="A115" s="30" t="str">
        <f t="shared" si="41"/>
        <v>Other services</v>
      </c>
      <c r="B115" s="44">
        <f t="shared" si="42"/>
        <v>-2.0872433160298298</v>
      </c>
      <c r="C115" s="44">
        <f t="shared" si="43"/>
        <v>-0.14473217894200863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1.255719928265675</v>
      </c>
      <c r="C117" s="44">
        <f t="shared" si="43"/>
        <v>0.6249206579327371</v>
      </c>
    </row>
    <row r="118" spans="1:3" x14ac:dyDescent="0.2">
      <c r="A118" s="30" t="str">
        <f t="shared" si="41"/>
        <v>Public admin. and defence</v>
      </c>
      <c r="B118" s="44">
        <f t="shared" si="42"/>
        <v>-0.42866161791690338</v>
      </c>
      <c r="C118" s="44">
        <f t="shared" si="43"/>
        <v>0.35035059019110637</v>
      </c>
    </row>
    <row r="119" spans="1:3" x14ac:dyDescent="0.2">
      <c r="A119" s="30" t="str">
        <f t="shared" si="41"/>
        <v>Education</v>
      </c>
      <c r="B119" s="44">
        <f t="shared" si="42"/>
        <v>-0.53010693940207521</v>
      </c>
      <c r="C119" s="44">
        <f t="shared" si="43"/>
        <v>0.58480159319147518</v>
      </c>
    </row>
    <row r="120" spans="1:3" x14ac:dyDescent="0.2">
      <c r="A120" s="30" t="str">
        <f t="shared" si="41"/>
        <v>Health and social work</v>
      </c>
      <c r="B120" s="44">
        <f t="shared" si="42"/>
        <v>3.1963936569128881</v>
      </c>
      <c r="C120" s="44">
        <f t="shared" si="43"/>
        <v>0.72781706511650945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0.62631770309931056</v>
      </c>
      <c r="C122" s="206">
        <f t="shared" si="43"/>
        <v>0.41601638537631658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West Midlands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498.3543535738952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118.97463690886811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118.17833137936294</v>
      </c>
      <c r="G9" s="299" t="str">
        <f>CONCATENATE("(",ROUND((F9/$H11)*100,1),")")</f>
        <v>(8.4)</v>
      </c>
      <c r="H9" s="249">
        <f>SUM(H30,H51,H72,H93,H114,H135,H156,H177,H198,H219,H240,H261,H282,H303,H324,H345,H366,H387,H408,H429,H450,H471)</f>
        <v>735.50732186212622</v>
      </c>
      <c r="I9" s="299" t="str">
        <f>CONCATENATE("(",ROUND((H9/$H11)*100,1),")")</f>
        <v>(52.6)</v>
      </c>
      <c r="K9" s="249">
        <f>B14-B9</f>
        <v>10.045153082405818</v>
      </c>
      <c r="L9" s="249">
        <f>D14-D9</f>
        <v>4.6672014476978205</v>
      </c>
      <c r="M9" s="249">
        <f>F14-F9</f>
        <v>2.2169886201861857</v>
      </c>
      <c r="N9" s="249">
        <f>SUM(K9:M9)</f>
        <v>16.929343150289824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320.12302886188138</v>
      </c>
      <c r="C10" s="299" t="str">
        <f>CONCATENATE("(",ROUND((B10/$H11)*100,1),")")</f>
        <v>(22.9)</v>
      </c>
      <c r="D10" s="249">
        <f t="shared" ref="D10" si="1">SUM(D31,D52,D73,D94,D115,D136,D157,D178,D199,D220,D241,D262,D283,D304,D325,D346,D367,D388,D409,D430,D451,D472)</f>
        <v>293.89483007329409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50.007819202697917</v>
      </c>
      <c r="G10" s="299" t="str">
        <f>CONCATENATE("(",ROUND((F10/$H11)*100,1),")")</f>
        <v>(3.6)</v>
      </c>
      <c r="H10" s="249">
        <f t="shared" ref="H10" si="3">SUM(H31,H52,H73,H94,H115,H136,H157,H178,H199,H220,H241,H262,H283,H304,H325,H346,H367,H388,H409,H430,H451,H472)</f>
        <v>664.02567813787346</v>
      </c>
      <c r="I10" s="299" t="str">
        <f>CONCATENATE("(",ROUND((H10/$H11)*100,1),")")</f>
        <v>(47.4)</v>
      </c>
      <c r="K10" s="249">
        <f t="shared" ref="K10:K11" si="4">B15-B10</f>
        <v>15.82588374358113</v>
      </c>
      <c r="L10" s="249">
        <f t="shared" ref="L10:L11" si="5">D15-D10</f>
        <v>4.1278548793567893</v>
      </c>
      <c r="M10" s="249">
        <f t="shared" ref="M10:M11" si="6">F15-F10</f>
        <v>1.2169182267729042</v>
      </c>
      <c r="N10" s="249">
        <f t="shared" ref="N10:N11" si="7">SUM(K10:M10)</f>
        <v>21.170656849710824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818.47738243577669</v>
      </c>
      <c r="C11" s="299" t="str">
        <f>CONCATENATE("(",ROUND((B11/$H11)*100,1),")")</f>
        <v>(58.5)</v>
      </c>
      <c r="D11" s="249">
        <f t="shared" ref="D11" si="8">SUM(D32,D53,D74,D95,D116,D137,D158,D179,D200,D221,D242,D263,D284,D305,D326,D347,D368,D389,D410,D431,D452,D473)</f>
        <v>412.86946698216224</v>
      </c>
      <c r="E11" s="299" t="str">
        <f>CONCATENATE("(",ROUND((D11/$H11)*100,1),")")</f>
        <v>(29.5)</v>
      </c>
      <c r="F11" s="249">
        <f t="shared" ref="F11" si="9">SUM(F32,F53,F74,F95,F116,F137,F158,F179,F200,F221,F242,F263,F284,F305,F326,F347,F368,F389,F410,F431,F452,F473)</f>
        <v>168.18615058206083</v>
      </c>
      <c r="G11" s="299" t="str">
        <f>CONCATENATE("(",ROUND((F11/$H11)*100,1),")")</f>
        <v>(12)</v>
      </c>
      <c r="H11" s="249">
        <f t="shared" ref="H11" si="10">SUM(H32,H53,H74,H95,H116,H137,H158,H179,H200,H221,H242,H263,H284,H305,H326,H347,H368,H389,H410,H431,H452,H473)</f>
        <v>1399.5330000000001</v>
      </c>
      <c r="I11" s="299" t="str">
        <f>CONCATENATE("(",ROUND((H11/$H11)*100,1),")")</f>
        <v>(100)</v>
      </c>
      <c r="K11" s="249">
        <f t="shared" si="4"/>
        <v>25.871036825986835</v>
      </c>
      <c r="L11" s="249">
        <f t="shared" si="5"/>
        <v>8.7950563270545103</v>
      </c>
      <c r="M11" s="249">
        <f t="shared" si="6"/>
        <v>3.4339068469591325</v>
      </c>
      <c r="N11" s="249">
        <f t="shared" si="7"/>
        <v>38.100000000000477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508.39950665630101</v>
      </c>
      <c r="C14" s="299" t="str">
        <f>CONCATENATE("(",ROUND((B14/$H16)*100,1),")")</f>
        <v>(35.4)</v>
      </c>
      <c r="D14" s="249">
        <f t="shared" ref="D14" si="11">SUM(D35,D56,D77,D98,D119,D140,D161,D182,D203,D224,D245,D266,D287,D308,D329,D350,D371,D392,D413,D434,D455,D476)</f>
        <v>123.64183835656593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120.39531999954913</v>
      </c>
      <c r="G14" s="299" t="str">
        <f>CONCATENATE("(",ROUND((F14/$H16)*100,1),")")</f>
        <v>(8.4)</v>
      </c>
      <c r="H14" s="249">
        <f t="shared" ref="H14" si="13">SUM(H35,H56,H77,H98,H119,H140,H161,H182,H203,H224,H245,H266,H287,H308,H329,H350,H371,H392,H413,H434,H455,H476)</f>
        <v>752.43666501241626</v>
      </c>
      <c r="I14" s="299" t="str">
        <f>CONCATENATE("(",ROUND((H14/$H16)*100,1),")")</f>
        <v>(52.3)</v>
      </c>
      <c r="K14" s="249">
        <f>B19-B14</f>
        <v>4.8210177750114553</v>
      </c>
      <c r="L14" s="249">
        <f>D19-D14</f>
        <v>8.5698479490490911</v>
      </c>
      <c r="M14" s="249">
        <f>F19-F14</f>
        <v>4.9492561261025827</v>
      </c>
      <c r="N14" s="249">
        <f>SUM(K14:M14)</f>
        <v>18.340121850163129</v>
      </c>
    </row>
    <row r="15" spans="1:17" x14ac:dyDescent="0.2">
      <c r="A15" s="282" t="s">
        <v>365</v>
      </c>
      <c r="B15" s="249">
        <f t="shared" si="0"/>
        <v>335.94891260546251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298.02268495265088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51.224737429470821</v>
      </c>
      <c r="G15" s="299" t="str">
        <f>CONCATENATE("(",ROUND((F15/$H16)*100,1),")")</f>
        <v>(3.6)</v>
      </c>
      <c r="H15" s="249">
        <f t="shared" ref="H15" si="16">SUM(H36,H57,H78,H99,H120,H141,H162,H183,H204,H225,H246,H267,H288,H309,H330,H351,H372,H393,H414,H435,H456,H477)</f>
        <v>685.19633498758412</v>
      </c>
      <c r="I15" s="299" t="str">
        <f>CONCATENATE("(",ROUND((H15/$H16)*100,1),")")</f>
        <v>(47.7)</v>
      </c>
      <c r="K15" s="249">
        <f t="shared" ref="K15:K16" si="17">B20-B15</f>
        <v>25.910296176227291</v>
      </c>
      <c r="L15" s="249">
        <f t="shared" ref="L15:L16" si="18">D20-D15</f>
        <v>4.2844043714821396</v>
      </c>
      <c r="M15" s="249">
        <f t="shared" ref="M15:M16" si="19">F20-F15</f>
        <v>3.28917760212628</v>
      </c>
      <c r="N15" s="249">
        <f t="shared" ref="N15:N16" si="20">SUM(K15:M15)</f>
        <v>33.483878149835711</v>
      </c>
    </row>
    <row r="16" spans="1:17" x14ac:dyDescent="0.2">
      <c r="A16" s="282" t="s">
        <v>363</v>
      </c>
      <c r="B16" s="249">
        <f t="shared" si="0"/>
        <v>844.34841926176352</v>
      </c>
      <c r="C16" s="299" t="str">
        <f>CONCATENATE("(",ROUND((B16/$H16)*100,1),")")</f>
        <v>(58.7)</v>
      </c>
      <c r="D16" s="249">
        <f t="shared" ref="D16" si="21">SUM(D37,D58,D79,D100,D121,D142,D163,D184,D205,D226,D247,D268,D289,D310,D331,D352,D373,D394,D415,D436,D457,D478)</f>
        <v>421.66452330921675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171.62005742901997</v>
      </c>
      <c r="G16" s="299" t="str">
        <f>CONCATENATE("(",ROUND((F16/$H16)*100,1),")")</f>
        <v>(11.9)</v>
      </c>
      <c r="H16" s="249">
        <f t="shared" ref="H16" si="23">SUM(H37,H58,H79,H100,H121,H142,H163,H184,H205,H226,H247,H268,H289,H310,H331,H352,H373,H394,H415,H436,H457,H478)</f>
        <v>1437.6330000000003</v>
      </c>
      <c r="I16" s="299" t="str">
        <f>CONCATENATE("(",ROUND((H16/$H16)*100,1),")")</f>
        <v>(100)</v>
      </c>
      <c r="K16" s="249">
        <f t="shared" si="17"/>
        <v>30.731313951238917</v>
      </c>
      <c r="L16" s="249">
        <f t="shared" si="18"/>
        <v>12.854252320531373</v>
      </c>
      <c r="M16" s="249">
        <f t="shared" si="19"/>
        <v>8.2384337282288982</v>
      </c>
      <c r="N16" s="249">
        <f t="shared" si="20"/>
        <v>51.823999999999188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513.22052443131247</v>
      </c>
      <c r="C19" s="299" t="str">
        <f>CONCATENATE("(",ROUND((B19/$H21)*100,1),")")</f>
        <v>(34.5)</v>
      </c>
      <c r="D19" s="249">
        <f t="shared" ref="D19" si="24">SUM(D40,D61,D82,D103,D124,D145,D166,D187,D208,D229,D250,D271,D292,D313,D334,D355,D376,D397,D418,D439,D460,D481)</f>
        <v>132.21168630561502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125.34457612565171</v>
      </c>
      <c r="G19" s="299" t="str">
        <f>CONCATENATE("(",ROUND((F19/$H21)*100,1),")")</f>
        <v>(8.4)</v>
      </c>
      <c r="H19" s="249">
        <f t="shared" ref="H19" si="26">SUM(H40,H61,H82,H103,H124,H145,H166,H187,H208,H229,H250,H271,H292,H313,H334,H355,H376,H397,H418,H439,H460,H481)</f>
        <v>770.77678686257934</v>
      </c>
      <c r="I19" s="299" t="str">
        <f>CONCATENATE("(",ROUND((H19/$H21)*100,1),")")</f>
        <v>(51.7)</v>
      </c>
      <c r="K19" s="249">
        <f>B19-B9</f>
        <v>14.866170857417274</v>
      </c>
      <c r="L19" s="249">
        <f>D19-D9</f>
        <v>13.237049396746912</v>
      </c>
      <c r="M19" s="249">
        <f>F19-F9</f>
        <v>7.1662447462887684</v>
      </c>
      <c r="N19" s="249">
        <f>SUM(K19:M19)</f>
        <v>35.269465000452954</v>
      </c>
    </row>
    <row r="20" spans="1:14" x14ac:dyDescent="0.2">
      <c r="A20" s="282" t="s">
        <v>365</v>
      </c>
      <c r="B20" s="249">
        <f t="shared" si="0"/>
        <v>361.8592087816898</v>
      </c>
      <c r="C20" s="299" t="str">
        <f>CONCATENATE("(",ROUND((B20/$H21)*100,1),")")</f>
        <v>(24.3)</v>
      </c>
      <c r="D20" s="249">
        <f t="shared" ref="D20" si="27">SUM(D41,D62,D83,D104,D125,D146,D167,D188,D209,D230,D251,D272,D293,D314,D335,D356,D377,D398,D419,D440,D461,D482)</f>
        <v>302.30708932413302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54.513915031597101</v>
      </c>
      <c r="G20" s="299" t="str">
        <f>CONCATENATE("(",ROUND((F20/$H21)*100,1),")")</f>
        <v>(3.7)</v>
      </c>
      <c r="H20" s="249">
        <f t="shared" ref="H20" si="29">SUM(H41,H62,H83,H104,H125,H146,H167,H188,H209,H230,H251,H272,H293,H314,H335,H356,H377,H398,H419,H440,H461,H482)</f>
        <v>718.68021313741997</v>
      </c>
      <c r="I20" s="299" t="str">
        <f>CONCATENATE("(",ROUND((H20/$H21)*100,1),")")</f>
        <v>(48.3)</v>
      </c>
      <c r="K20" s="249">
        <f t="shared" ref="K20:K21" si="30">B20-B10</f>
        <v>41.736179919808421</v>
      </c>
      <c r="L20" s="249">
        <f t="shared" ref="L20:L21" si="31">D20-D10</f>
        <v>8.4122592508389289</v>
      </c>
      <c r="M20" s="249">
        <f t="shared" ref="M20:M21" si="32">F20-F10</f>
        <v>4.5060958288991841</v>
      </c>
      <c r="N20" s="249">
        <f t="shared" ref="N20:N21" si="33">SUM(K20:M20)</f>
        <v>54.654534999546534</v>
      </c>
    </row>
    <row r="21" spans="1:14" x14ac:dyDescent="0.2">
      <c r="A21" s="282" t="s">
        <v>363</v>
      </c>
      <c r="B21" s="249">
        <f t="shared" si="0"/>
        <v>875.07973321300244</v>
      </c>
      <c r="C21" s="299" t="str">
        <f>CONCATENATE("(",ROUND((B21/$H21)*100,1),")")</f>
        <v>(58.8)</v>
      </c>
      <c r="D21" s="249">
        <f t="shared" ref="D21" si="34">SUM(D42,D63,D84,D105,D126,D147,D168,D189,D210,D231,D252,D273,D294,D315,D336,D357,D378,D399,D420,D441,D462,D483)</f>
        <v>434.51877562974812</v>
      </c>
      <c r="E21" s="299" t="str">
        <f>CONCATENATE("(",ROUND((D21/$H21)*100,1),")")</f>
        <v>(29.2)</v>
      </c>
      <c r="F21" s="249">
        <f>SUM(F42,F63,F84,F105,F126,F147,F168,F189,F210,F231,F252,F273,F294,F315,F336,F357,F378,F399,F420,F441,F462,F483)</f>
        <v>179.85849115724886</v>
      </c>
      <c r="G21" s="299" t="str">
        <f>CONCATENATE("(",ROUND((F21/$H21)*100,1),")")</f>
        <v>(12.1)</v>
      </c>
      <c r="H21" s="249">
        <f t="shared" ref="H21" si="35">SUM(H42,H63,H84,H105,H126,H147,H168,H189,H210,H231,H252,H273,H294,H315,H336,H357,H378,H399,H420,H441,H462,H483)</f>
        <v>1489.456999999999</v>
      </c>
      <c r="I21" s="299" t="str">
        <f>CONCATENATE("(",ROUND((H21/$H21)*100,1),")")</f>
        <v>(100)</v>
      </c>
      <c r="K21" s="249">
        <f t="shared" si="30"/>
        <v>56.602350777225752</v>
      </c>
      <c r="L21" s="249">
        <f t="shared" si="31"/>
        <v>21.649308647585883</v>
      </c>
      <c r="M21" s="249">
        <f t="shared" si="32"/>
        <v>11.672340575188031</v>
      </c>
      <c r="N21" s="249">
        <f t="shared" si="33"/>
        <v>89.923999999999666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0.97060412363549275</v>
      </c>
      <c r="C30" s="299" t="str">
        <f>CONCATENATE("(",ROUND((B30/$H32)*100,1),")")</f>
        <v>(32.5)</v>
      </c>
      <c r="D30" s="302">
        <f>'Ind T6'!M9</f>
        <v>2.4563942498240985E-2</v>
      </c>
      <c r="E30" s="299" t="str">
        <f>CONCATENATE("(",ROUND((D30/$H32)*100,1),")")</f>
        <v>(0.8)</v>
      </c>
      <c r="F30" s="302">
        <f>'Ind T6'!N9</f>
        <v>1.0094860860622812</v>
      </c>
      <c r="G30" s="299" t="str">
        <f>CONCATENATE("(",ROUND((F30/$H32)*100,1),")")</f>
        <v>(33.8)</v>
      </c>
      <c r="H30" s="302">
        <f>SUM(B30,D30,F30)</f>
        <v>2.0046541521960148</v>
      </c>
      <c r="I30" s="299" t="str">
        <f>CONCATENATE("(",ROUND((H30/$H32)*100,1),")")</f>
        <v>(67.1)</v>
      </c>
      <c r="K30" s="302">
        <f>B35-B30</f>
        <v>0.11556552148842325</v>
      </c>
      <c r="L30" s="302">
        <f>D35-D30</f>
        <v>2.2365860700315904E-3</v>
      </c>
      <c r="M30" s="302">
        <f>F35-F30</f>
        <v>5.056324689256031E-2</v>
      </c>
      <c r="N30" s="302">
        <f>SUM(K30:M30)</f>
        <v>0.16836535445101514</v>
      </c>
    </row>
    <row r="31" spans="1:14" x14ac:dyDescent="0.2">
      <c r="A31" s="282" t="s">
        <v>365</v>
      </c>
      <c r="B31" s="302">
        <f>'Ind T6'!L8</f>
        <v>0.5492077197033155</v>
      </c>
      <c r="C31" s="299" t="str">
        <f>CONCATENATE("(",ROUND((B31/$H32)*100,1),")")</f>
        <v>(18.4)</v>
      </c>
      <c r="D31" s="302">
        <f>'Ind T6'!M8</f>
        <v>2.6534312217600789E-2</v>
      </c>
      <c r="E31" s="299" t="str">
        <f>CONCATENATE("(",ROUND((D31/$H32)*100,1),")")</f>
        <v>(0.9)</v>
      </c>
      <c r="F31" s="302">
        <f>'Ind T6'!N8</f>
        <v>0.40760381588306621</v>
      </c>
      <c r="G31" s="299" t="str">
        <f>CONCATENATE("(",ROUND((F31/$H32)*100,1),")")</f>
        <v>(13.6)</v>
      </c>
      <c r="H31" s="302">
        <f t="shared" ref="H31" si="36">SUM(B31,D31,F31)</f>
        <v>0.98334584780398249</v>
      </c>
      <c r="I31" s="299" t="str">
        <f>CONCATENATE("(",ROUND((H31/$H32)*100,1),")")</f>
        <v>(32.9)</v>
      </c>
      <c r="K31" s="302">
        <f t="shared" ref="K31:K32" si="37">B36-B31</f>
        <v>4.5301467327023892E-2</v>
      </c>
      <c r="L31" s="302">
        <f t="shared" ref="L31:L32" si="38">D36-D31</f>
        <v>1.3545626890406302E-3</v>
      </c>
      <c r="M31" s="302">
        <f t="shared" ref="M31:M32" si="39">F36-F31</f>
        <v>3.9978615532925532E-2</v>
      </c>
      <c r="N31" s="302">
        <f t="shared" ref="N31:N32" si="40">SUM(K31:M31)</f>
        <v>8.6634645548990058E-2</v>
      </c>
    </row>
    <row r="32" spans="1:14" x14ac:dyDescent="0.2">
      <c r="A32" s="282" t="s">
        <v>363</v>
      </c>
      <c r="B32" s="302">
        <f>SUM(B30:B31)</f>
        <v>1.5198118433388084</v>
      </c>
      <c r="C32" s="299" t="str">
        <f>CONCATENATE("(",ROUND((B32/$H32)*100,1),")")</f>
        <v>(50.9)</v>
      </c>
      <c r="D32" s="302">
        <f>SUM(D30:D31)</f>
        <v>5.109825471584177E-2</v>
      </c>
      <c r="E32" s="299" t="str">
        <f>CONCATENATE("(",ROUND((D32/$H32)*100,1),")")</f>
        <v>(1.7)</v>
      </c>
      <c r="F32" s="302">
        <f>SUM(F30:F31)</f>
        <v>1.4170899019453473</v>
      </c>
      <c r="G32" s="299" t="str">
        <f>CONCATENATE("(",ROUND((F32/$H32)*100,1),")")</f>
        <v>(47.4)</v>
      </c>
      <c r="H32" s="302">
        <f>SUM(H30:H31)</f>
        <v>2.9879999999999973</v>
      </c>
      <c r="I32" s="299" t="str">
        <f>CONCATENATE("(",ROUND((H32/$H32)*100,1),")")</f>
        <v>(100)</v>
      </c>
      <c r="K32" s="302">
        <f t="shared" si="37"/>
        <v>0.16086698881544703</v>
      </c>
      <c r="L32" s="302">
        <f t="shared" si="38"/>
        <v>3.5911487590722241E-3</v>
      </c>
      <c r="M32" s="302">
        <f t="shared" si="39"/>
        <v>9.0541862425485897E-2</v>
      </c>
      <c r="N32" s="302">
        <f t="shared" si="40"/>
        <v>0.25500000000000517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1.086169645123916</v>
      </c>
      <c r="C35" s="299" t="str">
        <f>CONCATENATE("(",ROUND((B35/$H37)*100,1),")")</f>
        <v>(33.5)</v>
      </c>
      <c r="D35" s="302">
        <f>'Ind T6'!R9</f>
        <v>2.6800528568272575E-2</v>
      </c>
      <c r="E35" s="299" t="str">
        <f>CONCATENATE("(",ROUND((D35/$H37)*100,1),")")</f>
        <v>(0.8)</v>
      </c>
      <c r="F35" s="302">
        <f>'Ind T6'!S9</f>
        <v>1.0600493329548415</v>
      </c>
      <c r="G35" s="299" t="str">
        <f>CONCATENATE("(",ROUND((F35/$H37)*100,1),")")</f>
        <v>(32.7)</v>
      </c>
      <c r="H35" s="302">
        <f>SUM(B35,D35,F35)</f>
        <v>2.1730195066470301</v>
      </c>
      <c r="I35" s="299" t="str">
        <f>CONCATENATE("(",ROUND((H35/$H37)*100,1),")")</f>
        <v>(67)</v>
      </c>
      <c r="K35" s="302">
        <f>B40-B35</f>
        <v>8.5748372571931686E-2</v>
      </c>
      <c r="L35" s="302">
        <f>D40-D35</f>
        <v>2.8971662497750267E-5</v>
      </c>
      <c r="M35" s="302">
        <f>F40-F35</f>
        <v>-8.3564476891495931E-2</v>
      </c>
      <c r="N35" s="302">
        <f>SUM(K35:M35)</f>
        <v>2.2128673429335083E-3</v>
      </c>
    </row>
    <row r="36" spans="1:14" x14ac:dyDescent="0.2">
      <c r="A36" s="282" t="s">
        <v>365</v>
      </c>
      <c r="B36" s="302">
        <f>'Ind T6'!Q8</f>
        <v>0.59450918703033939</v>
      </c>
      <c r="C36" s="299" t="str">
        <f>CONCATENATE("(",ROUND((B36/$H37)*100,1),")")</f>
        <v>(18.3)</v>
      </c>
      <c r="D36" s="302">
        <f>'Ind T6'!R8</f>
        <v>2.7888874906641419E-2</v>
      </c>
      <c r="E36" s="299" t="str">
        <f>CONCATENATE("(",ROUND((D36/$H37)*100,1),")")</f>
        <v>(0.9)</v>
      </c>
      <c r="F36" s="302">
        <f>'Ind T6'!S8</f>
        <v>0.44758243141599174</v>
      </c>
      <c r="G36" s="299" t="str">
        <f>CONCATENATE("(",ROUND((F36/$H37)*100,1),")")</f>
        <v>(13.8)</v>
      </c>
      <c r="H36" s="302">
        <f t="shared" ref="H36" si="41">SUM(B36,D36,F36)</f>
        <v>1.0699804933529724</v>
      </c>
      <c r="I36" s="299" t="str">
        <f>CONCATENATE("(",ROUND((H36/$H37)*100,1),")")</f>
        <v>(33)</v>
      </c>
      <c r="K36" s="302">
        <f t="shared" ref="K36:K37" si="42">B41-B36</f>
        <v>-3.3068494475773091E-3</v>
      </c>
      <c r="L36" s="302">
        <f t="shared" ref="L36:L37" si="43">D41-D36</f>
        <v>-2.1488975273152577E-3</v>
      </c>
      <c r="M36" s="302">
        <f t="shared" ref="M36:M37" si="44">F41-F36</f>
        <v>1.1242879631952862E-2</v>
      </c>
      <c r="N36" s="302">
        <f t="shared" ref="N36:N37" si="45">SUM(K36:M36)</f>
        <v>5.7871326570602954E-3</v>
      </c>
    </row>
    <row r="37" spans="1:14" x14ac:dyDescent="0.2">
      <c r="A37" s="282" t="s">
        <v>363</v>
      </c>
      <c r="B37" s="302">
        <f>SUM(B35:B36)</f>
        <v>1.6806788321542554</v>
      </c>
      <c r="C37" s="299" t="str">
        <f>CONCATENATE("(",ROUND((B37/$H37)*100,1),")")</f>
        <v>(51.8)</v>
      </c>
      <c r="D37" s="302">
        <f>SUM(D35:D36)</f>
        <v>5.4689403474913995E-2</v>
      </c>
      <c r="E37" s="299" t="str">
        <f>CONCATENATE("(",ROUND((D37/$H37)*100,1),")")</f>
        <v>(1.7)</v>
      </c>
      <c r="F37" s="302">
        <f>SUM(F35:F36)</f>
        <v>1.5076317643708332</v>
      </c>
      <c r="G37" s="299" t="str">
        <f>CONCATENATE("(",ROUND((F37/$H37)*100,1),")")</f>
        <v>(46.5)</v>
      </c>
      <c r="H37" s="302">
        <f>SUM(H35:H36)</f>
        <v>3.2430000000000025</v>
      </c>
      <c r="I37" s="299" t="str">
        <f>CONCATENATE("(",ROUND((H37/$H37)*100,1),")")</f>
        <v>(100)</v>
      </c>
      <c r="K37" s="302">
        <f t="shared" si="42"/>
        <v>8.2441523124354488E-2</v>
      </c>
      <c r="L37" s="302">
        <f t="shared" si="43"/>
        <v>-2.119925864817504E-3</v>
      </c>
      <c r="M37" s="302">
        <f t="shared" si="44"/>
        <v>-7.2321597259543013E-2</v>
      </c>
      <c r="N37" s="302">
        <f t="shared" si="45"/>
        <v>7.9999999999939703E-3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1.1719180176958477</v>
      </c>
      <c r="C40" s="299" t="str">
        <f>CONCATENATE("(",ROUND((B40/$H42)*100,1),")")</f>
        <v>(36)</v>
      </c>
      <c r="D40" s="302">
        <f>'Ind T6'!W9</f>
        <v>2.6829500230770326E-2</v>
      </c>
      <c r="E40" s="299" t="str">
        <f>CONCATENATE("(",ROUND((D40/$H42)*100,1),")")</f>
        <v>(0.8)</v>
      </c>
      <c r="F40" s="302">
        <f>'Ind T6'!X9</f>
        <v>0.97648485606334556</v>
      </c>
      <c r="G40" s="299" t="str">
        <f>CONCATENATE("(",ROUND((F40/$H42)*100,1),")")</f>
        <v>(30)</v>
      </c>
      <c r="H40" s="302">
        <f>SUM(B40,D40,F40)</f>
        <v>2.1752323739899637</v>
      </c>
      <c r="I40" s="299" t="str">
        <f>CONCATENATE("(",ROUND((H40/$H42)*100,1),")")</f>
        <v>(66.9)</v>
      </c>
      <c r="K40" s="302">
        <f>B40-B30</f>
        <v>0.20131389406035494</v>
      </c>
      <c r="L40" s="302">
        <f>D40-D30</f>
        <v>2.2655577325293406E-3</v>
      </c>
      <c r="M40" s="302">
        <f>F40-F30</f>
        <v>-3.3001229998935622E-2</v>
      </c>
      <c r="N40" s="302">
        <f>SUM(K40:M40)</f>
        <v>0.17057822179394866</v>
      </c>
    </row>
    <row r="41" spans="1:14" x14ac:dyDescent="0.2">
      <c r="A41" s="282" t="s">
        <v>365</v>
      </c>
      <c r="B41" s="302">
        <f>'Ind T6'!V8</f>
        <v>0.59120233758276208</v>
      </c>
      <c r="C41" s="299" t="str">
        <f>CONCATENATE("(",ROUND((B41/$H42)*100,1),")")</f>
        <v>(18.2)</v>
      </c>
      <c r="D41" s="302">
        <f>'Ind T6'!W8</f>
        <v>2.5739977379326161E-2</v>
      </c>
      <c r="E41" s="299" t="str">
        <f>CONCATENATE("(",ROUND((D41/$H42)*100,1),")")</f>
        <v>(0.8)</v>
      </c>
      <c r="F41" s="302">
        <f>'Ind T6'!X8</f>
        <v>0.45882531104794461</v>
      </c>
      <c r="G41" s="299" t="str">
        <f>CONCATENATE("(",ROUND((F41/$H42)*100,1),")")</f>
        <v>(14.1)</v>
      </c>
      <c r="H41" s="302">
        <f t="shared" ref="H41" si="46">SUM(B41,D41,F41)</f>
        <v>1.0757676260100328</v>
      </c>
      <c r="I41" s="299" t="str">
        <f>CONCATENATE("(",ROUND((H41/$H42)*100,1),")")</f>
        <v>(33.1)</v>
      </c>
      <c r="K41" s="302">
        <f t="shared" ref="K41:K42" si="47">B41-B31</f>
        <v>4.1994617879446583E-2</v>
      </c>
      <c r="L41" s="302">
        <f t="shared" ref="L41:L42" si="48">D41-D31</f>
        <v>-7.943348382746275E-4</v>
      </c>
      <c r="M41" s="302">
        <f t="shared" ref="M41:M42" si="49">F41-F31</f>
        <v>5.1221495164878394E-2</v>
      </c>
      <c r="N41" s="302">
        <f t="shared" ref="N41:N42" si="50">SUM(K41:M41)</f>
        <v>9.2421778206050353E-2</v>
      </c>
    </row>
    <row r="42" spans="1:14" x14ac:dyDescent="0.2">
      <c r="A42" s="282" t="s">
        <v>363</v>
      </c>
      <c r="B42" s="302">
        <f>SUM(B40:B41)</f>
        <v>1.7631203552786099</v>
      </c>
      <c r="C42" s="299" t="str">
        <f>CONCATENATE("(",ROUND((B42/$H42)*100,1),")")</f>
        <v>(54.2)</v>
      </c>
      <c r="D42" s="302">
        <f>SUM(D40:D41)</f>
        <v>5.2569477610096491E-2</v>
      </c>
      <c r="E42" s="299" t="str">
        <f>CONCATENATE("(",ROUND((D42/$H42)*100,1),")")</f>
        <v>(1.6)</v>
      </c>
      <c r="F42" s="302">
        <f>SUM(F40:F41)</f>
        <v>1.4353101671112902</v>
      </c>
      <c r="G42" s="299" t="str">
        <f>CONCATENATE("(",ROUND((F42/$H42)*100,1),")")</f>
        <v>(44.1)</v>
      </c>
      <c r="H42" s="302">
        <f>SUM(H40:H41)</f>
        <v>3.2509999999999968</v>
      </c>
      <c r="I42" s="299" t="str">
        <f>CONCATENATE("(",ROUND((H42/$H42)*100,1),")")</f>
        <v>(100)</v>
      </c>
      <c r="K42" s="302">
        <f t="shared" si="47"/>
        <v>0.24330851193980152</v>
      </c>
      <c r="L42" s="302">
        <f t="shared" si="48"/>
        <v>1.4712228942547201E-3</v>
      </c>
      <c r="M42" s="302">
        <f t="shared" si="49"/>
        <v>1.8220265165942884E-2</v>
      </c>
      <c r="N42" s="302">
        <f t="shared" si="50"/>
        <v>0.26299999999999912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0.52225293132212169</v>
      </c>
      <c r="C51" s="299" t="str">
        <f>CONCATENATE("(",ROUND((B51/$H53)*100,1),")")</f>
        <v>(82.2)</v>
      </c>
      <c r="D51" s="302">
        <f>'Ind T6'!M18</f>
        <v>8.7751256281860621E-3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0.53102805695030775</v>
      </c>
      <c r="I51" s="299" t="str">
        <f>CONCATENATE("(",ROUND((H51/$H53)*100,1),")")</f>
        <v>(83.6)</v>
      </c>
      <c r="K51" s="302">
        <f>B56-B51</f>
        <v>-0.13579681058622417</v>
      </c>
      <c r="L51" s="302">
        <f>D56-D51</f>
        <v>-2.2072105918626199E-3</v>
      </c>
      <c r="M51" s="302">
        <f>F56-F51</f>
        <v>0</v>
      </c>
      <c r="N51" s="302">
        <f>SUM(K51:M51)</f>
        <v>-0.1380040211780868</v>
      </c>
    </row>
    <row r="52" spans="1:14" x14ac:dyDescent="0.2">
      <c r="A52" s="282" t="s">
        <v>365</v>
      </c>
      <c r="B52" s="302">
        <f>'Ind T6'!L17</f>
        <v>9.0144472362864991E-2</v>
      </c>
      <c r="C52" s="299" t="str">
        <f>CONCATENATE("(",ROUND((B52/$H53)*100,1),")")</f>
        <v>(14.2)</v>
      </c>
      <c r="D52" s="302">
        <f>'Ind T6'!M17</f>
        <v>1.3827470686828235E-2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0.10397194304969323</v>
      </c>
      <c r="I52" s="299" t="str">
        <f>CONCATENATE("(",ROUND((H52/$H53)*100,1),")")</f>
        <v>(16.4)</v>
      </c>
      <c r="K52" s="302">
        <f t="shared" ref="K52:K53" si="52">B57-B52</f>
        <v>-2.3677172193261264E-2</v>
      </c>
      <c r="L52" s="302">
        <f t="shared" ref="L52:L53" si="53">D57-D52</f>
        <v>-3.318806628653477E-3</v>
      </c>
      <c r="M52" s="302">
        <f t="shared" ref="M52:M53" si="54">F57-F52</f>
        <v>0</v>
      </c>
      <c r="N52" s="302">
        <f t="shared" ref="N52:N53" si="55">SUM(K52:M52)</f>
        <v>-2.6995978821914741E-2</v>
      </c>
    </row>
    <row r="53" spans="1:14" x14ac:dyDescent="0.2">
      <c r="A53" s="282" t="s">
        <v>363</v>
      </c>
      <c r="B53" s="302">
        <f>SUM(B51:B52)</f>
        <v>0.61239740368498663</v>
      </c>
      <c r="C53" s="299" t="str">
        <f>CONCATENATE("(",ROUND((B53/$H53)*100,1),")")</f>
        <v>(96.4)</v>
      </c>
      <c r="D53" s="302">
        <f>SUM(D51:D52)</f>
        <v>2.2602596315014295E-2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0.63500000000000101</v>
      </c>
      <c r="I53" s="299" t="str">
        <f>CONCATENATE("(",ROUND((H53/$H53)*100,1),")")</f>
        <v>(100)</v>
      </c>
      <c r="K53" s="302">
        <f t="shared" si="52"/>
        <v>-0.15947398277948538</v>
      </c>
      <c r="L53" s="302">
        <f t="shared" si="53"/>
        <v>-5.5260172205160961E-3</v>
      </c>
      <c r="M53" s="302">
        <f t="shared" si="54"/>
        <v>0</v>
      </c>
      <c r="N53" s="302">
        <f t="shared" si="55"/>
        <v>-0.16500000000000148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0.38645612073589752</v>
      </c>
      <c r="C56" s="299" t="str">
        <f>CONCATENATE("(",ROUND((B56/$H58)*100,1),")")</f>
        <v>(82.2)</v>
      </c>
      <c r="D56" s="302">
        <f>'Ind T6'!R18</f>
        <v>6.5679150363234422E-3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0.39302403577222095</v>
      </c>
      <c r="I56" s="299" t="str">
        <f>CONCATENATE("(",ROUND((H56/$H58)*100,1),")")</f>
        <v>(83.6)</v>
      </c>
      <c r="K56" s="302">
        <f>B61-B56</f>
        <v>-0.14421847980053368</v>
      </c>
      <c r="L56" s="302">
        <f>D61-D56</f>
        <v>-1.9781492080567075E-3</v>
      </c>
      <c r="M56" s="302">
        <f>F61-F56</f>
        <v>0</v>
      </c>
      <c r="N56" s="302">
        <f>SUM(K56:M56)</f>
        <v>-0.14619662900859037</v>
      </c>
    </row>
    <row r="57" spans="1:14" x14ac:dyDescent="0.2">
      <c r="A57" s="282" t="s">
        <v>365</v>
      </c>
      <c r="B57" s="302">
        <f>'Ind T6'!Q17</f>
        <v>6.6467300169603727E-2</v>
      </c>
      <c r="C57" s="299" t="str">
        <f>CONCATENATE("(",ROUND((B57/$H58)*100,1),")")</f>
        <v>(14.1)</v>
      </c>
      <c r="D57" s="302">
        <f>'Ind T6'!R17</f>
        <v>1.0508664058174758E-2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7.6975964227778484E-2</v>
      </c>
      <c r="I57" s="299" t="str">
        <f>CONCATENATE("(",ROUND((H57/$H58)*100,1),")")</f>
        <v>(16.4)</v>
      </c>
      <c r="K57" s="302">
        <f t="shared" ref="K57:K58" si="57">B62-B57</f>
        <v>-2.6179355675667745E-2</v>
      </c>
      <c r="L57" s="302">
        <f t="shared" ref="L57:L58" si="58">D62-D57</f>
        <v>-3.6240153157413059E-3</v>
      </c>
      <c r="M57" s="302">
        <f t="shared" ref="M57:M58" si="59">F62-F57</f>
        <v>0</v>
      </c>
      <c r="N57" s="302">
        <f t="shared" ref="N57:N58" si="60">SUM(K57:M57)</f>
        <v>-2.9803370991409051E-2</v>
      </c>
    </row>
    <row r="58" spans="1:14" x14ac:dyDescent="0.2">
      <c r="A58" s="282" t="s">
        <v>363</v>
      </c>
      <c r="B58" s="302">
        <f>SUM(B56:B57)</f>
        <v>0.45292342090550125</v>
      </c>
      <c r="C58" s="299" t="str">
        <f>CONCATENATE("(",ROUND((B58/$H58)*100,1),")")</f>
        <v>(96.4)</v>
      </c>
      <c r="D58" s="302">
        <f>SUM(D56:D57)</f>
        <v>1.7076579094498199E-2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0.46999999999999942</v>
      </c>
      <c r="I58" s="299" t="str">
        <f>CONCATENATE("(",ROUND((H58/$H58)*100,1),")")</f>
        <v>(100)</v>
      </c>
      <c r="K58" s="302">
        <f t="shared" si="57"/>
        <v>-0.17039783547620141</v>
      </c>
      <c r="L58" s="302">
        <f t="shared" si="58"/>
        <v>-5.6021645237980117E-3</v>
      </c>
      <c r="M58" s="302">
        <f t="shared" si="59"/>
        <v>0</v>
      </c>
      <c r="N58" s="302">
        <f t="shared" si="60"/>
        <v>-0.17599999999999943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0.24223764093536385</v>
      </c>
      <c r="C61" s="299" t="str">
        <f>CONCATENATE("(",ROUND((B61/$H63)*100,1),")")</f>
        <v>(82.4)</v>
      </c>
      <c r="D61" s="302">
        <f>'Ind T6'!W18</f>
        <v>4.5897658282667347E-3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0.24682740676363057</v>
      </c>
      <c r="I61" s="299" t="str">
        <f>CONCATENATE("(",ROUND((H61/$H63)*100,1),")")</f>
        <v>(84)</v>
      </c>
      <c r="K61" s="302">
        <f>B61-B51</f>
        <v>-0.28001529038675788</v>
      </c>
      <c r="L61" s="302">
        <f>D61-D51</f>
        <v>-4.1853597999193274E-3</v>
      </c>
      <c r="M61" s="302">
        <f>F61-F51</f>
        <v>0</v>
      </c>
      <c r="N61" s="302">
        <f>SUM(K61:M61)</f>
        <v>-0.28420065018667723</v>
      </c>
    </row>
    <row r="62" spans="1:14" x14ac:dyDescent="0.2">
      <c r="A62" s="282" t="s">
        <v>365</v>
      </c>
      <c r="B62" s="302">
        <f>'Ind T6'!V17</f>
        <v>4.0287944493935982E-2</v>
      </c>
      <c r="C62" s="299" t="str">
        <f>CONCATENATE("(",ROUND((B62/$H63)*100,1),")")</f>
        <v>(13.7)</v>
      </c>
      <c r="D62" s="302">
        <f>'Ind T6'!W17</f>
        <v>6.8846487424334517E-3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4.7172593236369437E-2</v>
      </c>
      <c r="I62" s="299" t="str">
        <f>CONCATENATE("(",ROUND((H62/$H63)*100,1),")")</f>
        <v>(16)</v>
      </c>
      <c r="K62" s="302">
        <f t="shared" ref="K62:K63" si="62">B62-B52</f>
        <v>-4.985652786892901E-2</v>
      </c>
      <c r="L62" s="302">
        <f t="shared" ref="L62:L63" si="63">D62-D52</f>
        <v>-6.9428219443947829E-3</v>
      </c>
      <c r="M62" s="302">
        <f t="shared" ref="M62:M63" si="64">F62-F52</f>
        <v>0</v>
      </c>
      <c r="N62" s="302">
        <f t="shared" ref="N62:N63" si="65">SUM(K62:M62)</f>
        <v>-5.6799349813323796E-2</v>
      </c>
    </row>
    <row r="63" spans="1:14" x14ac:dyDescent="0.2">
      <c r="A63" s="282" t="s">
        <v>363</v>
      </c>
      <c r="B63" s="302">
        <f>SUM(B61:B62)</f>
        <v>0.28252558542929984</v>
      </c>
      <c r="C63" s="299" t="str">
        <f>CONCATENATE("(",ROUND((B63/$H63)*100,1),")")</f>
        <v>(96.1)</v>
      </c>
      <c r="D63" s="302">
        <f>SUM(D61:D62)</f>
        <v>1.1474414570700187E-2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0.29400000000000004</v>
      </c>
      <c r="I63" s="299" t="str">
        <f>CONCATENATE("(",ROUND((H63/$H63)*100,1),")")</f>
        <v>(100)</v>
      </c>
      <c r="K63" s="302">
        <f t="shared" si="62"/>
        <v>-0.32987181825568679</v>
      </c>
      <c r="L63" s="302">
        <f t="shared" si="63"/>
        <v>-1.1128181744314108E-2</v>
      </c>
      <c r="M63" s="302">
        <f t="shared" si="64"/>
        <v>0</v>
      </c>
      <c r="N63" s="302">
        <f t="shared" si="65"/>
        <v>-0.34100000000000091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6.2051565263025781</v>
      </c>
      <c r="C72" s="299" t="str">
        <f>CONCATENATE("(",ROUND((B72/$H74)*100,1),")")</f>
        <v>(59.2)</v>
      </c>
      <c r="D72" s="302">
        <f>'Ind T6'!M27</f>
        <v>0.57929923288624141</v>
      </c>
      <c r="E72" s="299" t="str">
        <f>CONCATENATE("(",ROUND((D72/$H74)*100,1),")")</f>
        <v>(5.5)</v>
      </c>
      <c r="F72" s="302">
        <f>'Ind T6'!N27</f>
        <v>0.10702775663341826</v>
      </c>
      <c r="G72" s="299" t="str">
        <f>CONCATENATE("(",ROUND((F72/$H74)*100,1),")")</f>
        <v>(1)</v>
      </c>
      <c r="H72" s="302">
        <f>SUM(B72,D72,F72)</f>
        <v>6.8914835158222383</v>
      </c>
      <c r="I72" s="299" t="str">
        <f>CONCATENATE("(",ROUND((H72/$H74)*100,1),")")</f>
        <v>(65.8)</v>
      </c>
      <c r="K72" s="302">
        <f>B77-B72</f>
        <v>-4.1876173431115049E-2</v>
      </c>
      <c r="L72" s="302">
        <f>D77-D72</f>
        <v>2.5874823508534872E-3</v>
      </c>
      <c r="M72" s="302">
        <f>F77-F72</f>
        <v>1.1375990669736519E-3</v>
      </c>
      <c r="N72" s="302">
        <f>SUM(K72:M72)</f>
        <v>-3.815109201328791E-2</v>
      </c>
    </row>
    <row r="73" spans="1:14" x14ac:dyDescent="0.2">
      <c r="A73" s="282" t="s">
        <v>365</v>
      </c>
      <c r="B73" s="302">
        <f>'Ind T6'!L26</f>
        <v>2.7382545529073492</v>
      </c>
      <c r="C73" s="299" t="str">
        <f>CONCATENATE("(",ROUND((B73/$H74)*100,1),")")</f>
        <v>(26.1)</v>
      </c>
      <c r="D73" s="302">
        <f>'Ind T6'!M26</f>
        <v>0.67283351878439279</v>
      </c>
      <c r="E73" s="299" t="str">
        <f>CONCATENATE("(",ROUND((D73/$H74)*100,1),")")</f>
        <v>(6.4)</v>
      </c>
      <c r="F73" s="302">
        <f>'Ind T6'!N26</f>
        <v>0.17142841248602064</v>
      </c>
      <c r="G73" s="299" t="str">
        <f>CONCATENATE("(",ROUND((F73/$H74)*100,1),")")</f>
        <v>(1.6)</v>
      </c>
      <c r="H73" s="302">
        <f t="shared" ref="H73" si="66">SUM(B73,D73,F73)</f>
        <v>3.5825164841777624</v>
      </c>
      <c r="I73" s="299" t="str">
        <f>CONCATENATE("(",ROUND((H73/$H74)*100,1),")")</f>
        <v>(34.2)</v>
      </c>
      <c r="K73" s="302">
        <f t="shared" ref="K73:K74" si="67">B78-B73</f>
        <v>0.11418537980726917</v>
      </c>
      <c r="L73" s="302">
        <f t="shared" ref="L73:L74" si="68">D78-D73</f>
        <v>1.5912628214205249E-3</v>
      </c>
      <c r="M73" s="302">
        <f t="shared" ref="M73:M74" si="69">F78-F73</f>
        <v>5.37444938461068E-3</v>
      </c>
      <c r="N73" s="302">
        <f t="shared" ref="N73:N74" si="70">SUM(K73:M73)</f>
        <v>0.12115109201330038</v>
      </c>
    </row>
    <row r="74" spans="1:14" x14ac:dyDescent="0.2">
      <c r="A74" s="282" t="s">
        <v>363</v>
      </c>
      <c r="B74" s="302">
        <f>SUM(B72:B73)</f>
        <v>8.9434110792099268</v>
      </c>
      <c r="C74" s="299" t="str">
        <f>CONCATENATE("(",ROUND((B74/$H74)*100,1),")")</f>
        <v>(85.4)</v>
      </c>
      <c r="D74" s="302">
        <f>SUM(D72:D73)</f>
        <v>1.2521327516706342</v>
      </c>
      <c r="E74" s="299" t="str">
        <f>CONCATENATE("(",ROUND((D74/$H74)*100,1),")")</f>
        <v>(12)</v>
      </c>
      <c r="F74" s="302">
        <f>SUM(F72:F73)</f>
        <v>0.27845616911943893</v>
      </c>
      <c r="G74" s="299" t="str">
        <f>CONCATENATE("(",ROUND((F74/$H74)*100,1),")")</f>
        <v>(2.7)</v>
      </c>
      <c r="H74" s="302">
        <f>SUM(H72:H73)</f>
        <v>10.474</v>
      </c>
      <c r="I74" s="299" t="str">
        <f>CONCATENATE("(",ROUND((H74/$H74)*100,1),")")</f>
        <v>(100)</v>
      </c>
      <c r="K74" s="302">
        <f t="shared" si="67"/>
        <v>7.2309206376154123E-2</v>
      </c>
      <c r="L74" s="302">
        <f t="shared" si="68"/>
        <v>4.1787451722741231E-3</v>
      </c>
      <c r="M74" s="302">
        <f t="shared" si="69"/>
        <v>6.512048451584318E-3</v>
      </c>
      <c r="N74" s="302">
        <f t="shared" si="70"/>
        <v>8.3000000000012564E-2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6.163280352871463</v>
      </c>
      <c r="C77" s="299" t="str">
        <f>CONCATENATE("(",ROUND((B77/$H79)*100,1),")")</f>
        <v>(58.4)</v>
      </c>
      <c r="D77" s="302">
        <f>'Ind T6'!R27</f>
        <v>0.5818867152370949</v>
      </c>
      <c r="E77" s="299" t="str">
        <f>CONCATENATE("(",ROUND((D77/$H79)*100,1),")")</f>
        <v>(5.5)</v>
      </c>
      <c r="F77" s="302">
        <f>'Ind T6'!S27</f>
        <v>0.10816535570039192</v>
      </c>
      <c r="G77" s="299" t="str">
        <f>CONCATENATE("(",ROUND((F77/$H79)*100,1),")")</f>
        <v>(1)</v>
      </c>
      <c r="H77" s="302">
        <f>SUM(B77,D77,F77)</f>
        <v>6.8533324238089506</v>
      </c>
      <c r="I77" s="299" t="str">
        <f>CONCATENATE("(",ROUND((H77/$H79)*100,1),")")</f>
        <v>(64.9)</v>
      </c>
      <c r="K77" s="302">
        <f>B82-B77</f>
        <v>-0.34253949701598696</v>
      </c>
      <c r="L77" s="302">
        <f>D82-D77</f>
        <v>-2.0271259304582845E-2</v>
      </c>
      <c r="M77" s="302">
        <f>F82-F77</f>
        <v>1.0895120337896247E-4</v>
      </c>
      <c r="N77" s="302">
        <f>SUM(K77:M77)</f>
        <v>-0.36270180511719086</v>
      </c>
    </row>
    <row r="78" spans="1:14" x14ac:dyDescent="0.2">
      <c r="A78" s="282" t="s">
        <v>365</v>
      </c>
      <c r="B78" s="302">
        <f>'Ind T6'!Q26</f>
        <v>2.8524399327146184</v>
      </c>
      <c r="C78" s="299" t="str">
        <f>CONCATENATE("(",ROUND((B78/$H79)*100,1),")")</f>
        <v>(27)</v>
      </c>
      <c r="D78" s="302">
        <f>'Ind T6'!R26</f>
        <v>0.67442478160581332</v>
      </c>
      <c r="E78" s="299" t="str">
        <f>CONCATENATE("(",ROUND((D78/$H79)*100,1),")")</f>
        <v>(6.4)</v>
      </c>
      <c r="F78" s="302">
        <f>'Ind T6'!S26</f>
        <v>0.17680286187063132</v>
      </c>
      <c r="G78" s="299" t="str">
        <f>CONCATENATE("(",ROUND((F78/$H79)*100,1),")")</f>
        <v>(1.7)</v>
      </c>
      <c r="H78" s="302">
        <f t="shared" ref="H78" si="71">SUM(B78,D78,F78)</f>
        <v>3.7036675761910631</v>
      </c>
      <c r="I78" s="299" t="str">
        <f>CONCATENATE("(",ROUND((H78/$H79)*100,1),")")</f>
        <v>(35.1)</v>
      </c>
      <c r="K78" s="302">
        <f t="shared" ref="K78:K79" si="72">B83-B78</f>
        <v>8.875646654838576E-2</v>
      </c>
      <c r="L78" s="302">
        <f t="shared" ref="L78:L79" si="73">D83-D78</f>
        <v>-2.8152927053626375E-2</v>
      </c>
      <c r="M78" s="302">
        <f t="shared" ref="M78:M79" si="74">F83-F78</f>
        <v>1.0982656223907927E-3</v>
      </c>
      <c r="N78" s="302">
        <f t="shared" ref="N78:N79" si="75">SUM(K78:M78)</f>
        <v>6.1701805117150177E-2</v>
      </c>
    </row>
    <row r="79" spans="1:14" x14ac:dyDescent="0.2">
      <c r="A79" s="282" t="s">
        <v>363</v>
      </c>
      <c r="B79" s="302">
        <f>SUM(B77:B78)</f>
        <v>9.015720285586081</v>
      </c>
      <c r="C79" s="299" t="str">
        <f>CONCATENATE("(",ROUND((B79/$H79)*100,1),")")</f>
        <v>(85.4)</v>
      </c>
      <c r="D79" s="302">
        <f>SUM(D77:D78)</f>
        <v>1.2563114968429083</v>
      </c>
      <c r="E79" s="299" t="str">
        <f>CONCATENATE("(",ROUND((D79/$H79)*100,1),")")</f>
        <v>(11.9)</v>
      </c>
      <c r="F79" s="302">
        <f>SUM(F77:F78)</f>
        <v>0.28496821757102325</v>
      </c>
      <c r="G79" s="299" t="str">
        <f>CONCATENATE("(",ROUND((F79/$H79)*100,1),")")</f>
        <v>(2.7)</v>
      </c>
      <c r="H79" s="302">
        <f>SUM(H77:H78)</f>
        <v>10.557000000000013</v>
      </c>
      <c r="I79" s="299" t="str">
        <f>CONCATENATE("(",ROUND((H79/$H79)*100,1),")")</f>
        <v>(100)</v>
      </c>
      <c r="K79" s="302">
        <f t="shared" si="72"/>
        <v>-0.25378303046760031</v>
      </c>
      <c r="L79" s="302">
        <f t="shared" si="73"/>
        <v>-4.8424186358209331E-2</v>
      </c>
      <c r="M79" s="302">
        <f t="shared" si="74"/>
        <v>1.2072168257697413E-3</v>
      </c>
      <c r="N79" s="302">
        <f t="shared" si="75"/>
        <v>-0.3010000000000399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5.8207408558554761</v>
      </c>
      <c r="C82" s="299" t="str">
        <f>CONCATENATE("(",ROUND((B82/$H84)*100,1),")")</f>
        <v>(56.8)</v>
      </c>
      <c r="D82" s="302">
        <f>'Ind T6'!W27</f>
        <v>0.56161545593251205</v>
      </c>
      <c r="E82" s="299" t="str">
        <f>CONCATENATE("(",ROUND((D82/$H84)*100,1),")")</f>
        <v>(5.5)</v>
      </c>
      <c r="F82" s="302">
        <f>'Ind T6'!X27</f>
        <v>0.10827430690377088</v>
      </c>
      <c r="G82" s="299" t="str">
        <f>CONCATENATE("(",ROUND((F82/$H84)*100,1),")")</f>
        <v>(1.1)</v>
      </c>
      <c r="H82" s="302">
        <f>SUM(B82,D82,F82)</f>
        <v>6.4906306186917586</v>
      </c>
      <c r="I82" s="299" t="str">
        <f>CONCATENATE("(",ROUND((H82/$H84)*100,1),")")</f>
        <v>(63.3)</v>
      </c>
      <c r="K82" s="302">
        <f>B82-B72</f>
        <v>-0.38441567044710201</v>
      </c>
      <c r="L82" s="302">
        <f>D82-D72</f>
        <v>-1.7683776953729358E-2</v>
      </c>
      <c r="M82" s="302">
        <f>F82-F72</f>
        <v>1.2465502703526143E-3</v>
      </c>
      <c r="N82" s="302">
        <f>SUM(K82:M82)</f>
        <v>-0.40085289713047878</v>
      </c>
    </row>
    <row r="83" spans="1:14" x14ac:dyDescent="0.2">
      <c r="A83" s="282" t="s">
        <v>365</v>
      </c>
      <c r="B83" s="302">
        <f>'Ind T6'!V26</f>
        <v>2.9411963992630041</v>
      </c>
      <c r="C83" s="299" t="str">
        <f>CONCATENATE("(",ROUND((B83/$H84)*100,1),")")</f>
        <v>(28.7)</v>
      </c>
      <c r="D83" s="302">
        <f>'Ind T6'!W26</f>
        <v>0.64627185455218694</v>
      </c>
      <c r="E83" s="299" t="str">
        <f>CONCATENATE("(",ROUND((D83/$H84)*100,1),")")</f>
        <v>(6.3)</v>
      </c>
      <c r="F83" s="302">
        <f>'Ind T6'!X26</f>
        <v>0.17790112749302212</v>
      </c>
      <c r="G83" s="299" t="str">
        <f>CONCATENATE("(",ROUND((F83/$H84)*100,1),")")</f>
        <v>(1.7)</v>
      </c>
      <c r="H83" s="302">
        <f t="shared" ref="H83" si="76">SUM(B83,D83,F83)</f>
        <v>3.7653693813082132</v>
      </c>
      <c r="I83" s="299" t="str">
        <f>CONCATENATE("(",ROUND((H83/$H84)*100,1),")")</f>
        <v>(36.7)</v>
      </c>
      <c r="K83" s="302">
        <f t="shared" ref="K83:K84" si="77">B83-B73</f>
        <v>0.20294184635565493</v>
      </c>
      <c r="L83" s="302">
        <f t="shared" ref="L83:L84" si="78">D83-D73</f>
        <v>-2.656166423220585E-2</v>
      </c>
      <c r="M83" s="302">
        <f t="shared" ref="M83:M84" si="79">F83-F73</f>
        <v>6.4727150070014727E-3</v>
      </c>
      <c r="N83" s="302">
        <f t="shared" ref="N83:N84" si="80">SUM(K83:M83)</f>
        <v>0.18285289713045055</v>
      </c>
    </row>
    <row r="84" spans="1:14" x14ac:dyDescent="0.2">
      <c r="A84" s="282" t="s">
        <v>363</v>
      </c>
      <c r="B84" s="302">
        <f>SUM(B82:B83)</f>
        <v>8.7619372551184806</v>
      </c>
      <c r="C84" s="299" t="str">
        <f>CONCATENATE("(",ROUND((B84/$H84)*100,1),")")</f>
        <v>(85.4)</v>
      </c>
      <c r="D84" s="302">
        <f>SUM(D82:D83)</f>
        <v>1.207887310484699</v>
      </c>
      <c r="E84" s="299" t="str">
        <f>CONCATENATE("(",ROUND((D84/$H84)*100,1),")")</f>
        <v>(11.8)</v>
      </c>
      <c r="F84" s="302">
        <f>SUM(F82:F83)</f>
        <v>0.28617543439679299</v>
      </c>
      <c r="G84" s="299" t="str">
        <f>CONCATENATE("(",ROUND((F84/$H84)*100,1),")")</f>
        <v>(2.8)</v>
      </c>
      <c r="H84" s="302">
        <f>SUM(H82:H83)</f>
        <v>10.255999999999972</v>
      </c>
      <c r="I84" s="299" t="str">
        <f>CONCATENATE("(",ROUND((H84/$H84)*100,1),")")</f>
        <v>(100)</v>
      </c>
      <c r="K84" s="302">
        <f t="shared" si="77"/>
        <v>-0.18147382409144619</v>
      </c>
      <c r="L84" s="302">
        <f t="shared" si="78"/>
        <v>-4.4245441185935208E-2</v>
      </c>
      <c r="M84" s="302">
        <f t="shared" si="79"/>
        <v>7.7192652773540593E-3</v>
      </c>
      <c r="N84" s="302">
        <f t="shared" si="80"/>
        <v>-0.21800000000002734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10.604679392840021</v>
      </c>
      <c r="C93" s="299" t="str">
        <f>CONCATENATE("(",ROUND((B93/$H95)*100,1),")")</f>
        <v>(71.4)</v>
      </c>
      <c r="D93" s="302">
        <f>'Ind T6'!M36</f>
        <v>0.40477121455338611</v>
      </c>
      <c r="E93" s="299" t="str">
        <f>CONCATENATE("(",ROUND((D93/$H95)*100,1),")")</f>
        <v>(2.7)</v>
      </c>
      <c r="F93" s="302">
        <f>'Ind T6'!N36</f>
        <v>0.39856907497208971</v>
      </c>
      <c r="G93" s="299" t="str">
        <f>CONCATENATE("(",ROUND((F93/$H95)*100,1),")")</f>
        <v>(2.7)</v>
      </c>
      <c r="H93" s="302">
        <f>SUM(B93,D93,F93)</f>
        <v>11.408019682365497</v>
      </c>
      <c r="I93" s="299" t="str">
        <f>CONCATENATE("(",ROUND((H93/$H95)*100,1),")")</f>
        <v>(76.8)</v>
      </c>
      <c r="K93" s="302">
        <f>B98-B93</f>
        <v>0.88204405461244129</v>
      </c>
      <c r="L93" s="302">
        <f>D98-D93</f>
        <v>5.2864561443747071E-2</v>
      </c>
      <c r="M93" s="302">
        <f>F98-F93</f>
        <v>4.1062432285027872E-2</v>
      </c>
      <c r="N93" s="302">
        <f>SUM(K93:M93)</f>
        <v>0.97597104834121629</v>
      </c>
    </row>
    <row r="94" spans="1:14" x14ac:dyDescent="0.2">
      <c r="A94" s="282" t="s">
        <v>365</v>
      </c>
      <c r="B94" s="302">
        <f>'Ind T6'!L35</f>
        <v>2.5781314939639679</v>
      </c>
      <c r="C94" s="299" t="str">
        <f>CONCATENATE("(",ROUND((B94/$H95)*100,1),")")</f>
        <v>(17.3)</v>
      </c>
      <c r="D94" s="302">
        <f>'Ind T6'!M35</f>
        <v>0.66036465083643081</v>
      </c>
      <c r="E94" s="299" t="str">
        <f>CONCATENATE("(",ROUND((D94/$H95)*100,1),")")</f>
        <v>(4.4)</v>
      </c>
      <c r="F94" s="302">
        <f>'Ind T6'!N35</f>
        <v>0.21348417283407789</v>
      </c>
      <c r="G94" s="299" t="str">
        <f>CONCATENATE("(",ROUND((F94/$H95)*100,1),")")</f>
        <v>(1.4)</v>
      </c>
      <c r="H94" s="302">
        <f t="shared" ref="H94" si="81">SUM(B94,D94,F94)</f>
        <v>3.4519803176344768</v>
      </c>
      <c r="I94" s="299" t="str">
        <f>CONCATENATE("(",ROUND((H94/$H95)*100,1),")")</f>
        <v>(23.2)</v>
      </c>
      <c r="K94" s="302">
        <f t="shared" ref="K94:K95" si="82">B99-B94</f>
        <v>0.19779939338327335</v>
      </c>
      <c r="L94" s="302">
        <f t="shared" ref="L94:L95" si="83">D99-D94</f>
        <v>4.9658237666178717E-2</v>
      </c>
      <c r="M94" s="302">
        <f t="shared" ref="M94:M95" si="84">F99-F94</f>
        <v>2.0571320609357985E-2</v>
      </c>
      <c r="N94" s="302">
        <f t="shared" ref="N94:N95" si="85">SUM(K94:M94)</f>
        <v>0.26802895165881002</v>
      </c>
    </row>
    <row r="95" spans="1:14" x14ac:dyDescent="0.2">
      <c r="A95" s="282" t="s">
        <v>363</v>
      </c>
      <c r="B95" s="302">
        <f>SUM(B93:B94)</f>
        <v>13.182810886803988</v>
      </c>
      <c r="C95" s="299" t="str">
        <f>CONCATENATE("(",ROUND((B95/$H95)*100,1),")")</f>
        <v>(88.7)</v>
      </c>
      <c r="D95" s="302">
        <f>SUM(D93:D94)</f>
        <v>1.0651358653898169</v>
      </c>
      <c r="E95" s="299" t="str">
        <f>CONCATENATE("(",ROUND((D95/$H95)*100,1),")")</f>
        <v>(7.2)</v>
      </c>
      <c r="F95" s="302">
        <f>SUM(F93:F94)</f>
        <v>0.61205324780616754</v>
      </c>
      <c r="G95" s="299" t="str">
        <f>CONCATENATE("(",ROUND((F95/$H95)*100,1),")")</f>
        <v>(4.1)</v>
      </c>
      <c r="H95" s="302">
        <f>SUM(H93:H94)</f>
        <v>14.859999999999975</v>
      </c>
      <c r="I95" s="299" t="str">
        <f>CONCATENATE("(",ROUND((H95/$H95)*100,1),")")</f>
        <v>(100)</v>
      </c>
      <c r="K95" s="302">
        <f t="shared" si="82"/>
        <v>1.0798434479957155</v>
      </c>
      <c r="L95" s="302">
        <f t="shared" si="83"/>
        <v>0.10252279910992579</v>
      </c>
      <c r="M95" s="302">
        <f t="shared" si="84"/>
        <v>6.1633752894385885E-2</v>
      </c>
      <c r="N95" s="302">
        <f t="shared" si="85"/>
        <v>1.2440000000000273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11.486723447452462</v>
      </c>
      <c r="C98" s="299" t="str">
        <f>CONCATENATE("(",ROUND((B98/$H100)*100,1),")")</f>
        <v>(71.3)</v>
      </c>
      <c r="D98" s="302">
        <f>'Ind T6'!R36</f>
        <v>0.45763577599713318</v>
      </c>
      <c r="E98" s="299" t="str">
        <f>CONCATENATE("(",ROUND((D98/$H100)*100,1),")")</f>
        <v>(2.8)</v>
      </c>
      <c r="F98" s="302">
        <f>'Ind T6'!S36</f>
        <v>0.43963150725711758</v>
      </c>
      <c r="G98" s="299" t="str">
        <f>CONCATENATE("(",ROUND((F98/$H100)*100,1),")")</f>
        <v>(2.7)</v>
      </c>
      <c r="H98" s="302">
        <f>SUM(B98,D98,F98)</f>
        <v>12.383990730706714</v>
      </c>
      <c r="I98" s="299" t="str">
        <f>CONCATENATE("(",ROUND((H98/$H100)*100,1),")")</f>
        <v>(76.9)</v>
      </c>
      <c r="K98" s="302">
        <f>B103-B98</f>
        <v>-1.4433717363150897</v>
      </c>
      <c r="L98" s="302">
        <f>D103-D98</f>
        <v>-2.9202618979087158E-2</v>
      </c>
      <c r="M98" s="302">
        <f>F103-F98</f>
        <v>-3.889053796311942E-2</v>
      </c>
      <c r="N98" s="302">
        <f>SUM(K98:M98)</f>
        <v>-1.5114648932572965</v>
      </c>
    </row>
    <row r="99" spans="1:14" x14ac:dyDescent="0.2">
      <c r="A99" s="282" t="s">
        <v>365</v>
      </c>
      <c r="B99" s="302">
        <f>'Ind T6'!Q35</f>
        <v>2.7759308873472412</v>
      </c>
      <c r="C99" s="299" t="str">
        <f>CONCATENATE("(",ROUND((B99/$H100)*100,1),")")</f>
        <v>(17.2)</v>
      </c>
      <c r="D99" s="302">
        <f>'Ind T6'!R35</f>
        <v>0.71002288850260953</v>
      </c>
      <c r="E99" s="299" t="str">
        <f>CONCATENATE("(",ROUND((D99/$H100)*100,1),")")</f>
        <v>(4.4)</v>
      </c>
      <c r="F99" s="302">
        <f>'Ind T6'!S35</f>
        <v>0.23405549344343587</v>
      </c>
      <c r="G99" s="299" t="str">
        <f>CONCATENATE("(",ROUND((F99/$H100)*100,1),")")</f>
        <v>(1.5)</v>
      </c>
      <c r="H99" s="302">
        <f t="shared" ref="H99" si="86">SUM(B99,D99,F99)</f>
        <v>3.7200092692932869</v>
      </c>
      <c r="I99" s="299" t="str">
        <f>CONCATENATE("(",ROUND((H99/$H100)*100,1),")")</f>
        <v>(23.1)</v>
      </c>
      <c r="K99" s="302">
        <f t="shared" ref="K99:K100" si="87">B104-B99</f>
        <v>-0.39822235615720469</v>
      </c>
      <c r="L99" s="302">
        <f t="shared" ref="L99:L100" si="88">D104-D99</f>
        <v>-9.4428738672098333E-2</v>
      </c>
      <c r="M99" s="302">
        <f t="shared" ref="M99:M100" si="89">F104-F99</f>
        <v>-1.8884011913410936E-2</v>
      </c>
      <c r="N99" s="302">
        <f t="shared" ref="N99:N100" si="90">SUM(K99:M99)</f>
        <v>-0.51153510674271396</v>
      </c>
    </row>
    <row r="100" spans="1:14" x14ac:dyDescent="0.2">
      <c r="A100" s="282" t="s">
        <v>363</v>
      </c>
      <c r="B100" s="302">
        <f>SUM(B98:B99)</f>
        <v>14.262654334799704</v>
      </c>
      <c r="C100" s="299" t="str">
        <f>CONCATENATE("(",ROUND((B100/$H100)*100,1),")")</f>
        <v>(88.6)</v>
      </c>
      <c r="D100" s="302">
        <f>SUM(D98:D99)</f>
        <v>1.1676586644997426</v>
      </c>
      <c r="E100" s="299" t="str">
        <f>CONCATENATE("(",ROUND((D100/$H100)*100,1),")")</f>
        <v>(7.3)</v>
      </c>
      <c r="F100" s="302">
        <f>SUM(F98:F99)</f>
        <v>0.67368700070055343</v>
      </c>
      <c r="G100" s="299" t="str">
        <f>CONCATENATE("(",ROUND((F100/$H100)*100,1),")")</f>
        <v>(4.2)</v>
      </c>
      <c r="H100" s="302">
        <f>SUM(H98:H99)</f>
        <v>16.103999999999999</v>
      </c>
      <c r="I100" s="299" t="str">
        <f>CONCATENATE("(",ROUND((H100/$H100)*100,1),")")</f>
        <v>(100)</v>
      </c>
      <c r="K100" s="302">
        <f t="shared" si="87"/>
        <v>-1.8415940924722953</v>
      </c>
      <c r="L100" s="302">
        <f t="shared" si="88"/>
        <v>-0.12363135765118538</v>
      </c>
      <c r="M100" s="302">
        <f t="shared" si="89"/>
        <v>-5.7774549876530301E-2</v>
      </c>
      <c r="N100" s="302">
        <f t="shared" si="90"/>
        <v>-2.0230000000000112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10.043351711137372</v>
      </c>
      <c r="C103" s="299" t="str">
        <f>CONCATENATE("(",ROUND((B103/$H105)*100,1),")")</f>
        <v>(71.3)</v>
      </c>
      <c r="D103" s="302">
        <f>'Ind T6'!W36</f>
        <v>0.42843315701804602</v>
      </c>
      <c r="E103" s="299" t="str">
        <f>CONCATENATE("(",ROUND((D103/$H105)*100,1),")")</f>
        <v>(3)</v>
      </c>
      <c r="F103" s="302">
        <f>'Ind T6'!X36</f>
        <v>0.40074096929399816</v>
      </c>
      <c r="G103" s="299" t="str">
        <f>CONCATENATE("(",ROUND((F103/$H105)*100,1),")")</f>
        <v>(2.8)</v>
      </c>
      <c r="H103" s="302">
        <f>SUM(B103,D103,F103)</f>
        <v>10.872525837449418</v>
      </c>
      <c r="I103" s="299" t="str">
        <f>CONCATENATE("(",ROUND((H103/$H105)*100,1),")")</f>
        <v>(77.2)</v>
      </c>
      <c r="K103" s="302">
        <f>B103-B93</f>
        <v>-0.56132768170264846</v>
      </c>
      <c r="L103" s="302">
        <f>D103-D93</f>
        <v>2.3661942464659913E-2</v>
      </c>
      <c r="M103" s="302">
        <f>F103-F93</f>
        <v>2.1718943219084519E-3</v>
      </c>
      <c r="N103" s="302">
        <f>SUM(K103:M103)</f>
        <v>-0.5354938449160801</v>
      </c>
    </row>
    <row r="104" spans="1:14" x14ac:dyDescent="0.2">
      <c r="A104" s="282" t="s">
        <v>365</v>
      </c>
      <c r="B104" s="302">
        <f>'Ind T6'!V35</f>
        <v>2.3777085311900366</v>
      </c>
      <c r="C104" s="299" t="str">
        <f>CONCATENATE("(",ROUND((B104/$H105)*100,1),")")</f>
        <v>(16.9)</v>
      </c>
      <c r="D104" s="302">
        <f>'Ind T6'!W35</f>
        <v>0.61559414983051119</v>
      </c>
      <c r="E104" s="299" t="str">
        <f>CONCATENATE("(",ROUND((D104/$H105)*100,1),")")</f>
        <v>(4.4)</v>
      </c>
      <c r="F104" s="302">
        <f>'Ind T6'!X35</f>
        <v>0.21517148153002494</v>
      </c>
      <c r="G104" s="299" t="str">
        <f>CONCATENATE("(",ROUND((F104/$H105)*100,1),")")</f>
        <v>(1.5)</v>
      </c>
      <c r="H104" s="302">
        <f t="shared" ref="H104" si="91">SUM(B104,D104,F104)</f>
        <v>3.2084741625505728</v>
      </c>
      <c r="I104" s="299" t="str">
        <f>CONCATENATE("(",ROUND((H104/$H105)*100,1),")")</f>
        <v>(22.8)</v>
      </c>
      <c r="K104" s="302">
        <f t="shared" ref="K104:K105" si="92">B104-B94</f>
        <v>-0.20042296277393135</v>
      </c>
      <c r="L104" s="302">
        <f t="shared" ref="L104:L105" si="93">D104-D94</f>
        <v>-4.4770501005919616E-2</v>
      </c>
      <c r="M104" s="302">
        <f t="shared" ref="M104:M105" si="94">F104-F94</f>
        <v>1.6873086959470485E-3</v>
      </c>
      <c r="N104" s="302">
        <f t="shared" ref="N104:N105" si="95">SUM(K104:M104)</f>
        <v>-0.24350615508390391</v>
      </c>
    </row>
    <row r="105" spans="1:14" x14ac:dyDescent="0.2">
      <c r="A105" s="282" t="s">
        <v>363</v>
      </c>
      <c r="B105" s="302">
        <f>SUM(B103:B104)</f>
        <v>12.421060242327409</v>
      </c>
      <c r="C105" s="299" t="str">
        <f>CONCATENATE("(",ROUND((B105/$H105)*100,1),")")</f>
        <v>(88.2)</v>
      </c>
      <c r="D105" s="302">
        <f>SUM(D103:D104)</f>
        <v>1.0440273068485573</v>
      </c>
      <c r="E105" s="299" t="str">
        <f>CONCATENATE("(",ROUND((D105/$H105)*100,1),")")</f>
        <v>(7.4)</v>
      </c>
      <c r="F105" s="302">
        <f>SUM(F103:F104)</f>
        <v>0.61591245082402313</v>
      </c>
      <c r="G105" s="299" t="str">
        <f>CONCATENATE("(",ROUND((F105/$H105)*100,1),")")</f>
        <v>(4.4)</v>
      </c>
      <c r="H105" s="302">
        <f>SUM(H103:H104)</f>
        <v>14.080999999999991</v>
      </c>
      <c r="I105" s="299" t="str">
        <f>CONCATENATE("(",ROUND((H105/$H105)*100,1),")")</f>
        <v>(100)</v>
      </c>
      <c r="K105" s="302">
        <f t="shared" si="92"/>
        <v>-0.76175064447657981</v>
      </c>
      <c r="L105" s="302">
        <f t="shared" si="93"/>
        <v>-2.1108558541259592E-2</v>
      </c>
      <c r="M105" s="302">
        <f t="shared" si="94"/>
        <v>3.8592030178555836E-3</v>
      </c>
      <c r="N105" s="302">
        <f t="shared" si="95"/>
        <v>-0.77899999999998382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75.984587909277209</v>
      </c>
      <c r="C114" s="299" t="str">
        <f>CONCATENATE("(",ROUND((B114/$H116)*100,1),")")</f>
        <v>(70.4)</v>
      </c>
      <c r="D114" s="302">
        <f>'Ind T6'!M45</f>
        <v>4.2672643305944185</v>
      </c>
      <c r="E114" s="299" t="str">
        <f>CONCATENATE("(",ROUND((D114/$H116)*100,1),")")</f>
        <v>(4)</v>
      </c>
      <c r="F114" s="302">
        <f>'Ind T6'!N45</f>
        <v>4.4685231953551074</v>
      </c>
      <c r="G114" s="299" t="str">
        <f>CONCATENATE("(",ROUND((F114/$H116)*100,1),")")</f>
        <v>(4.1)</v>
      </c>
      <c r="H114" s="302">
        <f>SUM(B114,D114,F114)</f>
        <v>84.720375435226728</v>
      </c>
      <c r="I114" s="299" t="str">
        <f>CONCATENATE("(",ROUND((H114/$H116)*100,1),")")</f>
        <v>(78.4)</v>
      </c>
      <c r="K114" s="302">
        <f>B119-B114</f>
        <v>-1.9733770311950423</v>
      </c>
      <c r="L114" s="302">
        <f>D119-D114</f>
        <v>-0.24646733087536887</v>
      </c>
      <c r="M114" s="302">
        <f>F119-F114</f>
        <v>-0.22098054987175253</v>
      </c>
      <c r="N114" s="302">
        <f>SUM(K114:M114)</f>
        <v>-2.4408249119421637</v>
      </c>
    </row>
    <row r="115" spans="1:14" x14ac:dyDescent="0.2">
      <c r="A115" s="282" t="s">
        <v>365</v>
      </c>
      <c r="B115" s="302">
        <f>'Ind T6'!L44</f>
        <v>16.724179363243945</v>
      </c>
      <c r="C115" s="299" t="str">
        <f>CONCATENATE("(",ROUND((B115/$H116)*100,1),")")</f>
        <v>(15.5)</v>
      </c>
      <c r="D115" s="302">
        <f>'Ind T6'!M44</f>
        <v>4.8825688789899662</v>
      </c>
      <c r="E115" s="299" t="str">
        <f>CONCATENATE("(",ROUND((D115/$H116)*100,1),")")</f>
        <v>(4.5)</v>
      </c>
      <c r="F115" s="302">
        <f>'Ind T6'!N44</f>
        <v>1.6758763225393802</v>
      </c>
      <c r="G115" s="299" t="str">
        <f>CONCATENATE("(",ROUND((F115/$H116)*100,1),")")</f>
        <v>(1.6)</v>
      </c>
      <c r="H115" s="302">
        <f t="shared" ref="H115" si="96">SUM(B115,D115,F115)</f>
        <v>23.282624564773293</v>
      </c>
      <c r="I115" s="299" t="str">
        <f>CONCATENATE("(",ROUND((H115/$H116)*100,1),")")</f>
        <v>(21.6)</v>
      </c>
      <c r="K115" s="302">
        <f t="shared" ref="K115:K116" si="97">B120-B115</f>
        <v>-0.26817378620102872</v>
      </c>
      <c r="L115" s="302">
        <f t="shared" ref="L115:L116" si="98">D120-D115</f>
        <v>-0.2054029044231207</v>
      </c>
      <c r="M115" s="302">
        <f t="shared" ref="M115:M116" si="99">F120-F115</f>
        <v>-0.14259839743367642</v>
      </c>
      <c r="N115" s="302">
        <f t="shared" ref="N115:N116" si="100">SUM(K115:M115)</f>
        <v>-0.61617508805782584</v>
      </c>
    </row>
    <row r="116" spans="1:14" x14ac:dyDescent="0.2">
      <c r="A116" s="282" t="s">
        <v>363</v>
      </c>
      <c r="B116" s="302">
        <f>SUM(B114:B115)</f>
        <v>92.708767272521158</v>
      </c>
      <c r="C116" s="299" t="str">
        <f>CONCATENATE("(",ROUND((B116/$H116)*100,1),")")</f>
        <v>(85.8)</v>
      </c>
      <c r="D116" s="302">
        <f>SUM(D114:D115)</f>
        <v>9.1498332095843846</v>
      </c>
      <c r="E116" s="299" t="str">
        <f>CONCATENATE("(",ROUND((D116/$H116)*100,1),")")</f>
        <v>(8.5)</v>
      </c>
      <c r="F116" s="302">
        <f>SUM(F114:F115)</f>
        <v>6.1443995178944881</v>
      </c>
      <c r="G116" s="299" t="str">
        <f>CONCATENATE("(",ROUND((F116/$H116)*100,1),")")</f>
        <v>(5.7)</v>
      </c>
      <c r="H116" s="302">
        <f>SUM(H114:H115)</f>
        <v>108.00300000000001</v>
      </c>
      <c r="I116" s="299" t="str">
        <f>CONCATENATE("(",ROUND((H116/$H116)*100,1),")")</f>
        <v>(100)</v>
      </c>
      <c r="K116" s="302">
        <f t="shared" si="97"/>
        <v>-2.2415508173960745</v>
      </c>
      <c r="L116" s="302">
        <f t="shared" si="98"/>
        <v>-0.45187023529848958</v>
      </c>
      <c r="M116" s="302">
        <f t="shared" si="99"/>
        <v>-0.36357894730542917</v>
      </c>
      <c r="N116" s="302">
        <f t="shared" si="100"/>
        <v>-3.0569999999999933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74.011210878082167</v>
      </c>
      <c r="C119" s="299" t="str">
        <f>CONCATENATE("(",ROUND((B119/$H121)*100,1),")")</f>
        <v>(70.5)</v>
      </c>
      <c r="D119" s="302">
        <f>'Ind T6'!R45</f>
        <v>4.0207969997190496</v>
      </c>
      <c r="E119" s="299" t="str">
        <f>CONCATENATE("(",ROUND((D119/$H121)*100,1),")")</f>
        <v>(3.8)</v>
      </c>
      <c r="F119" s="302">
        <f>'Ind T6'!S45</f>
        <v>4.2475426454833549</v>
      </c>
      <c r="G119" s="299" t="str">
        <f>CONCATENATE("(",ROUND((F119/$H121)*100,1),")")</f>
        <v>(4)</v>
      </c>
      <c r="H119" s="302">
        <f>SUM(B119,D119,F119)</f>
        <v>82.27955052328457</v>
      </c>
      <c r="I119" s="299" t="str">
        <f>CONCATENATE("(",ROUND((H119/$H121)*100,1),")")</f>
        <v>(78.4)</v>
      </c>
      <c r="K119" s="302">
        <f>B124-B119</f>
        <v>-6.4417447983156535</v>
      </c>
      <c r="L119" s="302">
        <f>D124-D119</f>
        <v>-0.30315961341983311</v>
      </c>
      <c r="M119" s="302">
        <f>F124-F119</f>
        <v>-0.17624981412345608</v>
      </c>
      <c r="N119" s="302">
        <f>SUM(K119:M119)</f>
        <v>-6.9211542258589427</v>
      </c>
    </row>
    <row r="120" spans="1:14" x14ac:dyDescent="0.2">
      <c r="A120" s="282" t="s">
        <v>365</v>
      </c>
      <c r="B120" s="302">
        <f>'Ind T6'!Q44</f>
        <v>16.456005577042916</v>
      </c>
      <c r="C120" s="299" t="str">
        <f>CONCATENATE("(",ROUND((B120/$H121)*100,1),")")</f>
        <v>(15.7)</v>
      </c>
      <c r="D120" s="302">
        <f>'Ind T6'!R44</f>
        <v>4.6771659745668455</v>
      </c>
      <c r="E120" s="299" t="str">
        <f>CONCATENATE("(",ROUND((D120/$H121)*100,1),")")</f>
        <v>(4.5)</v>
      </c>
      <c r="F120" s="302">
        <f>'Ind T6'!S44</f>
        <v>1.5332779251057038</v>
      </c>
      <c r="G120" s="299" t="str">
        <f>CONCATENATE("(",ROUND((F120/$H121)*100,1),")")</f>
        <v>(1.5)</v>
      </c>
      <c r="H120" s="302">
        <f t="shared" ref="H120" si="101">SUM(B120,D120,F120)</f>
        <v>22.666449476715467</v>
      </c>
      <c r="I120" s="299" t="str">
        <f>CONCATENATE("(",ROUND((H120/$H121)*100,1),")")</f>
        <v>(21.6)</v>
      </c>
      <c r="K120" s="302">
        <f t="shared" ref="K120:K121" si="102">B125-B120</f>
        <v>-1.0568640692828719</v>
      </c>
      <c r="L120" s="302">
        <f t="shared" ref="L120:L121" si="103">D125-D120</f>
        <v>-0.41391577579322369</v>
      </c>
      <c r="M120" s="302">
        <f t="shared" ref="M120:M121" si="104">F125-F120</f>
        <v>-0.18106592906515462</v>
      </c>
      <c r="N120" s="302">
        <f t="shared" ref="N120:N121" si="105">SUM(K120:M120)</f>
        <v>-1.6518457741412502</v>
      </c>
    </row>
    <row r="121" spans="1:14" x14ac:dyDescent="0.2">
      <c r="A121" s="282" t="s">
        <v>363</v>
      </c>
      <c r="B121" s="302">
        <f>SUM(B119:B120)</f>
        <v>90.467216455125083</v>
      </c>
      <c r="C121" s="299" t="str">
        <f>CONCATENATE("(",ROUND((B121/$H121)*100,1),")")</f>
        <v>(86.2)</v>
      </c>
      <c r="D121" s="302">
        <f>SUM(D119:D120)</f>
        <v>8.697962974285895</v>
      </c>
      <c r="E121" s="299" t="str">
        <f>CONCATENATE("(",ROUND((D121/$H121)*100,1),")")</f>
        <v>(8.3)</v>
      </c>
      <c r="F121" s="302">
        <f>SUM(F119:F120)</f>
        <v>5.780820570589059</v>
      </c>
      <c r="G121" s="299" t="str">
        <f>CONCATENATE("(",ROUND((F121/$H121)*100,1),")")</f>
        <v>(5.5)</v>
      </c>
      <c r="H121" s="302">
        <f>SUM(H119:H120)</f>
        <v>104.94600000000004</v>
      </c>
      <c r="I121" s="299" t="str">
        <f>CONCATENATE("(",ROUND((H121/$H121)*100,1),")")</f>
        <v>(100)</v>
      </c>
      <c r="K121" s="302">
        <f t="shared" si="102"/>
        <v>-7.4986088675985201</v>
      </c>
      <c r="L121" s="302">
        <f t="shared" si="103"/>
        <v>-0.7170753892130568</v>
      </c>
      <c r="M121" s="302">
        <f t="shared" si="104"/>
        <v>-0.35731574318861092</v>
      </c>
      <c r="N121" s="302">
        <f t="shared" si="105"/>
        <v>-8.5730000000001887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67.569466079766514</v>
      </c>
      <c r="C124" s="299" t="str">
        <f>CONCATENATE("(",ROUND((B124/$H126)*100,1),")")</f>
        <v>(70.1)</v>
      </c>
      <c r="D124" s="302">
        <f>'Ind T6'!W45</f>
        <v>3.7176373862992165</v>
      </c>
      <c r="E124" s="299" t="str">
        <f>CONCATENATE("(",ROUND((D124/$H126)*100,1),")")</f>
        <v>(3.9)</v>
      </c>
      <c r="F124" s="302">
        <f>'Ind T6'!X45</f>
        <v>4.0712928313598988</v>
      </c>
      <c r="G124" s="299" t="str">
        <f>CONCATENATE("(",ROUND((F124/$H126)*100,1),")")</f>
        <v>(4.2)</v>
      </c>
      <c r="H124" s="302">
        <f>SUM(B124,D124,F124)</f>
        <v>75.358396297425628</v>
      </c>
      <c r="I124" s="299" t="str">
        <f>CONCATENATE("(",ROUND((H124/$H126)*100,1),")")</f>
        <v>(78.2)</v>
      </c>
      <c r="K124" s="302">
        <f>B124-B114</f>
        <v>-8.4151218295106958</v>
      </c>
      <c r="L124" s="302">
        <f>D124-D114</f>
        <v>-0.54962694429520198</v>
      </c>
      <c r="M124" s="302">
        <f>F124-F114</f>
        <v>-0.39723036399520861</v>
      </c>
      <c r="N124" s="302">
        <f>SUM(K124:M124)</f>
        <v>-9.3619791378011072</v>
      </c>
    </row>
    <row r="125" spans="1:14" x14ac:dyDescent="0.2">
      <c r="A125" s="282" t="s">
        <v>365</v>
      </c>
      <c r="B125" s="302">
        <f>'Ind T6'!V44</f>
        <v>15.399141507760044</v>
      </c>
      <c r="C125" s="299" t="str">
        <f>CONCATENATE("(",ROUND((B125/$H126)*100,1),")")</f>
        <v>(16)</v>
      </c>
      <c r="D125" s="302">
        <f>'Ind T6'!W44</f>
        <v>4.2632501987736218</v>
      </c>
      <c r="E125" s="299" t="str">
        <f>CONCATENATE("(",ROUND((D125/$H126)*100,1),")")</f>
        <v>(4.4)</v>
      </c>
      <c r="F125" s="302">
        <f>'Ind T6'!X44</f>
        <v>1.3522119960405492</v>
      </c>
      <c r="G125" s="299" t="str">
        <f>CONCATENATE("(",ROUND((F125/$H126)*100,1),")")</f>
        <v>(1.4)</v>
      </c>
      <c r="H125" s="302">
        <f t="shared" ref="H125" si="106">SUM(B125,D125,F125)</f>
        <v>21.014603702574213</v>
      </c>
      <c r="I125" s="299" t="str">
        <f>CONCATENATE("(",ROUND((H125/$H126)*100,1),")")</f>
        <v>(21.8)</v>
      </c>
      <c r="K125" s="302">
        <f t="shared" ref="K125:K126" si="107">B125-B115</f>
        <v>-1.3250378554839006</v>
      </c>
      <c r="L125" s="302">
        <f t="shared" ref="L125:L126" si="108">D125-D115</f>
        <v>-0.6193186802163444</v>
      </c>
      <c r="M125" s="302">
        <f t="shared" ref="M125:M126" si="109">F125-F115</f>
        <v>-0.32366432649883103</v>
      </c>
      <c r="N125" s="302">
        <f t="shared" ref="N125:N126" si="110">SUM(K125:M125)</f>
        <v>-2.2680208621990761</v>
      </c>
    </row>
    <row r="126" spans="1:14" x14ac:dyDescent="0.2">
      <c r="A126" s="282" t="s">
        <v>363</v>
      </c>
      <c r="B126" s="302">
        <f>SUM(B124:B125)</f>
        <v>82.968607587526563</v>
      </c>
      <c r="C126" s="299" t="str">
        <f>CONCATENATE("(",ROUND((B126/$H126)*100,1),")")</f>
        <v>(86.1)</v>
      </c>
      <c r="D126" s="302">
        <f>SUM(D124:D125)</f>
        <v>7.9808875850728382</v>
      </c>
      <c r="E126" s="299" t="str">
        <f>CONCATENATE("(",ROUND((D126/$H126)*100,1),")")</f>
        <v>(8.3)</v>
      </c>
      <c r="F126" s="302">
        <f>SUM(F124:F125)</f>
        <v>5.423504827400448</v>
      </c>
      <c r="G126" s="299" t="str">
        <f>CONCATENATE("(",ROUND((F126/$H126)*100,1),")")</f>
        <v>(5.6)</v>
      </c>
      <c r="H126" s="302">
        <f>SUM(H124:H125)</f>
        <v>96.372999999999848</v>
      </c>
      <c r="I126" s="299" t="str">
        <f>CONCATENATE("(",ROUND((H126/$H126)*100,1),")")</f>
        <v>(100)</v>
      </c>
      <c r="K126" s="302">
        <f t="shared" si="107"/>
        <v>-9.7401596849945946</v>
      </c>
      <c r="L126" s="302">
        <f t="shared" si="108"/>
        <v>-1.1689456245115464</v>
      </c>
      <c r="M126" s="302">
        <f t="shared" si="109"/>
        <v>-0.72089469049404009</v>
      </c>
      <c r="N126" s="302">
        <f t="shared" si="110"/>
        <v>-11.630000000000182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3.8289895851614513</v>
      </c>
      <c r="C135" s="299" t="str">
        <f>CONCATENATE("(",ROUND((B135/$H137)*100,1),")")</f>
        <v>(68.8)</v>
      </c>
      <c r="D135" s="302">
        <f>'Ind T6'!M54</f>
        <v>6.5250390556996718E-2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3.894239975718448</v>
      </c>
      <c r="I135" s="299" t="str">
        <f>CONCATENATE("(",ROUND((H135/$H137)*100,1),")")</f>
        <v>(69.9)</v>
      </c>
      <c r="K135" s="302">
        <f>B140-B135</f>
        <v>-0.13612653911576844</v>
      </c>
      <c r="L135" s="302">
        <f>D140-D135</f>
        <v>-1.0650304629465229E-3</v>
      </c>
      <c r="M135" s="302">
        <f>F140-F135</f>
        <v>0</v>
      </c>
      <c r="N135" s="302">
        <f>SUM(K135:M135)</f>
        <v>-0.13719156957871498</v>
      </c>
    </row>
    <row r="136" spans="1:14" x14ac:dyDescent="0.2">
      <c r="A136" s="282" t="s">
        <v>365</v>
      </c>
      <c r="B136" s="302">
        <f>'Ind T6'!L53</f>
        <v>1.3683248567758097</v>
      </c>
      <c r="C136" s="299" t="str">
        <f>CONCATENATE("(",ROUND((B136/$H137)*100,1),")")</f>
        <v>(24.6)</v>
      </c>
      <c r="D136" s="302">
        <f>'Ind T6'!M53</f>
        <v>0.30643516750573702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1.6747600242815468</v>
      </c>
      <c r="I136" s="299" t="str">
        <f>CONCATENATE("(",ROUND((H136/$H137)*100,1),")")</f>
        <v>(30.1)</v>
      </c>
      <c r="K136" s="302">
        <f t="shared" ref="K136:K137" si="112">B141-B136</f>
        <v>-2.7781763504257651E-2</v>
      </c>
      <c r="L136" s="302">
        <f t="shared" ref="L136:L137" si="113">D141-D136</f>
        <v>-9.0266669170303571E-3</v>
      </c>
      <c r="M136" s="302">
        <f t="shared" ref="M136:M137" si="114">F141-F136</f>
        <v>0</v>
      </c>
      <c r="N136" s="302">
        <f t="shared" ref="N136:N137" si="115">SUM(K136:M136)</f>
        <v>-3.6808430421288008E-2</v>
      </c>
    </row>
    <row r="137" spans="1:14" x14ac:dyDescent="0.2">
      <c r="A137" s="282" t="s">
        <v>363</v>
      </c>
      <c r="B137" s="302">
        <f>SUM(B135:B136)</f>
        <v>5.1973144419372606</v>
      </c>
      <c r="C137" s="299" t="str">
        <f>CONCATENATE("(",ROUND((B137/$H137)*100,1),")")</f>
        <v>(93.3)</v>
      </c>
      <c r="D137" s="302">
        <f>SUM(D135:D136)</f>
        <v>0.37168555806273373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5.5689999999999946</v>
      </c>
      <c r="I137" s="299" t="str">
        <f>CONCATENATE("(",ROUND((H137/$H137)*100,1),")")</f>
        <v>(100)</v>
      </c>
      <c r="K137" s="302">
        <f t="shared" si="112"/>
        <v>-0.16390830262002609</v>
      </c>
      <c r="L137" s="302">
        <f t="shared" si="113"/>
        <v>-1.0091697379976894E-2</v>
      </c>
      <c r="M137" s="302">
        <f t="shared" si="114"/>
        <v>0</v>
      </c>
      <c r="N137" s="302">
        <f t="shared" si="115"/>
        <v>-0.17400000000000299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3.6928630460456828</v>
      </c>
      <c r="C140" s="299" t="str">
        <f>CONCATENATE("(",ROUND((B140/$H142)*100,1),")")</f>
        <v>(68.4)</v>
      </c>
      <c r="D140" s="302">
        <f>'Ind T6'!R54</f>
        <v>6.4185360094050195E-2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3.7570484061397331</v>
      </c>
      <c r="I140" s="299" t="str">
        <f>CONCATENATE("(",ROUND((H140/$H142)*100,1),")")</f>
        <v>(69.6)</v>
      </c>
      <c r="K140" s="302">
        <f>B145-B140</f>
        <v>-7.1313945086601827E-2</v>
      </c>
      <c r="L140" s="302">
        <f>D145-D140</f>
        <v>1.3028833358159075E-3</v>
      </c>
      <c r="M140" s="302">
        <f>F145-F140</f>
        <v>0</v>
      </c>
      <c r="N140" s="302">
        <f>SUM(K140:M140)</f>
        <v>-7.0011061750785919E-2</v>
      </c>
    </row>
    <row r="141" spans="1:14" x14ac:dyDescent="0.2">
      <c r="A141" s="282" t="s">
        <v>365</v>
      </c>
      <c r="B141" s="302">
        <f>'Ind T6'!Q53</f>
        <v>1.3405430932715521</v>
      </c>
      <c r="C141" s="299" t="str">
        <f>CONCATENATE("(",ROUND((B141/$H142)*100,1),")")</f>
        <v>(24.8)</v>
      </c>
      <c r="D141" s="302">
        <f>'Ind T6'!R53</f>
        <v>0.29740850058870666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1.6379515938602587</v>
      </c>
      <c r="I141" s="299" t="str">
        <f>CONCATENATE("(",ROUND((H141/$H142)*100,1),")")</f>
        <v>(30.4)</v>
      </c>
      <c r="K141" s="302">
        <f t="shared" ref="K141:K142" si="117">B146-B141</f>
        <v>1.698387769195131E-2</v>
      </c>
      <c r="L141" s="302">
        <f t="shared" ref="L141:L142" si="118">D146-D141</f>
        <v>-1.9728159411488422E-3</v>
      </c>
      <c r="M141" s="302">
        <f t="shared" ref="M141:M142" si="119">F146-F141</f>
        <v>0</v>
      </c>
      <c r="N141" s="302">
        <f t="shared" ref="N141:N142" si="120">SUM(K141:M141)</f>
        <v>1.5011061750802468E-2</v>
      </c>
    </row>
    <row r="142" spans="1:14" x14ac:dyDescent="0.2">
      <c r="A142" s="282" t="s">
        <v>363</v>
      </c>
      <c r="B142" s="302">
        <f>SUM(B140:B141)</f>
        <v>5.0334061393172345</v>
      </c>
      <c r="C142" s="299" t="str">
        <f>CONCATENATE("(",ROUND((B142/$H142)*100,1),")")</f>
        <v>(93.3)</v>
      </c>
      <c r="D142" s="302">
        <f>SUM(D140:D141)</f>
        <v>0.36159386068275684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5.3949999999999916</v>
      </c>
      <c r="I142" s="299" t="str">
        <f>CONCATENATE("(",ROUND((H142/$H142)*100,1),")")</f>
        <v>(100)</v>
      </c>
      <c r="K142" s="302">
        <f t="shared" si="117"/>
        <v>-5.4330067394650072E-2</v>
      </c>
      <c r="L142" s="302">
        <f t="shared" si="118"/>
        <v>-6.6993260533293464E-4</v>
      </c>
      <c r="M142" s="302">
        <f t="shared" si="119"/>
        <v>0</v>
      </c>
      <c r="N142" s="302">
        <f t="shared" si="120"/>
        <v>-5.4999999999983007E-2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3.621549100959081</v>
      </c>
      <c r="C145" s="299" t="str">
        <f>CONCATENATE("(",ROUND((B145/$H147)*100,1),")")</f>
        <v>(67.8)</v>
      </c>
      <c r="D145" s="302">
        <f>'Ind T6'!W54</f>
        <v>6.5488243429866103E-2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3.6870373443889473</v>
      </c>
      <c r="I145" s="299" t="str">
        <f>CONCATENATE("(",ROUND((H145/$H147)*100,1),")")</f>
        <v>(69)</v>
      </c>
      <c r="K145" s="302">
        <f>B145-B135</f>
        <v>-0.20744048420237027</v>
      </c>
      <c r="L145" s="302">
        <f>D145-D135</f>
        <v>2.3785287286938461E-4</v>
      </c>
      <c r="M145" s="302">
        <f>F145-F135</f>
        <v>0</v>
      </c>
      <c r="N145" s="302">
        <f>SUM(K145:M145)</f>
        <v>-0.2072026313295009</v>
      </c>
    </row>
    <row r="146" spans="1:14" x14ac:dyDescent="0.2">
      <c r="A146" s="282" t="s">
        <v>365</v>
      </c>
      <c r="B146" s="302">
        <f>'Ind T6'!V53</f>
        <v>1.3575269709635034</v>
      </c>
      <c r="C146" s="299" t="str">
        <f>CONCATENATE("(",ROUND((B146/$H147)*100,1),")")</f>
        <v>(25.4)</v>
      </c>
      <c r="D146" s="302">
        <f>'Ind T6'!W53</f>
        <v>0.29543568464755782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1.6529626556110613</v>
      </c>
      <c r="I146" s="299" t="str">
        <f>CONCATENATE("(",ROUND((H146/$H147)*100,1),")")</f>
        <v>(31)</v>
      </c>
      <c r="K146" s="302">
        <f t="shared" ref="K146:K147" si="122">B146-B136</f>
        <v>-1.079788581230634E-2</v>
      </c>
      <c r="L146" s="302">
        <f t="shared" ref="L146:L147" si="123">D146-D136</f>
        <v>-1.0999482858179199E-2</v>
      </c>
      <c r="M146" s="302">
        <f t="shared" ref="M146:M147" si="124">F146-F136</f>
        <v>0</v>
      </c>
      <c r="N146" s="302">
        <f t="shared" ref="N146:N147" si="125">SUM(K146:M146)</f>
        <v>-2.179736867048554E-2</v>
      </c>
    </row>
    <row r="147" spans="1:14" x14ac:dyDescent="0.2">
      <c r="A147" s="282" t="s">
        <v>363</v>
      </c>
      <c r="B147" s="302">
        <f>SUM(B145:B146)</f>
        <v>4.9790760719225844</v>
      </c>
      <c r="C147" s="299" t="str">
        <f>CONCATENATE("(",ROUND((B147/$H147)*100,1),")")</f>
        <v>(93.2)</v>
      </c>
      <c r="D147" s="302">
        <f>SUM(D145:D146)</f>
        <v>0.36092392807742391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5.3400000000000087</v>
      </c>
      <c r="I147" s="299" t="str">
        <f>CONCATENATE("(",ROUND((H147/$H147)*100,1),")")</f>
        <v>(100)</v>
      </c>
      <c r="K147" s="302">
        <f t="shared" si="122"/>
        <v>-0.21823837001467616</v>
      </c>
      <c r="L147" s="302">
        <f t="shared" si="123"/>
        <v>-1.0761629985309829E-2</v>
      </c>
      <c r="M147" s="302">
        <f t="shared" si="124"/>
        <v>0</v>
      </c>
      <c r="N147" s="302">
        <f t="shared" si="125"/>
        <v>-0.22899999999998599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5.3810141021517497</v>
      </c>
      <c r="C156" s="299" t="str">
        <f>CONCATENATE("(",ROUND((B156/$H158)*100,1),")")</f>
        <v>(55.4)</v>
      </c>
      <c r="D156" s="302">
        <f>'Ind T6'!M63</f>
        <v>1.7449744071794198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7.1259885093311697</v>
      </c>
      <c r="I156" s="299" t="str">
        <f>CONCATENATE("(",ROUND((H156/$H158)*100,1),")")</f>
        <v>(73.4)</v>
      </c>
      <c r="K156" s="302">
        <f>B161-B156</f>
        <v>8.3189098219986768E-2</v>
      </c>
      <c r="L156" s="302">
        <f>D161-D156</f>
        <v>4.6858460484651587E-2</v>
      </c>
      <c r="M156" s="302">
        <f>F161-F156</f>
        <v>0</v>
      </c>
      <c r="N156" s="302">
        <f>SUM(K156:M156)</f>
        <v>0.13004755870463836</v>
      </c>
    </row>
    <row r="157" spans="1:14" x14ac:dyDescent="0.2">
      <c r="A157" s="282" t="s">
        <v>365</v>
      </c>
      <c r="B157" s="302">
        <f>'Ind T6'!L62</f>
        <v>1.6734507469010957</v>
      </c>
      <c r="C157" s="299" t="str">
        <f>CONCATENATE("(",ROUND((B157/$H158)*100,1),")")</f>
        <v>(17.2)</v>
      </c>
      <c r="D157" s="302">
        <f>'Ind T6'!M62</f>
        <v>0.87197994360014508</v>
      </c>
      <c r="E157" s="299" t="str">
        <f>CONCATENATE("(",ROUND((D157/$H158)*100,1),")")</f>
        <v>(9)</v>
      </c>
      <c r="F157" s="302">
        <f>'Ind T6'!N62</f>
        <v>4.058080016757705E-2</v>
      </c>
      <c r="G157" s="299" t="str">
        <f>CONCATENATE("(",ROUND((F157/$H158)*100,1),")")</f>
        <v>(0.4)</v>
      </c>
      <c r="H157" s="302">
        <f t="shared" ref="H157" si="126">SUM(B157,D157,F157)</f>
        <v>2.5860114906688176</v>
      </c>
      <c r="I157" s="299" t="str">
        <f>CONCATENATE("(",ROUND((H157/$H158)*100,1),")")</f>
        <v>(26.6)</v>
      </c>
      <c r="K157" s="302">
        <f t="shared" ref="K157:K158" si="127">B162-B157</f>
        <v>0.10520315204005493</v>
      </c>
      <c r="L157" s="302">
        <f t="shared" ref="L157:L158" si="128">D162-D157</f>
        <v>3.0779416321055963E-2</v>
      </c>
      <c r="M157" s="302">
        <f t="shared" ref="M157:M158" si="129">F162-F157</f>
        <v>-3.0127065743741632E-5</v>
      </c>
      <c r="N157" s="302">
        <f t="shared" ref="N157:N158" si="130">SUM(K157:M157)</f>
        <v>0.13595244129536715</v>
      </c>
    </row>
    <row r="158" spans="1:14" x14ac:dyDescent="0.2">
      <c r="A158" s="282" t="s">
        <v>363</v>
      </c>
      <c r="B158" s="302">
        <f>SUM(B156:B157)</f>
        <v>7.0544648490528452</v>
      </c>
      <c r="C158" s="299" t="str">
        <f>CONCATENATE("(",ROUND((B158/$H158)*100,1),")")</f>
        <v>(72.6)</v>
      </c>
      <c r="D158" s="302">
        <f>SUM(D156:D157)</f>
        <v>2.6169543507795647</v>
      </c>
      <c r="E158" s="299" t="str">
        <f>CONCATENATE("(",ROUND((D158/$H158)*100,1),")")</f>
        <v>(26.9)</v>
      </c>
      <c r="F158" s="302">
        <f>SUM(F156:F157)</f>
        <v>4.058080016757705E-2</v>
      </c>
      <c r="G158" s="299" t="str">
        <f>CONCATENATE("(",ROUND((F158/$H158)*100,1),")")</f>
        <v>(0.4)</v>
      </c>
      <c r="H158" s="302">
        <f>SUM(H156:H157)</f>
        <v>9.7119999999999873</v>
      </c>
      <c r="I158" s="299" t="str">
        <f>CONCATENATE("(",ROUND((H158/$H158)*100,1),")")</f>
        <v>(100)</v>
      </c>
      <c r="K158" s="302">
        <f t="shared" si="127"/>
        <v>0.18839225026004236</v>
      </c>
      <c r="L158" s="302">
        <f t="shared" si="128"/>
        <v>7.7637876805707773E-2</v>
      </c>
      <c r="M158" s="302">
        <f t="shared" si="129"/>
        <v>-3.0127065743741632E-5</v>
      </c>
      <c r="N158" s="302">
        <f t="shared" si="130"/>
        <v>0.2660000000000064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5.4642032003717365</v>
      </c>
      <c r="C161" s="299" t="str">
        <f>CONCATENATE("(",ROUND((B161/$H163)*100,1),")")</f>
        <v>(54.8)</v>
      </c>
      <c r="D161" s="302">
        <f>'Ind T6'!R63</f>
        <v>1.7918328676640713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7.256036068035808</v>
      </c>
      <c r="I161" s="299" t="str">
        <f>CONCATENATE("(",ROUND((H161/$H163)*100,1),")")</f>
        <v>(72.7)</v>
      </c>
      <c r="K161" s="302">
        <f>B166-B161</f>
        <v>5.5075089450982162E-2</v>
      </c>
      <c r="L161" s="302">
        <f>D166-D161</f>
        <v>4.6579370030812139E-2</v>
      </c>
      <c r="M161" s="302">
        <f>F166-F161</f>
        <v>0</v>
      </c>
      <c r="N161" s="302">
        <f>SUM(K161:M161)</f>
        <v>0.1016544594817943</v>
      </c>
    </row>
    <row r="162" spans="1:14" x14ac:dyDescent="0.2">
      <c r="A162" s="282" t="s">
        <v>365</v>
      </c>
      <c r="B162" s="302">
        <f>'Ind T6'!Q62</f>
        <v>1.7786538989411507</v>
      </c>
      <c r="C162" s="299" t="str">
        <f>CONCATENATE("(",ROUND((B162/$H163)*100,1),")")</f>
        <v>(17.8)</v>
      </c>
      <c r="D162" s="302">
        <f>'Ind T6'!R62</f>
        <v>0.90275935992120104</v>
      </c>
      <c r="E162" s="299" t="str">
        <f>CONCATENATE("(",ROUND((D162/$H163)*100,1),")")</f>
        <v>(9)</v>
      </c>
      <c r="F162" s="302">
        <f>'Ind T6'!S62</f>
        <v>4.0550673101833308E-2</v>
      </c>
      <c r="G162" s="299" t="str">
        <f>CONCATENATE("(",ROUND((F162/$H163)*100,1),")")</f>
        <v>(0.4)</v>
      </c>
      <c r="H162" s="302">
        <f t="shared" ref="H162" si="131">SUM(B162,D162,F162)</f>
        <v>2.7219639319641851</v>
      </c>
      <c r="I162" s="299" t="str">
        <f>CONCATENATE("(",ROUND((H162/$H163)*100,1),")")</f>
        <v>(27.3)</v>
      </c>
      <c r="K162" s="302">
        <f t="shared" ref="K162:K163" si="132">B167-B162</f>
        <v>0.18252123346909577</v>
      </c>
      <c r="L162" s="302">
        <f t="shared" ref="L162:L163" si="133">D167-D162</f>
        <v>4.1454015255869892E-2</v>
      </c>
      <c r="M162" s="302">
        <f t="shared" ref="M162:M163" si="134">F167-F162</f>
        <v>3.7029179322568134E-4</v>
      </c>
      <c r="N162" s="302">
        <f t="shared" ref="N162:N163" si="135">SUM(K162:M162)</f>
        <v>0.22434554051819133</v>
      </c>
    </row>
    <row r="163" spans="1:14" x14ac:dyDescent="0.2">
      <c r="A163" s="282" t="s">
        <v>363</v>
      </c>
      <c r="B163" s="302">
        <f>SUM(B161:B162)</f>
        <v>7.2428570993128876</v>
      </c>
      <c r="C163" s="299" t="str">
        <f>CONCATENATE("(",ROUND((B163/$H163)*100,1),")")</f>
        <v>(72.6)</v>
      </c>
      <c r="D163" s="302">
        <f>SUM(D161:D162)</f>
        <v>2.6945922275852725</v>
      </c>
      <c r="E163" s="299" t="str">
        <f>CONCATENATE("(",ROUND((D163/$H163)*100,1),")")</f>
        <v>(27)</v>
      </c>
      <c r="F163" s="302">
        <f>SUM(F161:F162)</f>
        <v>4.0550673101833308E-2</v>
      </c>
      <c r="G163" s="299" t="str">
        <f>CONCATENATE("(",ROUND((F163/$H163)*100,1),")")</f>
        <v>(0.4)</v>
      </c>
      <c r="H163" s="302">
        <f>SUM(H161:H162)</f>
        <v>9.9779999999999927</v>
      </c>
      <c r="I163" s="299" t="str">
        <f>CONCATENATE("(",ROUND((H163/$H163)*100,1),")")</f>
        <v>(100)</v>
      </c>
      <c r="K163" s="302">
        <f t="shared" si="132"/>
        <v>0.23759632292007726</v>
      </c>
      <c r="L163" s="302">
        <f t="shared" si="133"/>
        <v>8.803338528668192E-2</v>
      </c>
      <c r="M163" s="302">
        <f t="shared" si="134"/>
        <v>3.7029179322568134E-4</v>
      </c>
      <c r="N163" s="302">
        <f t="shared" si="135"/>
        <v>0.32599999999998486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5.5192782898227186</v>
      </c>
      <c r="C166" s="299" t="str">
        <f>CONCATENATE("(",ROUND((B166/$H168)*100,1),")")</f>
        <v>(53.6)</v>
      </c>
      <c r="D166" s="302">
        <f>'Ind T6'!W63</f>
        <v>1.8384122376948835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7.3576905275176019</v>
      </c>
      <c r="I166" s="299" t="str">
        <f>CONCATENATE("(",ROUND((H166/$H168)*100,1),")")</f>
        <v>(71.4)</v>
      </c>
      <c r="K166" s="302">
        <f>B166-B156</f>
        <v>0.13826418767096893</v>
      </c>
      <c r="L166" s="302">
        <f>D166-D156</f>
        <v>9.3437830515463727E-2</v>
      </c>
      <c r="M166" s="302">
        <f>F166-F156</f>
        <v>0</v>
      </c>
      <c r="N166" s="302">
        <f>SUM(K166:M166)</f>
        <v>0.23170201818643266</v>
      </c>
    </row>
    <row r="167" spans="1:14" x14ac:dyDescent="0.2">
      <c r="A167" s="282" t="s">
        <v>365</v>
      </c>
      <c r="B167" s="302">
        <f>'Ind T6'!V62</f>
        <v>1.9611751324102464</v>
      </c>
      <c r="C167" s="299" t="str">
        <f>CONCATENATE("(",ROUND((B167/$H168)*100,1),")")</f>
        <v>(19)</v>
      </c>
      <c r="D167" s="302">
        <f>'Ind T6'!W62</f>
        <v>0.94421337517707093</v>
      </c>
      <c r="E167" s="299" t="str">
        <f>CONCATENATE("(",ROUND((D167/$H168)*100,1),")")</f>
        <v>(9.2)</v>
      </c>
      <c r="F167" s="302">
        <f>'Ind T6'!X62</f>
        <v>4.0920964895058989E-2</v>
      </c>
      <c r="G167" s="299" t="str">
        <f>CONCATENATE("(",ROUND((F167/$H168)*100,1),")")</f>
        <v>(0.4)</v>
      </c>
      <c r="H167" s="302">
        <f t="shared" ref="H167" si="136">SUM(B167,D167,F167)</f>
        <v>2.9463094724823762</v>
      </c>
      <c r="I167" s="299" t="str">
        <f>CONCATENATE("(",ROUND((H167/$H168)*100,1),")")</f>
        <v>(28.6)</v>
      </c>
      <c r="K167" s="302">
        <f t="shared" ref="K167:K168" si="137">B167-B157</f>
        <v>0.28772438550915069</v>
      </c>
      <c r="L167" s="302">
        <f t="shared" ref="L167:L168" si="138">D167-D157</f>
        <v>7.2233431576925855E-2</v>
      </c>
      <c r="M167" s="302">
        <f t="shared" ref="M167:M168" si="139">F167-F157</f>
        <v>3.4016472748193971E-4</v>
      </c>
      <c r="N167" s="302">
        <f t="shared" ref="N167:N168" si="140">SUM(K167:M167)</f>
        <v>0.36029798181355849</v>
      </c>
    </row>
    <row r="168" spans="1:14" x14ac:dyDescent="0.2">
      <c r="A168" s="282" t="s">
        <v>363</v>
      </c>
      <c r="B168" s="302">
        <f>SUM(B166:B167)</f>
        <v>7.4804534222329648</v>
      </c>
      <c r="C168" s="299" t="str">
        <f>CONCATENATE("(",ROUND((B168/$H168)*100,1),")")</f>
        <v>(72.6)</v>
      </c>
      <c r="D168" s="302">
        <f>SUM(D166:D167)</f>
        <v>2.7826256128719544</v>
      </c>
      <c r="E168" s="299" t="str">
        <f>CONCATENATE("(",ROUND((D168/$H168)*100,1),")")</f>
        <v>(27)</v>
      </c>
      <c r="F168" s="302">
        <f>SUM(F166:F167)</f>
        <v>4.0920964895058989E-2</v>
      </c>
      <c r="G168" s="299" t="str">
        <f>CONCATENATE("(",ROUND((F168/$H168)*100,1),")")</f>
        <v>(0.4)</v>
      </c>
      <c r="H168" s="302">
        <f>SUM(H166:H167)</f>
        <v>10.303999999999977</v>
      </c>
      <c r="I168" s="299" t="str">
        <f>CONCATENATE("(",ROUND((H168/$H168)*100,1),")")</f>
        <v>(100)</v>
      </c>
      <c r="K168" s="302">
        <f t="shared" si="137"/>
        <v>0.42598857318011962</v>
      </c>
      <c r="L168" s="302">
        <f t="shared" si="138"/>
        <v>0.16567126209238969</v>
      </c>
      <c r="M168" s="302">
        <f t="shared" si="139"/>
        <v>3.4016472748193971E-4</v>
      </c>
      <c r="N168" s="302">
        <f t="shared" si="140"/>
        <v>0.5919999999999912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36.207268714075248</v>
      </c>
      <c r="C177" s="299" t="str">
        <f>CONCATENATE("(",ROUND((B177/$H179)*100,1),")")</f>
        <v>(40.1)</v>
      </c>
      <c r="D177" s="302">
        <f>'Ind T6'!M72</f>
        <v>2.3024967912106282</v>
      </c>
      <c r="E177" s="299" t="str">
        <f>CONCATENATE("(",ROUND((D177/$H179)*100,1),")")</f>
        <v>(2.6)</v>
      </c>
      <c r="F177" s="302">
        <f>'Ind T6'!N72</f>
        <v>39.002339443881453</v>
      </c>
      <c r="G177" s="299" t="str">
        <f>CONCATENATE("(",ROUND((F177/$H179)*100,1),")")</f>
        <v>(43.2)</v>
      </c>
      <c r="H177" s="302">
        <f>SUM(B177,D177,F177)</f>
        <v>77.512104949167338</v>
      </c>
      <c r="I177" s="299" t="str">
        <f>CONCATENATE("(",ROUND((H177/$H179)*100,1),")")</f>
        <v>(85.9)</v>
      </c>
      <c r="K177" s="302">
        <f>B182-B177</f>
        <v>-0.37374964310001957</v>
      </c>
      <c r="L177" s="302">
        <f>D182-D177</f>
        <v>4.7639646104405298E-2</v>
      </c>
      <c r="M177" s="302">
        <f>F182-F177</f>
        <v>0.48092255312608501</v>
      </c>
      <c r="N177" s="302">
        <f>SUM(K177:M177)</f>
        <v>0.15481255613047074</v>
      </c>
    </row>
    <row r="178" spans="1:14" x14ac:dyDescent="0.2">
      <c r="A178" s="282" t="s">
        <v>365</v>
      </c>
      <c r="B178" s="302">
        <f>'Ind T6'!L71</f>
        <v>6.6466641010929246</v>
      </c>
      <c r="C178" s="299" t="str">
        <f>CONCATENATE("(",ROUND((B178/$H179)*100,1),")")</f>
        <v>(7.4)</v>
      </c>
      <c r="D178" s="302">
        <f>'Ind T6'!M71</f>
        <v>4.1533940395774662</v>
      </c>
      <c r="E178" s="299" t="str">
        <f>CONCATENATE("(",ROUND((D178/$H179)*100,1),")")</f>
        <v>(4.6)</v>
      </c>
      <c r="F178" s="302">
        <f>'Ind T6'!N71</f>
        <v>1.8958369101621997</v>
      </c>
      <c r="G178" s="299" t="str">
        <f>CONCATENATE("(",ROUND((F178/$H179)*100,1),")")</f>
        <v>(2.1)</v>
      </c>
      <c r="H178" s="302">
        <f t="shared" ref="H178" si="141">SUM(B178,D178,F178)</f>
        <v>12.69589505083259</v>
      </c>
      <c r="I178" s="299" t="str">
        <f>CONCATENATE("(",ROUND((H178/$H179)*100,1),")")</f>
        <v>(14.1)</v>
      </c>
      <c r="K178" s="302">
        <f t="shared" ref="K178:K179" si="142">B183-B178</f>
        <v>4.4457798450341812E-2</v>
      </c>
      <c r="L178" s="302">
        <f t="shared" ref="L178:L179" si="143">D183-D178</f>
        <v>5.5338387164027836E-2</v>
      </c>
      <c r="M178" s="302">
        <f t="shared" ref="M178:M179" si="144">F183-F178</f>
        <v>2.1391258255204715E-2</v>
      </c>
      <c r="N178" s="302">
        <f t="shared" ref="N178:N179" si="145">SUM(K178:M178)</f>
        <v>0.12118744386957436</v>
      </c>
    </row>
    <row r="179" spans="1:14" x14ac:dyDescent="0.2">
      <c r="A179" s="282" t="s">
        <v>363</v>
      </c>
      <c r="B179" s="302">
        <f>SUM(B177:B178)</f>
        <v>42.853932815168172</v>
      </c>
      <c r="C179" s="299" t="str">
        <f>CONCATENATE("(",ROUND((B179/$H179)*100,1),")")</f>
        <v>(47.5)</v>
      </c>
      <c r="D179" s="302">
        <f>SUM(D177:D178)</f>
        <v>6.4558908307880944</v>
      </c>
      <c r="E179" s="299" t="str">
        <f>CONCATENATE("(",ROUND((D179/$H179)*100,1),")")</f>
        <v>(7.2)</v>
      </c>
      <c r="F179" s="302">
        <f>SUM(F177:F178)</f>
        <v>40.898176354043656</v>
      </c>
      <c r="G179" s="299" t="str">
        <f>CONCATENATE("(",ROUND((F179/$H179)*100,1),")")</f>
        <v>(45.3)</v>
      </c>
      <c r="H179" s="302">
        <f>SUM(H177:H178)</f>
        <v>90.207999999999927</v>
      </c>
      <c r="I179" s="299" t="str">
        <f>CONCATENATE("(",ROUND((H179/$H179)*100,1),")")</f>
        <v>(100)</v>
      </c>
      <c r="K179" s="302">
        <f t="shared" si="142"/>
        <v>-0.3292918446496742</v>
      </c>
      <c r="L179" s="302">
        <f t="shared" si="143"/>
        <v>0.10297803326843358</v>
      </c>
      <c r="M179" s="302">
        <f t="shared" si="144"/>
        <v>0.50231381138128484</v>
      </c>
      <c r="N179" s="302">
        <f t="shared" si="145"/>
        <v>0.27600000000004421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35.833519070975228</v>
      </c>
      <c r="C182" s="299" t="str">
        <f>CONCATENATE("(",ROUND((B182/$H184)*100,1),")")</f>
        <v>(39.6)</v>
      </c>
      <c r="D182" s="302">
        <f>'Ind T6'!R72</f>
        <v>2.3501364373150335</v>
      </c>
      <c r="E182" s="299" t="str">
        <f>CONCATENATE("(",ROUND((D182/$H184)*100,1),")")</f>
        <v>(2.6)</v>
      </c>
      <c r="F182" s="302">
        <f>'Ind T6'!S72</f>
        <v>39.483261997007538</v>
      </c>
      <c r="G182" s="299" t="str">
        <f>CONCATENATE("(",ROUND((F182/$H184)*100,1),")")</f>
        <v>(43.6)</v>
      </c>
      <c r="H182" s="302">
        <f>SUM(B182,D182,F182)</f>
        <v>77.666917505297803</v>
      </c>
      <c r="I182" s="299" t="str">
        <f>CONCATENATE("(",ROUND((H182/$H184)*100,1),")")</f>
        <v>(85.8)</v>
      </c>
      <c r="K182" s="302">
        <f>B187-B182</f>
        <v>-0.49323527340897755</v>
      </c>
      <c r="L182" s="302">
        <f>D187-D182</f>
        <v>0.13036966597430633</v>
      </c>
      <c r="M182" s="302">
        <f>F187-F182</f>
        <v>1.6164235359910606</v>
      </c>
      <c r="N182" s="302">
        <f>SUM(K182:M182)</f>
        <v>1.2535579285563894</v>
      </c>
    </row>
    <row r="183" spans="1:14" x14ac:dyDescent="0.2">
      <c r="A183" s="282" t="s">
        <v>365</v>
      </c>
      <c r="B183" s="302">
        <f>'Ind T6'!Q71</f>
        <v>6.6911218995432664</v>
      </c>
      <c r="C183" s="299" t="str">
        <f>CONCATENATE("(",ROUND((B183/$H184)*100,1),")")</f>
        <v>(7.4)</v>
      </c>
      <c r="D183" s="302">
        <f>'Ind T6'!R71</f>
        <v>4.2087324267414941</v>
      </c>
      <c r="E183" s="299" t="str">
        <f>CONCATENATE("(",ROUND((D183/$H184)*100,1),")")</f>
        <v>(4.7)</v>
      </c>
      <c r="F183" s="302">
        <f>'Ind T6'!S71</f>
        <v>1.9172281684174044</v>
      </c>
      <c r="G183" s="299" t="str">
        <f>CONCATENATE("(",ROUND((F183/$H184)*100,1),")")</f>
        <v>(2.1)</v>
      </c>
      <c r="H183" s="302">
        <f t="shared" ref="H183" si="146">SUM(B183,D183,F183)</f>
        <v>12.817082494702165</v>
      </c>
      <c r="I183" s="299" t="str">
        <f>CONCATENATE("(",ROUND((H183/$H184)*100,1),")")</f>
        <v>(14.2)</v>
      </c>
      <c r="K183" s="302">
        <f t="shared" ref="K183:K184" si="147">B188-B183</f>
        <v>0.21637718557575791</v>
      </c>
      <c r="L183" s="302">
        <f t="shared" ref="L183:L184" si="148">D188-D183</f>
        <v>0.1843894838206559</v>
      </c>
      <c r="M183" s="302">
        <f t="shared" ref="M183:M184" si="149">F188-F183</f>
        <v>0.11767540204709559</v>
      </c>
      <c r="N183" s="302">
        <f t="shared" ref="N183:N184" si="150">SUM(K183:M183)</f>
        <v>0.5184420714435094</v>
      </c>
    </row>
    <row r="184" spans="1:14" x14ac:dyDescent="0.2">
      <c r="A184" s="282" t="s">
        <v>363</v>
      </c>
      <c r="B184" s="302">
        <f>SUM(B182:B183)</f>
        <v>42.524640970518497</v>
      </c>
      <c r="C184" s="299" t="str">
        <f>CONCATENATE("(",ROUND((B184/$H184)*100,1),")")</f>
        <v>(47)</v>
      </c>
      <c r="D184" s="302">
        <f>SUM(D182:D183)</f>
        <v>6.558868864056528</v>
      </c>
      <c r="E184" s="299" t="str">
        <f>CONCATENATE("(",ROUND((D184/$H184)*100,1),")")</f>
        <v>(7.2)</v>
      </c>
      <c r="F184" s="302">
        <f>SUM(F182:F183)</f>
        <v>41.400490165424941</v>
      </c>
      <c r="G184" s="299" t="str">
        <f>CONCATENATE("(",ROUND((F184/$H184)*100,1),")")</f>
        <v>(45.8)</v>
      </c>
      <c r="H184" s="302">
        <f>SUM(H182:H183)</f>
        <v>90.483999999999966</v>
      </c>
      <c r="I184" s="299" t="str">
        <f>CONCATENATE("(",ROUND((H184/$H184)*100,1),")")</f>
        <v>(100)</v>
      </c>
      <c r="K184" s="302">
        <f t="shared" si="147"/>
        <v>-0.27685808783322585</v>
      </c>
      <c r="L184" s="302">
        <f t="shared" si="148"/>
        <v>0.31475914979496178</v>
      </c>
      <c r="M184" s="302">
        <f t="shared" si="149"/>
        <v>1.7340989380381586</v>
      </c>
      <c r="N184" s="302">
        <f t="shared" si="150"/>
        <v>1.7719999999998945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35.340283797566251</v>
      </c>
      <c r="C187" s="299" t="str">
        <f>CONCATENATE("(",ROUND((B187/$H189)*100,1),")")</f>
        <v>(38.3)</v>
      </c>
      <c r="D187" s="302">
        <f>'Ind T6'!W72</f>
        <v>2.4805061032893398</v>
      </c>
      <c r="E187" s="299" t="str">
        <f>CONCATENATE("(",ROUND((D187/$H189)*100,1),")")</f>
        <v>(2.7)</v>
      </c>
      <c r="F187" s="302">
        <f>'Ind T6'!X72</f>
        <v>41.099685532998599</v>
      </c>
      <c r="G187" s="299" t="str">
        <f>CONCATENATE("(",ROUND((F187/$H189)*100,1),")")</f>
        <v>(44.5)</v>
      </c>
      <c r="H187" s="302">
        <f>SUM(B187,D187,F187)</f>
        <v>78.920475433854193</v>
      </c>
      <c r="I187" s="299" t="str">
        <f>CONCATENATE("(",ROUND((H187/$H189)*100,1),")")</f>
        <v>(85.5)</v>
      </c>
      <c r="K187" s="302">
        <f>B187-B177</f>
        <v>-0.86698491650899712</v>
      </c>
      <c r="L187" s="302">
        <f>D187-D177</f>
        <v>0.17800931207871162</v>
      </c>
      <c r="M187" s="302">
        <f>F187-F177</f>
        <v>2.0973460891171456</v>
      </c>
      <c r="N187" s="302">
        <f>SUM(K187:M187)</f>
        <v>1.4083704846868601</v>
      </c>
    </row>
    <row r="188" spans="1:14" x14ac:dyDescent="0.2">
      <c r="A188" s="282" t="s">
        <v>365</v>
      </c>
      <c r="B188" s="302">
        <f>'Ind T6'!V71</f>
        <v>6.9074990851190243</v>
      </c>
      <c r="C188" s="299" t="str">
        <f>CONCATENATE("(",ROUND((B188/$H189)*100,1),")")</f>
        <v>(7.5)</v>
      </c>
      <c r="D188" s="302">
        <f>'Ind T6'!W71</f>
        <v>4.39312191056215</v>
      </c>
      <c r="E188" s="299" t="str">
        <f>CONCATENATE("(",ROUND((D188/$H189)*100,1),")")</f>
        <v>(4.8)</v>
      </c>
      <c r="F188" s="302">
        <f>'Ind T6'!X71</f>
        <v>2.0349035704645</v>
      </c>
      <c r="G188" s="299" t="str">
        <f>CONCATENATE("(",ROUND((F188/$H189)*100,1),")")</f>
        <v>(2.2)</v>
      </c>
      <c r="H188" s="302">
        <f t="shared" ref="H188" si="151">SUM(B188,D188,F188)</f>
        <v>13.335524566145676</v>
      </c>
      <c r="I188" s="299" t="str">
        <f>CONCATENATE("(",ROUND((H188/$H189)*100,1),")")</f>
        <v>(14.5)</v>
      </c>
      <c r="K188" s="302">
        <f t="shared" ref="K188:K189" si="152">B188-B178</f>
        <v>0.26083498402609973</v>
      </c>
      <c r="L188" s="302">
        <f t="shared" ref="L188:L189" si="153">D188-D178</f>
        <v>0.23972787098468373</v>
      </c>
      <c r="M188" s="302">
        <f t="shared" ref="M188:M189" si="154">F188-F178</f>
        <v>0.1390666603023003</v>
      </c>
      <c r="N188" s="302">
        <f t="shared" ref="N188:N189" si="155">SUM(K188:M188)</f>
        <v>0.63962951531308376</v>
      </c>
    </row>
    <row r="189" spans="1:14" x14ac:dyDescent="0.2">
      <c r="A189" s="282" t="s">
        <v>363</v>
      </c>
      <c r="B189" s="302">
        <f>SUM(B187:B188)</f>
        <v>42.247782882685271</v>
      </c>
      <c r="C189" s="299" t="str">
        <f>CONCATENATE("(",ROUND((B189/$H189)*100,1),")")</f>
        <v>(45.8)</v>
      </c>
      <c r="D189" s="302">
        <f>SUM(D187:D188)</f>
        <v>6.8736280138514898</v>
      </c>
      <c r="E189" s="299" t="str">
        <f>CONCATENATE("(",ROUND((D189/$H189)*100,1),")")</f>
        <v>(7.5)</v>
      </c>
      <c r="F189" s="302">
        <f>SUM(F187:F188)</f>
        <v>43.134589103463099</v>
      </c>
      <c r="G189" s="299" t="str">
        <f>CONCATENATE("(",ROUND((F189/$H189)*100,1),")")</f>
        <v>(46.8)</v>
      </c>
      <c r="H189" s="302">
        <f>SUM(H187:H188)</f>
        <v>92.255999999999872</v>
      </c>
      <c r="I189" s="299" t="str">
        <f>CONCATENATE("(",ROUND((H189/$H189)*100,1),")")</f>
        <v>(100)</v>
      </c>
      <c r="K189" s="302">
        <f t="shared" si="152"/>
        <v>-0.60614993248290006</v>
      </c>
      <c r="L189" s="302">
        <f t="shared" si="153"/>
        <v>0.41773718306339536</v>
      </c>
      <c r="M189" s="302">
        <f t="shared" si="154"/>
        <v>2.2364127494194435</v>
      </c>
      <c r="N189" s="302">
        <f t="shared" si="155"/>
        <v>2.0479999999999388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78.478246573030248</v>
      </c>
      <c r="C198" s="299" t="str">
        <f>CONCATENATE("(",ROUND((B198/$H200)*100,1),")")</f>
        <v>(38.1)</v>
      </c>
      <c r="D198" s="302">
        <f>'Ind T6'!M81</f>
        <v>28.252932472183769</v>
      </c>
      <c r="E198" s="299" t="str">
        <f>CONCATENATE("(",ROUND((D198/$H200)*100,1),")")</f>
        <v>(13.7)</v>
      </c>
      <c r="F198" s="302">
        <f>'Ind T6'!N81</f>
        <v>6.5306180052207452</v>
      </c>
      <c r="G198" s="299" t="str">
        <f>CONCATENATE("(",ROUND((F198/$H200)*100,1),")")</f>
        <v>(3.2)</v>
      </c>
      <c r="H198" s="302">
        <f>SUM(B198,D198,F198)</f>
        <v>113.26179705043477</v>
      </c>
      <c r="I198" s="299" t="str">
        <f>CONCATENATE("(",ROUND((H198/$H200)*100,1),")")</f>
        <v>(55)</v>
      </c>
      <c r="K198" s="302">
        <f>B203-B198</f>
        <v>1.242871193151359</v>
      </c>
      <c r="L198" s="302">
        <f>D203-D198</f>
        <v>8.3878372895565434E-2</v>
      </c>
      <c r="M198" s="302">
        <f>F203-F198</f>
        <v>0.10242085396077361</v>
      </c>
      <c r="N198" s="302">
        <f>SUM(K198:M198)</f>
        <v>1.429170420007698</v>
      </c>
    </row>
    <row r="199" spans="1:14" x14ac:dyDescent="0.2">
      <c r="A199" s="282" t="s">
        <v>365</v>
      </c>
      <c r="B199" s="302">
        <f>'Ind T6'!L80</f>
        <v>37.883079388045878</v>
      </c>
      <c r="C199" s="299" t="str">
        <f>CONCATENATE("(",ROUND((B199/$H200)*100,1),")")</f>
        <v>(18.4)</v>
      </c>
      <c r="D199" s="302">
        <f>'Ind T6'!M80</f>
        <v>49.090465551282961</v>
      </c>
      <c r="E199" s="299" t="str">
        <f>CONCATENATE("(",ROUND((D199/$H200)*100,1),")")</f>
        <v>(23.8)</v>
      </c>
      <c r="F199" s="302">
        <f>'Ind T6'!N80</f>
        <v>5.7296580102366708</v>
      </c>
      <c r="G199" s="299" t="str">
        <f>CONCATENATE("(",ROUND((F199/$H200)*100,1),")")</f>
        <v>(2.8)</v>
      </c>
      <c r="H199" s="302">
        <f t="shared" ref="H199" si="156">SUM(B199,D199,F199)</f>
        <v>92.703202949565508</v>
      </c>
      <c r="I199" s="299" t="str">
        <f>CONCATENATE("(",ROUND((H199/$H200)*100,1),")")</f>
        <v>(45)</v>
      </c>
      <c r="K199" s="302">
        <f t="shared" ref="K199:K200" si="157">B204-B199</f>
        <v>1.7477115135544636</v>
      </c>
      <c r="L199" s="302">
        <f t="shared" ref="L199:L200" si="158">D204-D199</f>
        <v>-1.7187262062165161</v>
      </c>
      <c r="M199" s="302">
        <f t="shared" ref="M199:M200" si="159">F204-F199</f>
        <v>0.18384427265398617</v>
      </c>
      <c r="N199" s="302">
        <f t="shared" ref="N199:N200" si="160">SUM(K199:M199)</f>
        <v>0.21282957999193375</v>
      </c>
    </row>
    <row r="200" spans="1:14" x14ac:dyDescent="0.2">
      <c r="A200" s="282" t="s">
        <v>363</v>
      </c>
      <c r="B200" s="302">
        <f>SUM(B198:B199)</f>
        <v>116.36132596107612</v>
      </c>
      <c r="C200" s="299" t="str">
        <f>CONCATENATE("(",ROUND((B200/$H200)*100,1),")")</f>
        <v>(56.5)</v>
      </c>
      <c r="D200" s="302">
        <f>SUM(D198:D199)</f>
        <v>77.343398023466733</v>
      </c>
      <c r="E200" s="299" t="str">
        <f>CONCATENATE("(",ROUND((D200/$H200)*100,1),")")</f>
        <v>(37.6)</v>
      </c>
      <c r="F200" s="302">
        <f>SUM(F198:F199)</f>
        <v>12.260276015457416</v>
      </c>
      <c r="G200" s="299" t="str">
        <f>CONCATENATE("(",ROUND((F200/$H200)*100,1),")")</f>
        <v>(6)</v>
      </c>
      <c r="H200" s="302">
        <f>SUM(H198:H199)</f>
        <v>205.96500000000026</v>
      </c>
      <c r="I200" s="299" t="str">
        <f>CONCATENATE("(",ROUND((H200/$H200)*100,1),")")</f>
        <v>(100)</v>
      </c>
      <c r="K200" s="302">
        <f t="shared" si="157"/>
        <v>2.9905827067058226</v>
      </c>
      <c r="L200" s="302">
        <f t="shared" si="158"/>
        <v>-1.6348478333209471</v>
      </c>
      <c r="M200" s="302">
        <f t="shared" si="159"/>
        <v>0.28626512661475978</v>
      </c>
      <c r="N200" s="302">
        <f t="shared" si="160"/>
        <v>1.6419999999996353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79.721117766181607</v>
      </c>
      <c r="C203" s="299" t="str">
        <f>CONCATENATE("(",ROUND((B203/$H205)*100,1),")")</f>
        <v>(38.4)</v>
      </c>
      <c r="D203" s="302">
        <f>'Ind T6'!R81</f>
        <v>28.336810845079334</v>
      </c>
      <c r="E203" s="299" t="str">
        <f>CONCATENATE("(",ROUND((D203/$H205)*100,1),")")</f>
        <v>(13.6)</v>
      </c>
      <c r="F203" s="302">
        <f>'Ind T6'!S81</f>
        <v>6.6330388591815188</v>
      </c>
      <c r="G203" s="299" t="str">
        <f>CONCATENATE("(",ROUND((F203/$H205)*100,1),")")</f>
        <v>(3.2)</v>
      </c>
      <c r="H203" s="302">
        <f>SUM(B203,D203,F203)</f>
        <v>114.69096747044246</v>
      </c>
      <c r="I203" s="299" t="str">
        <f>CONCATENATE("(",ROUND((H203/$H205)*100,1),")")</f>
        <v>(55.2)</v>
      </c>
      <c r="K203" s="302">
        <f>B208-B203</f>
        <v>0.99008643969042964</v>
      </c>
      <c r="L203" s="302">
        <f>D208-D203</f>
        <v>0.2897842352065183</v>
      </c>
      <c r="M203" s="302">
        <f>F208-F203</f>
        <v>0.13863893585535969</v>
      </c>
      <c r="N203" s="302">
        <f>SUM(K203:M203)</f>
        <v>1.4185096107523076</v>
      </c>
    </row>
    <row r="204" spans="1:14" x14ac:dyDescent="0.2">
      <c r="A204" s="282" t="s">
        <v>365</v>
      </c>
      <c r="B204" s="302">
        <f>'Ind T6'!Q80</f>
        <v>39.630790901600342</v>
      </c>
      <c r="C204" s="299" t="str">
        <f>CONCATENATE("(",ROUND((B204/$H205)*100,1),")")</f>
        <v>(19.1)</v>
      </c>
      <c r="D204" s="302">
        <f>'Ind T6'!R80</f>
        <v>47.371739345066445</v>
      </c>
      <c r="E204" s="299" t="str">
        <f>CONCATENATE("(",ROUND((D204/$H205)*100,1),")")</f>
        <v>(22.8)</v>
      </c>
      <c r="F204" s="302">
        <f>'Ind T6'!S80</f>
        <v>5.9135022828906569</v>
      </c>
      <c r="G204" s="299" t="str">
        <f>CONCATENATE("(",ROUND((F204/$H205)*100,1),")")</f>
        <v>(2.8)</v>
      </c>
      <c r="H204" s="302">
        <f t="shared" ref="H204" si="161">SUM(B204,D204,F204)</f>
        <v>92.916032529557455</v>
      </c>
      <c r="I204" s="299" t="str">
        <f>CONCATENATE("(",ROUND((H204/$H205)*100,1),")")</f>
        <v>(44.8)</v>
      </c>
      <c r="K204" s="302">
        <f t="shared" ref="K204:K205" si="162">B209-B204</f>
        <v>3.1536259679516334</v>
      </c>
      <c r="L204" s="302">
        <f t="shared" ref="L204:L205" si="163">D209-D204</f>
        <v>-3.1245954499617525</v>
      </c>
      <c r="M204" s="302">
        <f t="shared" ref="M204:M205" si="164">F209-F204</f>
        <v>0.40545987125754923</v>
      </c>
      <c r="N204" s="302">
        <f t="shared" ref="N204:N205" si="165">SUM(K204:M204)</f>
        <v>0.43449038924743011</v>
      </c>
    </row>
    <row r="205" spans="1:14" x14ac:dyDescent="0.2">
      <c r="A205" s="282" t="s">
        <v>363</v>
      </c>
      <c r="B205" s="302">
        <f>SUM(B203:B204)</f>
        <v>119.35190866778194</v>
      </c>
      <c r="C205" s="299" t="str">
        <f>CONCATENATE("(",ROUND((B205/$H205)*100,1),")")</f>
        <v>(57.5)</v>
      </c>
      <c r="D205" s="302">
        <f>SUM(D203:D204)</f>
        <v>75.708550190145786</v>
      </c>
      <c r="E205" s="299" t="str">
        <f>CONCATENATE("(",ROUND((D205/$H205)*100,1),")")</f>
        <v>(36.5)</v>
      </c>
      <c r="F205" s="302">
        <f>SUM(F203:F204)</f>
        <v>12.546541142072176</v>
      </c>
      <c r="G205" s="299" t="str">
        <f>CONCATENATE("(",ROUND((F205/$H205)*100,1),")")</f>
        <v>(6)</v>
      </c>
      <c r="H205" s="302">
        <f>SUM(H203:H204)</f>
        <v>207.60699999999991</v>
      </c>
      <c r="I205" s="299" t="str">
        <f>CONCATENATE("(",ROUND((H205/$H205)*100,1),")")</f>
        <v>(100)</v>
      </c>
      <c r="K205" s="302">
        <f t="shared" si="162"/>
        <v>4.1437124076420702</v>
      </c>
      <c r="L205" s="302">
        <f t="shared" si="163"/>
        <v>-2.8348112147552342</v>
      </c>
      <c r="M205" s="302">
        <f t="shared" si="164"/>
        <v>0.54409880711290981</v>
      </c>
      <c r="N205" s="302">
        <f t="shared" si="165"/>
        <v>1.8529999999997457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80.711204205872036</v>
      </c>
      <c r="C208" s="299" t="str">
        <f>CONCATENATE("(",ROUND((B208/$H210)*100,1),")")</f>
        <v>(38.5)</v>
      </c>
      <c r="D208" s="302">
        <f>'Ind T6'!W81</f>
        <v>28.626595080285853</v>
      </c>
      <c r="E208" s="299" t="str">
        <f>CONCATENATE("(",ROUND((D208/$H210)*100,1),")")</f>
        <v>(13.7)</v>
      </c>
      <c r="F208" s="302">
        <f>'Ind T6'!X81</f>
        <v>6.7716777950368785</v>
      </c>
      <c r="G208" s="299" t="str">
        <f>CONCATENATE("(",ROUND((F208/$H210)*100,1),")")</f>
        <v>(3.2)</v>
      </c>
      <c r="H208" s="302">
        <f>SUM(B208,D208,F208)</f>
        <v>116.10947708119477</v>
      </c>
      <c r="I208" s="299" t="str">
        <f>CONCATENATE("(",ROUND((H208/$H210)*100,1),")")</f>
        <v>(55.4)</v>
      </c>
      <c r="K208" s="302">
        <f>B208-B198</f>
        <v>2.2329576328417886</v>
      </c>
      <c r="L208" s="302">
        <f>D208-D198</f>
        <v>0.37366260810208374</v>
      </c>
      <c r="M208" s="302">
        <f>F208-F198</f>
        <v>0.2410597898161333</v>
      </c>
      <c r="N208" s="302">
        <f>SUM(K208:M208)</f>
        <v>2.8476800307600056</v>
      </c>
    </row>
    <row r="209" spans="1:14" x14ac:dyDescent="0.2">
      <c r="A209" s="282" t="s">
        <v>365</v>
      </c>
      <c r="B209" s="302">
        <f>'Ind T6'!V80</f>
        <v>42.784416869551976</v>
      </c>
      <c r="C209" s="299" t="str">
        <f>CONCATENATE("(",ROUND((B209/$H210)*100,1),")")</f>
        <v>(20.4)</v>
      </c>
      <c r="D209" s="302">
        <f>'Ind T6'!W80</f>
        <v>44.247143895104692</v>
      </c>
      <c r="E209" s="299" t="str">
        <f>CONCATENATE("(",ROUND((D209/$H210)*100,1),")")</f>
        <v>(21.1)</v>
      </c>
      <c r="F209" s="302">
        <f>'Ind T6'!X80</f>
        <v>6.3189621541482062</v>
      </c>
      <c r="G209" s="299" t="str">
        <f>CONCATENATE("(",ROUND((F209/$H210)*100,1),")")</f>
        <v>(3)</v>
      </c>
      <c r="H209" s="302">
        <f t="shared" ref="H209" si="166">SUM(B209,D209,F209)</f>
        <v>93.35052291880487</v>
      </c>
      <c r="I209" s="299" t="str">
        <f>CONCATENATE("(",ROUND((H209/$H210)*100,1),")")</f>
        <v>(44.6)</v>
      </c>
      <c r="K209" s="302">
        <f t="shared" ref="K209:K210" si="167">B209-B199</f>
        <v>4.901337481506097</v>
      </c>
      <c r="L209" s="302">
        <f t="shared" ref="L209:L210" si="168">D209-D199</f>
        <v>-4.8433216561782686</v>
      </c>
      <c r="M209" s="302">
        <f t="shared" ref="M209:M210" si="169">F209-F199</f>
        <v>0.58930414391153541</v>
      </c>
      <c r="N209" s="302">
        <f t="shared" ref="N209:N210" si="170">SUM(K209:M209)</f>
        <v>0.64731996923936386</v>
      </c>
    </row>
    <row r="210" spans="1:14" x14ac:dyDescent="0.2">
      <c r="A210" s="282" t="s">
        <v>363</v>
      </c>
      <c r="B210" s="302">
        <f>SUM(B208:B209)</f>
        <v>123.49562107542401</v>
      </c>
      <c r="C210" s="299" t="str">
        <f>CONCATENATE("(",ROUND((B210/$H210)*100,1),")")</f>
        <v>(59)</v>
      </c>
      <c r="D210" s="302">
        <f>SUM(D208:D209)</f>
        <v>72.873738975390552</v>
      </c>
      <c r="E210" s="299" t="str">
        <f>CONCATENATE("(",ROUND((D210/$H210)*100,1),")")</f>
        <v>(34.8)</v>
      </c>
      <c r="F210" s="302">
        <f>SUM(F208:F209)</f>
        <v>13.090639949185086</v>
      </c>
      <c r="G210" s="299" t="str">
        <f>CONCATENATE("(",ROUND((F210/$H210)*100,1),")")</f>
        <v>(6.2)</v>
      </c>
      <c r="H210" s="302">
        <f>SUM(H208:H209)</f>
        <v>209.45999999999964</v>
      </c>
      <c r="I210" s="299" t="str">
        <f>CONCATENATE("(",ROUND((H210/$H210)*100,1),")")</f>
        <v>(100)</v>
      </c>
      <c r="K210" s="302">
        <f t="shared" si="167"/>
        <v>7.1342951143478928</v>
      </c>
      <c r="L210" s="302">
        <f t="shared" si="168"/>
        <v>-4.4696590480761813</v>
      </c>
      <c r="M210" s="302">
        <f t="shared" si="169"/>
        <v>0.83036393372766959</v>
      </c>
      <c r="N210" s="302">
        <f t="shared" si="170"/>
        <v>3.494999999999381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43.411953009900124</v>
      </c>
      <c r="C219" s="299" t="str">
        <f>CONCATENATE("(",ROUND((B219/$H221)*100,1),")")</f>
        <v>(53.8)</v>
      </c>
      <c r="D219" s="302">
        <f>'Ind T6'!M90</f>
        <v>8.0358651300547788</v>
      </c>
      <c r="E219" s="299" t="str">
        <f>CONCATENATE("(",ROUND((D219/$H221)*100,1),")")</f>
        <v>(10)</v>
      </c>
      <c r="F219" s="302">
        <f>'Ind T6'!N90</f>
        <v>11.575671190827553</v>
      </c>
      <c r="G219" s="299" t="str">
        <f>CONCATENATE("(",ROUND((F219/$H221)*100,1),")")</f>
        <v>(14.3)</v>
      </c>
      <c r="H219" s="302">
        <f>SUM(B219,D219,F219)</f>
        <v>63.023489330782454</v>
      </c>
      <c r="I219" s="299" t="str">
        <f>CONCATENATE("(",ROUND((H219/$H221)*100,1),")")</f>
        <v>(78.1)</v>
      </c>
      <c r="K219" s="302">
        <f>B224-B219</f>
        <v>2.8963015201738145</v>
      </c>
      <c r="L219" s="302">
        <f>D224-D219</f>
        <v>0.59225968077978841</v>
      </c>
      <c r="M219" s="302">
        <f>F224-F219</f>
        <v>0.81779093792732382</v>
      </c>
      <c r="N219" s="302">
        <f>SUM(K219:M219)</f>
        <v>4.3063521388809267</v>
      </c>
    </row>
    <row r="220" spans="1:14" x14ac:dyDescent="0.2">
      <c r="A220" s="282" t="s">
        <v>365</v>
      </c>
      <c r="B220" s="302">
        <f>'Ind T6'!L89</f>
        <v>10.360140022031636</v>
      </c>
      <c r="C220" s="299" t="str">
        <f>CONCATENATE("(",ROUND((B220/$H221)*100,1),")")</f>
        <v>(12.8)</v>
      </c>
      <c r="D220" s="302">
        <f>'Ind T6'!M89</f>
        <v>6.9600804950233908</v>
      </c>
      <c r="E220" s="299" t="str">
        <f>CONCATENATE("(",ROUND((D220/$H221)*100,1),")")</f>
        <v>(8.6)</v>
      </c>
      <c r="F220" s="302">
        <f>'Ind T6'!N89</f>
        <v>0.34629015216242492</v>
      </c>
      <c r="G220" s="299" t="str">
        <f>CONCATENATE("(",ROUND((F220/$H221)*100,1),")")</f>
        <v>(0.4)</v>
      </c>
      <c r="H220" s="302">
        <f t="shared" ref="H220" si="171">SUM(B220,D220,F220)</f>
        <v>17.666510669217452</v>
      </c>
      <c r="I220" s="299" t="str">
        <f>CONCATENATE("(",ROUND((H220/$H221)*100,1),")")</f>
        <v>(21.9)</v>
      </c>
      <c r="K220" s="302">
        <f t="shared" ref="K220:K221" si="172">B225-B220</f>
        <v>1.1417247538575417</v>
      </c>
      <c r="L220" s="302">
        <f t="shared" ref="L220:L221" si="173">D225-D220</f>
        <v>0.87915759781702185</v>
      </c>
      <c r="M220" s="302">
        <f t="shared" ref="M220:M221" si="174">F225-F220</f>
        <v>1.27655094445705E-2</v>
      </c>
      <c r="N220" s="302">
        <f t="shared" ref="N220:N221" si="175">SUM(K220:M220)</f>
        <v>2.033647861119134</v>
      </c>
    </row>
    <row r="221" spans="1:14" x14ac:dyDescent="0.2">
      <c r="A221" s="282" t="s">
        <v>363</v>
      </c>
      <c r="B221" s="302">
        <f>SUM(B219:B220)</f>
        <v>53.77209303193176</v>
      </c>
      <c r="C221" s="299" t="str">
        <f>CONCATENATE("(",ROUND((B221/$H221)*100,1),")")</f>
        <v>(66.6)</v>
      </c>
      <c r="D221" s="302">
        <f>SUM(D219:D220)</f>
        <v>14.99594562507817</v>
      </c>
      <c r="E221" s="299" t="str">
        <f>CONCATENATE("(",ROUND((D221/$H221)*100,1),")")</f>
        <v>(18.6)</v>
      </c>
      <c r="F221" s="302">
        <f>SUM(F219:F220)</f>
        <v>11.921961342989977</v>
      </c>
      <c r="G221" s="299" t="str">
        <f>CONCATENATE("(",ROUND((F221/$H221)*100,1),")")</f>
        <v>(14.8)</v>
      </c>
      <c r="H221" s="302">
        <f>SUM(H219:H220)</f>
        <v>80.689999999999912</v>
      </c>
      <c r="I221" s="299" t="str">
        <f>CONCATENATE("(",ROUND((H221/$H221)*100,1),")")</f>
        <v>(100)</v>
      </c>
      <c r="K221" s="302">
        <f t="shared" si="172"/>
        <v>4.0380262740313526</v>
      </c>
      <c r="L221" s="302">
        <f t="shared" si="173"/>
        <v>1.471417278596812</v>
      </c>
      <c r="M221" s="302">
        <f t="shared" si="174"/>
        <v>0.83055644737189382</v>
      </c>
      <c r="N221" s="302">
        <f t="shared" si="175"/>
        <v>6.3400000000000585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46.308254530073938</v>
      </c>
      <c r="C224" s="299" t="str">
        <f>CONCATENATE("(",ROUND((B224/$H226)*100,1),")")</f>
        <v>(53.2)</v>
      </c>
      <c r="D224" s="302">
        <f>'Ind T6'!R90</f>
        <v>8.6281248108345672</v>
      </c>
      <c r="E224" s="299" t="str">
        <f>CONCATENATE("(",ROUND((D224/$H226)*100,1),")")</f>
        <v>(9.9)</v>
      </c>
      <c r="F224" s="302">
        <f>'Ind T6'!S90</f>
        <v>12.393462128754877</v>
      </c>
      <c r="G224" s="299" t="str">
        <f>CONCATENATE("(",ROUND((F224/$H226)*100,1),")")</f>
        <v>(14.2)</v>
      </c>
      <c r="H224" s="302">
        <f>SUM(B224,D224,F224)</f>
        <v>67.329841469663378</v>
      </c>
      <c r="I224" s="299" t="str">
        <f>CONCATENATE("(",ROUND((H224/$H226)*100,1),")")</f>
        <v>(77.4)</v>
      </c>
      <c r="K224" s="302">
        <f>B229-B224</f>
        <v>0.46766764251237447</v>
      </c>
      <c r="L224" s="302">
        <f>D229-D224</f>
        <v>0.5515507761425642</v>
      </c>
      <c r="M224" s="302">
        <f>F229-F224</f>
        <v>0.71640065219280835</v>
      </c>
      <c r="N224" s="302">
        <f>SUM(K224:M224)</f>
        <v>1.735619070847747</v>
      </c>
    </row>
    <row r="225" spans="1:14" x14ac:dyDescent="0.2">
      <c r="A225" s="282" t="s">
        <v>365</v>
      </c>
      <c r="B225" s="302">
        <f>'Ind T6'!Q89</f>
        <v>11.501864775889178</v>
      </c>
      <c r="C225" s="299" t="str">
        <f>CONCATENATE("(",ROUND((B225/$H226)*100,1),")")</f>
        <v>(13.2)</v>
      </c>
      <c r="D225" s="302">
        <f>'Ind T6'!R89</f>
        <v>7.8392380928404126</v>
      </c>
      <c r="E225" s="299" t="str">
        <f>CONCATENATE("(",ROUND((D225/$H226)*100,1),")")</f>
        <v>(9)</v>
      </c>
      <c r="F225" s="302">
        <f>'Ind T6'!S89</f>
        <v>0.35905566160699542</v>
      </c>
      <c r="G225" s="299" t="str">
        <f>CONCATENATE("(",ROUND((F225/$H226)*100,1),")")</f>
        <v>(0.4)</v>
      </c>
      <c r="H225" s="302">
        <f t="shared" ref="H225" si="176">SUM(B225,D225,F225)</f>
        <v>19.700158530336587</v>
      </c>
      <c r="I225" s="299" t="str">
        <f>CONCATENATE("(",ROUND((H225/$H226)*100,1),")")</f>
        <v>(22.6)</v>
      </c>
      <c r="K225" s="302">
        <f t="shared" ref="K225:K226" si="177">B230-B225</f>
        <v>0.87500551375566893</v>
      </c>
      <c r="L225" s="302">
        <f t="shared" ref="L225:L226" si="178">D230-D225</f>
        <v>0.92511772365694966</v>
      </c>
      <c r="M225" s="302">
        <f t="shared" ref="M225:M226" si="179">F230-F225</f>
        <v>1.2576917397325027E-3</v>
      </c>
      <c r="N225" s="302">
        <f t="shared" ref="N225:N226" si="180">SUM(K225:M225)</f>
        <v>1.801380929152351</v>
      </c>
    </row>
    <row r="226" spans="1:14" x14ac:dyDescent="0.2">
      <c r="A226" s="282" t="s">
        <v>363</v>
      </c>
      <c r="B226" s="302">
        <f>SUM(B224:B225)</f>
        <v>57.810119305963113</v>
      </c>
      <c r="C226" s="299" t="str">
        <f>CONCATENATE("(",ROUND((B226/$H226)*100,1),")")</f>
        <v>(66.4)</v>
      </c>
      <c r="D226" s="302">
        <f>SUM(D224:D225)</f>
        <v>16.467362903674982</v>
      </c>
      <c r="E226" s="299" t="str">
        <f>CONCATENATE("(",ROUND((D226/$H226)*100,1),")")</f>
        <v>(18.9)</v>
      </c>
      <c r="F226" s="302">
        <f>SUM(F224:F225)</f>
        <v>12.752517790361871</v>
      </c>
      <c r="G226" s="299" t="str">
        <f>CONCATENATE("(",ROUND((F226/$H226)*100,1),")")</f>
        <v>(14.7)</v>
      </c>
      <c r="H226" s="302">
        <f>SUM(H224:H225)</f>
        <v>87.029999999999973</v>
      </c>
      <c r="I226" s="299" t="str">
        <f>CONCATENATE("(",ROUND((H226/$H226)*100,1),")")</f>
        <v>(100)</v>
      </c>
      <c r="K226" s="302">
        <f t="shared" si="177"/>
        <v>1.3426731562680487</v>
      </c>
      <c r="L226" s="302">
        <f t="shared" si="178"/>
        <v>1.4766684997995121</v>
      </c>
      <c r="M226" s="302">
        <f t="shared" si="179"/>
        <v>0.71765834393254124</v>
      </c>
      <c r="N226" s="302">
        <f t="shared" si="180"/>
        <v>3.5370000000001021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46.775922172586313</v>
      </c>
      <c r="C229" s="299" t="str">
        <f>CONCATENATE("(",ROUND((B229/$H231)*100,1),")")</f>
        <v>(51.6)</v>
      </c>
      <c r="D229" s="302">
        <f>'Ind T6'!W90</f>
        <v>9.1796755869771314</v>
      </c>
      <c r="E229" s="299" t="str">
        <f>CONCATENATE("(",ROUND((D229/$H231)*100,1),")")</f>
        <v>(10.1)</v>
      </c>
      <c r="F229" s="302">
        <f>'Ind T6'!X90</f>
        <v>13.109862780947685</v>
      </c>
      <c r="G229" s="299" t="str">
        <f>CONCATENATE("(",ROUND((F229/$H231)*100,1),")")</f>
        <v>(14.5)</v>
      </c>
      <c r="H229" s="302">
        <f>SUM(B229,D229,F229)</f>
        <v>69.065460540511125</v>
      </c>
      <c r="I229" s="299" t="str">
        <f>CONCATENATE("(",ROUND((H229/$H231)*100,1),")")</f>
        <v>(76.3)</v>
      </c>
      <c r="K229" s="302">
        <f>B229-B219</f>
        <v>3.363969162686189</v>
      </c>
      <c r="L229" s="302">
        <f>D229-D219</f>
        <v>1.1438104569223526</v>
      </c>
      <c r="M229" s="302">
        <f>F229-F219</f>
        <v>1.5341915901201322</v>
      </c>
      <c r="N229" s="302">
        <f>SUM(K229:M229)</f>
        <v>6.0419712097286737</v>
      </c>
    </row>
    <row r="230" spans="1:14" x14ac:dyDescent="0.2">
      <c r="A230" s="282" t="s">
        <v>365</v>
      </c>
      <c r="B230" s="302">
        <f>'Ind T6'!V89</f>
        <v>12.376870289644847</v>
      </c>
      <c r="C230" s="299" t="str">
        <f>CONCATENATE("(",ROUND((B230/$H231)*100,1),")")</f>
        <v>(13.7)</v>
      </c>
      <c r="D230" s="302">
        <f>'Ind T6'!W89</f>
        <v>8.7643558164973623</v>
      </c>
      <c r="E230" s="299" t="str">
        <f>CONCATENATE("(",ROUND((D230/$H231)*100,1),")")</f>
        <v>(9.7)</v>
      </c>
      <c r="F230" s="302">
        <f>'Ind T6'!X89</f>
        <v>0.36031335334672793</v>
      </c>
      <c r="G230" s="299" t="str">
        <f>CONCATENATE("(",ROUND((F230/$H231)*100,1),")")</f>
        <v>(0.4)</v>
      </c>
      <c r="H230" s="302">
        <f t="shared" ref="H230" si="181">SUM(B230,D230,F230)</f>
        <v>21.501539459488939</v>
      </c>
      <c r="I230" s="299" t="str">
        <f>CONCATENATE("(",ROUND((H230/$H231)*100,1),")")</f>
        <v>(23.7)</v>
      </c>
      <c r="K230" s="302">
        <f t="shared" ref="K230:K231" si="182">B230-B220</f>
        <v>2.0167302676132106</v>
      </c>
      <c r="L230" s="302">
        <f t="shared" ref="L230:L231" si="183">D230-D220</f>
        <v>1.8042753214739715</v>
      </c>
      <c r="M230" s="302">
        <f t="shared" ref="M230:M231" si="184">F230-F220</f>
        <v>1.4023201184303002E-2</v>
      </c>
      <c r="N230" s="302">
        <f t="shared" ref="N230:N231" si="185">SUM(K230:M230)</f>
        <v>3.835028790271485</v>
      </c>
    </row>
    <row r="231" spans="1:14" x14ac:dyDescent="0.2">
      <c r="A231" s="282" t="s">
        <v>363</v>
      </c>
      <c r="B231" s="302">
        <f>SUM(B229:B230)</f>
        <v>59.152792462231162</v>
      </c>
      <c r="C231" s="299" t="str">
        <f>CONCATENATE("(",ROUND((B231/$H231)*100,1),")")</f>
        <v>(65.3)</v>
      </c>
      <c r="D231" s="302">
        <f>SUM(D229:D230)</f>
        <v>17.944031403474494</v>
      </c>
      <c r="E231" s="299" t="str">
        <f>CONCATENATE("(",ROUND((D231/$H231)*100,1),")")</f>
        <v>(19.8)</v>
      </c>
      <c r="F231" s="302">
        <f>SUM(F229:F230)</f>
        <v>13.470176134294412</v>
      </c>
      <c r="G231" s="299" t="str">
        <f>CONCATENATE("(",ROUND((F231/$H231)*100,1),")")</f>
        <v>(14.9)</v>
      </c>
      <c r="H231" s="302">
        <f>SUM(H229:H230)</f>
        <v>90.567000000000064</v>
      </c>
      <c r="I231" s="299" t="str">
        <f>CONCATENATE("(",ROUND((H231/$H231)*100,1),")")</f>
        <v>(100)</v>
      </c>
      <c r="K231" s="302">
        <f t="shared" si="182"/>
        <v>5.3806994302994013</v>
      </c>
      <c r="L231" s="302">
        <f t="shared" si="183"/>
        <v>2.9480857783963241</v>
      </c>
      <c r="M231" s="302">
        <f t="shared" si="184"/>
        <v>1.5482147913044351</v>
      </c>
      <c r="N231" s="302">
        <f t="shared" si="185"/>
        <v>9.8770000000001605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16.727204777172716</v>
      </c>
      <c r="C240" s="299" t="str">
        <f>CONCATENATE("(",ROUND((B240/$H242)*100,1),")")</f>
        <v>(20.9)</v>
      </c>
      <c r="D240" s="302">
        <f>'Ind T6'!M99</f>
        <v>17.795557700433982</v>
      </c>
      <c r="E240" s="299" t="str">
        <f>CONCATENATE("(",ROUND((D240/$H242)*100,1),")")</f>
        <v>(22.3)</v>
      </c>
      <c r="F240" s="302">
        <f>'Ind T6'!N99</f>
        <v>1.618888403102698</v>
      </c>
      <c r="G240" s="299" t="str">
        <f>CONCATENATE("(",ROUND((F240/$H242)*100,1),")")</f>
        <v>(2)</v>
      </c>
      <c r="H240" s="302">
        <f>SUM(B240,D240,F240)</f>
        <v>36.141650880709392</v>
      </c>
      <c r="I240" s="299" t="str">
        <f>CONCATENATE("(",ROUND((H240/$H242)*100,1),")")</f>
        <v>(45.2)</v>
      </c>
      <c r="K240" s="302">
        <f>B245-B240</f>
        <v>1.323980243801941</v>
      </c>
      <c r="L240" s="302">
        <f>D245-D240</f>
        <v>1.4589220743627074</v>
      </c>
      <c r="M240" s="302">
        <f>F245-F240</f>
        <v>8.5742420617019866E-2</v>
      </c>
      <c r="N240" s="302">
        <f>SUM(K240:M240)</f>
        <v>2.8686447387816685</v>
      </c>
    </row>
    <row r="241" spans="1:14" x14ac:dyDescent="0.2">
      <c r="A241" s="282" t="s">
        <v>365</v>
      </c>
      <c r="B241" s="302">
        <f>'Ind T6'!L98</f>
        <v>14.239325347612199</v>
      </c>
      <c r="C241" s="299" t="str">
        <f>CONCATENATE("(",ROUND((B241/$H242)*100,1),")")</f>
        <v>(17.8)</v>
      </c>
      <c r="D241" s="302">
        <f>'Ind T6'!M98</f>
        <v>27.002412928080581</v>
      </c>
      <c r="E241" s="299" t="str">
        <f>CONCATENATE("(",ROUND((D241/$H242)*100,1),")")</f>
        <v>(33.8)</v>
      </c>
      <c r="F241" s="302">
        <f>'Ind T6'!N98</f>
        <v>2.5376108435978613</v>
      </c>
      <c r="G241" s="299" t="str">
        <f>CONCATENATE("(",ROUND((F241/$H242)*100,1),")")</f>
        <v>(3.2)</v>
      </c>
      <c r="H241" s="302">
        <f t="shared" ref="H241" si="186">SUM(B241,D241,F241)</f>
        <v>43.779349119290643</v>
      </c>
      <c r="I241" s="299" t="str">
        <f>CONCATENATE("(",ROUND((H241/$H242)*100,1),")")</f>
        <v>(54.8)</v>
      </c>
      <c r="K241" s="302">
        <f t="shared" ref="K241:K242" si="187">B246-B241</f>
        <v>1.1191073609769298</v>
      </c>
      <c r="L241" s="302">
        <f t="shared" ref="L241:L242" si="188">D246-D241</f>
        <v>2.0018849470699003</v>
      </c>
      <c r="M241" s="302">
        <f t="shared" ref="M241:M242" si="189">F246-F241</f>
        <v>0.12736295317160318</v>
      </c>
      <c r="N241" s="302">
        <f t="shared" ref="N241:N242" si="190">SUM(K241:M241)</f>
        <v>3.2483552612184332</v>
      </c>
    </row>
    <row r="242" spans="1:14" x14ac:dyDescent="0.2">
      <c r="A242" s="282" t="s">
        <v>363</v>
      </c>
      <c r="B242" s="302">
        <f>SUM(B240:B241)</f>
        <v>30.966530124784917</v>
      </c>
      <c r="C242" s="299" t="str">
        <f>CONCATENATE("(",ROUND((B242/$H242)*100,1),")")</f>
        <v>(38.7)</v>
      </c>
      <c r="D242" s="302">
        <f>SUM(D240:D241)</f>
        <v>44.797970628514562</v>
      </c>
      <c r="E242" s="299" t="str">
        <f>CONCATENATE("(",ROUND((D242/$H242)*100,1),")")</f>
        <v>(56.1)</v>
      </c>
      <c r="F242" s="302">
        <f>SUM(F240:F241)</f>
        <v>4.1564992467005588</v>
      </c>
      <c r="G242" s="299" t="str">
        <f>CONCATENATE("(",ROUND((F242/$H242)*100,1),")")</f>
        <v>(5.2)</v>
      </c>
      <c r="H242" s="302">
        <f>SUM(H240:H241)</f>
        <v>79.921000000000035</v>
      </c>
      <c r="I242" s="299" t="str">
        <f>CONCATENATE("(",ROUND((H242/$H242)*100,1),")")</f>
        <v>(100)</v>
      </c>
      <c r="K242" s="302">
        <f t="shared" si="187"/>
        <v>2.4430876047788672</v>
      </c>
      <c r="L242" s="302">
        <f t="shared" si="188"/>
        <v>3.4608070214326077</v>
      </c>
      <c r="M242" s="302">
        <f t="shared" si="189"/>
        <v>0.21310537378862371</v>
      </c>
      <c r="N242" s="302">
        <f t="shared" si="190"/>
        <v>6.1170000000000986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18.051185020974657</v>
      </c>
      <c r="C245" s="299" t="str">
        <f>CONCATENATE("(",ROUND((B245/$H247)*100,1),")")</f>
        <v>(21)</v>
      </c>
      <c r="D245" s="302">
        <f>'Ind T6'!R99</f>
        <v>19.254479774796689</v>
      </c>
      <c r="E245" s="299" t="str">
        <f>CONCATENATE("(",ROUND((D245/$H247)*100,1),")")</f>
        <v>(22.4)</v>
      </c>
      <c r="F245" s="302">
        <f>'Ind T6'!S99</f>
        <v>1.7046308237197179</v>
      </c>
      <c r="G245" s="299" t="str">
        <f>CONCATENATE("(",ROUND((F245/$H247)*100,1),")")</f>
        <v>(2)</v>
      </c>
      <c r="H245" s="302">
        <f>SUM(B245,D245,F245)</f>
        <v>39.010295619491067</v>
      </c>
      <c r="I245" s="299" t="str">
        <f>CONCATENATE("(",ROUND((H245/$H247)*100,1),")")</f>
        <v>(45.3)</v>
      </c>
      <c r="K245" s="302">
        <f>B250-B245</f>
        <v>3.5708731814396444</v>
      </c>
      <c r="L245" s="302">
        <f>D250-D245</f>
        <v>3.4065862732658658</v>
      </c>
      <c r="M245" s="302">
        <f>F250-F245</f>
        <v>0.29074153776480749</v>
      </c>
      <c r="N245" s="302">
        <f>SUM(K245:M245)</f>
        <v>7.2682009924703177</v>
      </c>
    </row>
    <row r="246" spans="1:14" x14ac:dyDescent="0.2">
      <c r="A246" s="282" t="s">
        <v>365</v>
      </c>
      <c r="B246" s="302">
        <f>'Ind T6'!Q98</f>
        <v>15.358432708589129</v>
      </c>
      <c r="C246" s="299" t="str">
        <f>CONCATENATE("(",ROUND((B246/$H247)*100,1),")")</f>
        <v>(17.9)</v>
      </c>
      <c r="D246" s="302">
        <f>'Ind T6'!R98</f>
        <v>29.004297875150481</v>
      </c>
      <c r="E246" s="299" t="str">
        <f>CONCATENATE("(",ROUND((D246/$H247)*100,1),")")</f>
        <v>(33.7)</v>
      </c>
      <c r="F246" s="302">
        <f>'Ind T6'!S98</f>
        <v>2.6649737967694644</v>
      </c>
      <c r="G246" s="299" t="str">
        <f>CONCATENATE("(",ROUND((F246/$H247)*100,1),")")</f>
        <v>(3.1)</v>
      </c>
      <c r="H246" s="302">
        <f t="shared" ref="H246" si="191">SUM(B246,D246,F246)</f>
        <v>47.027704380509078</v>
      </c>
      <c r="I246" s="299" t="str">
        <f>CONCATENATE("(",ROUND((H246/$H247)*100,1),")")</f>
        <v>(54.7)</v>
      </c>
      <c r="K246" s="302">
        <f t="shared" ref="K246:K247" si="192">B251-B246</f>
        <v>2.9114883155277536</v>
      </c>
      <c r="L246" s="302">
        <f t="shared" ref="L246:L247" si="193">D251-D246</f>
        <v>4.8984706674202094</v>
      </c>
      <c r="M246" s="302">
        <f t="shared" ref="M246:M247" si="194">F251-F246</f>
        <v>0.44984002458147865</v>
      </c>
      <c r="N246" s="302">
        <f t="shared" ref="N246:N247" si="195">SUM(K246:M246)</f>
        <v>8.2597990075294412</v>
      </c>
    </row>
    <row r="247" spans="1:14" x14ac:dyDescent="0.2">
      <c r="A247" s="282" t="s">
        <v>363</v>
      </c>
      <c r="B247" s="302">
        <f>SUM(B245:B246)</f>
        <v>33.409617729563784</v>
      </c>
      <c r="C247" s="299" t="str">
        <f>CONCATENATE("(",ROUND((B247/$H247)*100,1),")")</f>
        <v>(38.8)</v>
      </c>
      <c r="D247" s="302">
        <f>SUM(D245:D246)</f>
        <v>48.25877764994717</v>
      </c>
      <c r="E247" s="299" t="str">
        <f>CONCATENATE("(",ROUND((D247/$H247)*100,1),")")</f>
        <v>(56.1)</v>
      </c>
      <c r="F247" s="302">
        <f>SUM(F245:F246)</f>
        <v>4.3696046204891825</v>
      </c>
      <c r="G247" s="299" t="str">
        <f>CONCATENATE("(",ROUND((F247/$H247)*100,1),")")</f>
        <v>(5.1)</v>
      </c>
      <c r="H247" s="302">
        <f>SUM(H245:H246)</f>
        <v>86.038000000000153</v>
      </c>
      <c r="I247" s="299" t="str">
        <f>CONCATENATE("(",ROUND((H247/$H247)*100,1),")")</f>
        <v>(100)</v>
      </c>
      <c r="K247" s="302">
        <f t="shared" si="192"/>
        <v>6.4823614969673997</v>
      </c>
      <c r="L247" s="302">
        <f t="shared" si="193"/>
        <v>8.3050569406860788</v>
      </c>
      <c r="M247" s="302">
        <f t="shared" si="194"/>
        <v>0.74058156234628569</v>
      </c>
      <c r="N247" s="302">
        <f t="shared" si="195"/>
        <v>15.527999999999764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21.622058202414301</v>
      </c>
      <c r="C250" s="299" t="str">
        <f>CONCATENATE("(",ROUND((B250/$H252)*100,1),")")</f>
        <v>(21.3)</v>
      </c>
      <c r="D250" s="302">
        <f>'Ind T6'!W99</f>
        <v>22.661066048062555</v>
      </c>
      <c r="E250" s="299" t="str">
        <f>CONCATENATE("(",ROUND((D250/$H252)*100,1),")")</f>
        <v>(22.3)</v>
      </c>
      <c r="F250" s="302">
        <f>'Ind T6'!X99</f>
        <v>1.9953723614845253</v>
      </c>
      <c r="G250" s="299" t="str">
        <f>CONCATENATE("(",ROUND((F250/$H252)*100,1),")")</f>
        <v>(2)</v>
      </c>
      <c r="H250" s="302">
        <f>SUM(B250,D250,F250)</f>
        <v>46.278496611961387</v>
      </c>
      <c r="I250" s="299" t="str">
        <f>CONCATENATE("(",ROUND((H250/$H252)*100,1),")")</f>
        <v>(45.6)</v>
      </c>
      <c r="K250" s="302">
        <f>B250-B240</f>
        <v>4.8948534252415854</v>
      </c>
      <c r="L250" s="302">
        <f>D250-D240</f>
        <v>4.8655083476285732</v>
      </c>
      <c r="M250" s="302">
        <f>F250-F240</f>
        <v>0.37648395838182735</v>
      </c>
      <c r="N250" s="302">
        <f>SUM(K250:M250)</f>
        <v>10.136845731251986</v>
      </c>
    </row>
    <row r="251" spans="1:14" x14ac:dyDescent="0.2">
      <c r="A251" s="282" t="s">
        <v>365</v>
      </c>
      <c r="B251" s="302">
        <f>'Ind T6'!V98</f>
        <v>18.269921024116883</v>
      </c>
      <c r="C251" s="299" t="str">
        <f>CONCATENATE("(",ROUND((B251/$H252)*100,1),")")</f>
        <v>(18)</v>
      </c>
      <c r="D251" s="302">
        <f>'Ind T6'!W98</f>
        <v>33.902768542570691</v>
      </c>
      <c r="E251" s="299" t="str">
        <f>CONCATENATE("(",ROUND((D251/$H252)*100,1),")")</f>
        <v>(33.4)</v>
      </c>
      <c r="F251" s="302">
        <f>'Ind T6'!X98</f>
        <v>3.1148138213509431</v>
      </c>
      <c r="G251" s="299" t="str">
        <f>CONCATENATE("(",ROUND((F251/$H252)*100,1),")")</f>
        <v>(3.1)</v>
      </c>
      <c r="H251" s="302">
        <f t="shared" ref="H251" si="196">SUM(B251,D251,F251)</f>
        <v>55.287503388038516</v>
      </c>
      <c r="I251" s="299" t="str">
        <f>CONCATENATE("(",ROUND((H251/$H252)*100,1),")")</f>
        <v>(54.4)</v>
      </c>
      <c r="K251" s="302">
        <f t="shared" ref="K251:K252" si="197">B251-B241</f>
        <v>4.0305956765046833</v>
      </c>
      <c r="L251" s="302">
        <f t="shared" ref="L251:L252" si="198">D251-D241</f>
        <v>6.9003556144901097</v>
      </c>
      <c r="M251" s="302">
        <f t="shared" ref="M251:M252" si="199">F251-F241</f>
        <v>0.57720297775308183</v>
      </c>
      <c r="N251" s="302">
        <f t="shared" ref="N251:N252" si="200">SUM(K251:M251)</f>
        <v>11.508154268747875</v>
      </c>
    </row>
    <row r="252" spans="1:14" x14ac:dyDescent="0.2">
      <c r="A252" s="282" t="s">
        <v>363</v>
      </c>
      <c r="B252" s="302">
        <f>SUM(B250:B251)</f>
        <v>39.891979226531184</v>
      </c>
      <c r="C252" s="299" t="str">
        <f>CONCATENATE("(",ROUND((B252/$H252)*100,1),")")</f>
        <v>(39.3)</v>
      </c>
      <c r="D252" s="302">
        <f>SUM(D250:D251)</f>
        <v>56.563834590633249</v>
      </c>
      <c r="E252" s="299" t="str">
        <f>CONCATENATE("(",ROUND((D252/$H252)*100,1),")")</f>
        <v>(55.7)</v>
      </c>
      <c r="F252" s="302">
        <f>SUM(F250:F251)</f>
        <v>5.1101861828354682</v>
      </c>
      <c r="G252" s="299" t="str">
        <f>CONCATENATE("(",ROUND((F252/$H252)*100,1),")")</f>
        <v>(5)</v>
      </c>
      <c r="H252" s="302">
        <f>SUM(H250:H251)</f>
        <v>101.5659999999999</v>
      </c>
      <c r="I252" s="299" t="str">
        <f>CONCATENATE("(",ROUND((H252/$H252)*100,1),")")</f>
        <v>(100)</v>
      </c>
      <c r="K252" s="302">
        <f t="shared" si="197"/>
        <v>8.9254491017462669</v>
      </c>
      <c r="L252" s="302">
        <f t="shared" si="198"/>
        <v>11.765863962118686</v>
      </c>
      <c r="M252" s="302">
        <f t="shared" si="199"/>
        <v>0.9536869361349094</v>
      </c>
      <c r="N252" s="302">
        <f t="shared" si="200"/>
        <v>21.644999999999861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1.2316373173422617</v>
      </c>
      <c r="C261" s="299" t="str">
        <f>CONCATENATE("(",ROUND((B261/$H263)*100,1),")")</f>
        <v>(16.6)</v>
      </c>
      <c r="D261" s="302">
        <f>'Ind T6'!M108</f>
        <v>0.71872611463522651</v>
      </c>
      <c r="E261" s="299" t="str">
        <f>CONCATENATE("(",ROUND((D261/$H263)*100,1),")")</f>
        <v>(9.7)</v>
      </c>
      <c r="F261" s="302">
        <f>'Ind T6'!N108</f>
        <v>2.6774522293874123</v>
      </c>
      <c r="G261" s="299" t="str">
        <f>CONCATENATE("(",ROUND((F261/$H263)*100,1),")")</f>
        <v>(36)</v>
      </c>
      <c r="H261" s="302">
        <f>SUM(B261,D261,F261)</f>
        <v>4.6278156613649006</v>
      </c>
      <c r="I261" s="299" t="str">
        <f>CONCATENATE("(",ROUND((H261/$H263)*100,1),")")</f>
        <v>(62.2)</v>
      </c>
      <c r="K261" s="302">
        <f>B266-B261</f>
        <v>-3.1249130638294931E-2</v>
      </c>
      <c r="L261" s="302">
        <f>D266-D261</f>
        <v>1.8934793564308605E-2</v>
      </c>
      <c r="M261" s="302">
        <f>F266-F261</f>
        <v>-3.6691416312033986E-2</v>
      </c>
      <c r="N261" s="302">
        <f>SUM(K261:M261)</f>
        <v>-4.9005753386020312E-2</v>
      </c>
    </row>
    <row r="262" spans="1:14" x14ac:dyDescent="0.2">
      <c r="A262" s="282" t="s">
        <v>365</v>
      </c>
      <c r="B262" s="302">
        <f>'Ind T6'!L107</f>
        <v>0.75496440612802329</v>
      </c>
      <c r="C262" s="299" t="str">
        <f>CONCATENATE("(",ROUND((B262/$H263)*100,1),")")</f>
        <v>(10.1)</v>
      </c>
      <c r="D262" s="302">
        <f>'Ind T6'!M107</f>
        <v>1.0355788684691192</v>
      </c>
      <c r="E262" s="299" t="str">
        <f>CONCATENATE("(",ROUND((D262/$H263)*100,1),")")</f>
        <v>(13.9)</v>
      </c>
      <c r="F262" s="302">
        <f>'Ind T6'!N107</f>
        <v>1.0216410640379636</v>
      </c>
      <c r="G262" s="299" t="str">
        <f>CONCATENATE("(",ROUND((F262/$H263)*100,1),")")</f>
        <v>(13.7)</v>
      </c>
      <c r="H262" s="302">
        <f t="shared" ref="H262" si="201">SUM(B262,D262,F262)</f>
        <v>2.812184338635106</v>
      </c>
      <c r="I262" s="299" t="str">
        <f>CONCATENATE("(",ROUND((H262/$H263)*100,1),")")</f>
        <v>(37.8)</v>
      </c>
      <c r="K262" s="302">
        <f t="shared" ref="K262:K263" si="202">B267-B262</f>
        <v>-1.5905530305665438E-2</v>
      </c>
      <c r="L262" s="302">
        <f t="shared" ref="L262:L263" si="203">D267-D262</f>
        <v>-6.6747084551324054E-3</v>
      </c>
      <c r="M262" s="302">
        <f t="shared" ref="M262:M263" si="204">F267-F262</f>
        <v>-3.1414007853183379E-2</v>
      </c>
      <c r="N262" s="302">
        <f t="shared" ref="N262:N263" si="205">SUM(K262:M262)</f>
        <v>-5.3994246613981223E-2</v>
      </c>
    </row>
    <row r="263" spans="1:14" x14ac:dyDescent="0.2">
      <c r="A263" s="282" t="s">
        <v>363</v>
      </c>
      <c r="B263" s="302">
        <f>SUM(B261:B262)</f>
        <v>1.9866017234702849</v>
      </c>
      <c r="C263" s="299" t="str">
        <f>CONCATENATE("(",ROUND((B263/$H263)*100,1),")")</f>
        <v>(26.7)</v>
      </c>
      <c r="D263" s="302">
        <f>SUM(D261:D262)</f>
        <v>1.7543049831043458</v>
      </c>
      <c r="E263" s="299" t="str">
        <f>CONCATENATE("(",ROUND((D263/$H263)*100,1),")")</f>
        <v>(23.6)</v>
      </c>
      <c r="F263" s="302">
        <f>SUM(F261:F262)</f>
        <v>3.699093293425376</v>
      </c>
      <c r="G263" s="299" t="str">
        <f>CONCATENATE("(",ROUND((F263/$H263)*100,1),")")</f>
        <v>(49.7)</v>
      </c>
      <c r="H263" s="302">
        <f>SUM(H261:H262)</f>
        <v>7.4400000000000066</v>
      </c>
      <c r="I263" s="299" t="str">
        <f>CONCATENATE("(",ROUND((H263/$H263)*100,1),")")</f>
        <v>(100)</v>
      </c>
      <c r="K263" s="302">
        <f t="shared" si="202"/>
        <v>-4.7154660943960369E-2</v>
      </c>
      <c r="L263" s="302">
        <f t="shared" si="203"/>
        <v>1.2260085109176089E-2</v>
      </c>
      <c r="M263" s="302">
        <f t="shared" si="204"/>
        <v>-6.8105424165217254E-2</v>
      </c>
      <c r="N263" s="302">
        <f t="shared" si="205"/>
        <v>-0.10300000000000153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1.2003881867039667</v>
      </c>
      <c r="C266" s="299" t="str">
        <f>CONCATENATE("(",ROUND((B266/$H268)*100,1),")")</f>
        <v>(16.4)</v>
      </c>
      <c r="D266" s="302">
        <f>'Ind T6'!R108</f>
        <v>0.73766090819953511</v>
      </c>
      <c r="E266" s="299" t="str">
        <f>CONCATENATE("(",ROUND((D266/$H268)*100,1),")")</f>
        <v>(10.1)</v>
      </c>
      <c r="F266" s="302">
        <f>'Ind T6'!S108</f>
        <v>2.6407608130753784</v>
      </c>
      <c r="G266" s="299" t="str">
        <f>CONCATENATE("(",ROUND((F266/$H268)*100,1),")")</f>
        <v>(36)</v>
      </c>
      <c r="H266" s="302">
        <f>SUM(B266,D266,F266)</f>
        <v>4.5788099079788802</v>
      </c>
      <c r="I266" s="299" t="str">
        <f>CONCATENATE("(",ROUND((H266/$H268)*100,1),")")</f>
        <v>(62.4)</v>
      </c>
      <c r="K266" s="302">
        <f>B271-B266</f>
        <v>-2.6382805080056304E-3</v>
      </c>
      <c r="L266" s="302">
        <f>D271-D266</f>
        <v>5.6039979612951485E-2</v>
      </c>
      <c r="M266" s="302">
        <f>F271-F266</f>
        <v>4.8255067971980647E-2</v>
      </c>
      <c r="N266" s="302">
        <f>SUM(K266:M266)</f>
        <v>0.1016567670769265</v>
      </c>
    </row>
    <row r="267" spans="1:14" x14ac:dyDescent="0.2">
      <c r="A267" s="282" t="s">
        <v>365</v>
      </c>
      <c r="B267" s="302">
        <f>'Ind T6'!Q107</f>
        <v>0.73905887582235785</v>
      </c>
      <c r="C267" s="299" t="str">
        <f>CONCATENATE("(",ROUND((B267/$H268)*100,1),")")</f>
        <v>(10.1)</v>
      </c>
      <c r="D267" s="302">
        <f>'Ind T6'!R107</f>
        <v>1.0289041600139868</v>
      </c>
      <c r="E267" s="299" t="str">
        <f>CONCATENATE("(",ROUND((D267/$H268)*100,1),")")</f>
        <v>(14)</v>
      </c>
      <c r="F267" s="302">
        <f>'Ind T6'!S107</f>
        <v>0.99022705618478024</v>
      </c>
      <c r="G267" s="299" t="str">
        <f>CONCATENATE("(",ROUND((F267/$H268)*100,1),")")</f>
        <v>(13.5)</v>
      </c>
      <c r="H267" s="302">
        <f t="shared" ref="H267" si="206">SUM(B267,D267,F267)</f>
        <v>2.7581900920211249</v>
      </c>
      <c r="I267" s="299" t="str">
        <f>CONCATENATE("(",ROUND((H267/$H268)*100,1),")")</f>
        <v>(37.6)</v>
      </c>
      <c r="K267" s="302">
        <f t="shared" ref="K267:K268" si="207">B272-B267</f>
        <v>1.2379413529901795E-2</v>
      </c>
      <c r="L267" s="302">
        <f t="shared" ref="L267:L268" si="208">D272-D267</f>
        <v>1.1405956256377525E-2</v>
      </c>
      <c r="M267" s="302">
        <f t="shared" ref="M267:M268" si="209">F272-F267</f>
        <v>-3.4442136863217065E-2</v>
      </c>
      <c r="N267" s="302">
        <f t="shared" ref="N267:N268" si="210">SUM(K267:M267)</f>
        <v>-1.0656767076937745E-2</v>
      </c>
    </row>
    <row r="268" spans="1:14" x14ac:dyDescent="0.2">
      <c r="A268" s="282" t="s">
        <v>363</v>
      </c>
      <c r="B268" s="302">
        <f>SUM(B266:B267)</f>
        <v>1.9394470625263245</v>
      </c>
      <c r="C268" s="299" t="str">
        <f>CONCATENATE("(",ROUND((B268/$H268)*100,1),")")</f>
        <v>(26.4)</v>
      </c>
      <c r="D268" s="302">
        <f>SUM(D266:D267)</f>
        <v>1.7665650682135219</v>
      </c>
      <c r="E268" s="299" t="str">
        <f>CONCATENATE("(",ROUND((D268/$H268)*100,1),")")</f>
        <v>(24.1)</v>
      </c>
      <c r="F268" s="302">
        <f>SUM(F266:F267)</f>
        <v>3.6309878692601587</v>
      </c>
      <c r="G268" s="299" t="str">
        <f>CONCATENATE("(",ROUND((F268/$H268)*100,1),")")</f>
        <v>(49.5)</v>
      </c>
      <c r="H268" s="302">
        <f>SUM(H266:H267)</f>
        <v>7.3370000000000051</v>
      </c>
      <c r="I268" s="299" t="str">
        <f>CONCATENATE("(",ROUND((H268/$H268)*100,1),")")</f>
        <v>(100)</v>
      </c>
      <c r="K268" s="302">
        <f t="shared" si="207"/>
        <v>9.7411330218961645E-3</v>
      </c>
      <c r="L268" s="302">
        <f t="shared" si="208"/>
        <v>6.7445935869328899E-2</v>
      </c>
      <c r="M268" s="302">
        <f t="shared" si="209"/>
        <v>1.3812931108763582E-2</v>
      </c>
      <c r="N268" s="302">
        <f t="shared" si="210"/>
        <v>9.0999999999988646E-2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1.1977499061959611</v>
      </c>
      <c r="C271" s="299" t="str">
        <f>CONCATENATE("(",ROUND((B271/$H273)*100,1),")")</f>
        <v>(16.1)</v>
      </c>
      <c r="D271" s="302">
        <f>'Ind T6'!W108</f>
        <v>0.7937008878124866</v>
      </c>
      <c r="E271" s="299" t="str">
        <f>CONCATENATE("(",ROUND((D271/$H273)*100,1),")")</f>
        <v>(10.7)</v>
      </c>
      <c r="F271" s="302">
        <f>'Ind T6'!X108</f>
        <v>2.689015881047359</v>
      </c>
      <c r="G271" s="299" t="str">
        <f>CONCATENATE("(",ROUND((F271/$H273)*100,1),")")</f>
        <v>(36.2)</v>
      </c>
      <c r="H271" s="302">
        <f>SUM(B271,D271,F271)</f>
        <v>4.6804666750558068</v>
      </c>
      <c r="I271" s="299" t="str">
        <f>CONCATENATE("(",ROUND((H271/$H273)*100,1),")")</f>
        <v>(63)</v>
      </c>
      <c r="K271" s="302">
        <f>B271-B261</f>
        <v>-3.3887411146300561E-2</v>
      </c>
      <c r="L271" s="302">
        <f>D271-D261</f>
        <v>7.497477317726009E-2</v>
      </c>
      <c r="M271" s="302">
        <f>F271-F261</f>
        <v>1.1563651659946661E-2</v>
      </c>
      <c r="N271" s="302">
        <f>SUM(K271:M271)</f>
        <v>5.265101369090619E-2</v>
      </c>
    </row>
    <row r="272" spans="1:14" x14ac:dyDescent="0.2">
      <c r="A272" s="282" t="s">
        <v>365</v>
      </c>
      <c r="B272" s="302">
        <f>'Ind T6'!V107</f>
        <v>0.75143828935225965</v>
      </c>
      <c r="C272" s="299" t="str">
        <f>CONCATENATE("(",ROUND((B272/$H273)*100,1),")")</f>
        <v>(10.1)</v>
      </c>
      <c r="D272" s="302">
        <f>'Ind T6'!W107</f>
        <v>1.0403101162703643</v>
      </c>
      <c r="E272" s="299" t="str">
        <f>CONCATENATE("(",ROUND((D272/$H273)*100,1),")")</f>
        <v>(14)</v>
      </c>
      <c r="F272" s="302">
        <f>'Ind T6'!X107</f>
        <v>0.95578491932156318</v>
      </c>
      <c r="G272" s="299" t="str">
        <f>CONCATENATE("(",ROUND((F272/$H273)*100,1),")")</f>
        <v>(12.9)</v>
      </c>
      <c r="H272" s="302">
        <f t="shared" ref="H272" si="211">SUM(B272,D272,F272)</f>
        <v>2.7475333249441873</v>
      </c>
      <c r="I272" s="299" t="str">
        <f>CONCATENATE("(",ROUND((H272/$H273)*100,1),")")</f>
        <v>(37)</v>
      </c>
      <c r="K272" s="302">
        <f t="shared" ref="K272:K273" si="212">B272-B262</f>
        <v>-3.5261167757636436E-3</v>
      </c>
      <c r="L272" s="302">
        <f t="shared" ref="L272:L273" si="213">D272-D262</f>
        <v>4.7312478012451198E-3</v>
      </c>
      <c r="M272" s="302">
        <f t="shared" ref="M272:M273" si="214">F272-F262</f>
        <v>-6.5856144716400444E-2</v>
      </c>
      <c r="N272" s="302">
        <f t="shared" ref="N272:N273" si="215">SUM(K272:M272)</f>
        <v>-6.4651013690918968E-2</v>
      </c>
    </row>
    <row r="273" spans="1:14" x14ac:dyDescent="0.2">
      <c r="A273" s="282" t="s">
        <v>363</v>
      </c>
      <c r="B273" s="302">
        <f>SUM(B271:B272)</f>
        <v>1.9491881955482206</v>
      </c>
      <c r="C273" s="299" t="str">
        <f>CONCATENATE("(",ROUND((B273/$H273)*100,1),")")</f>
        <v>(26.2)</v>
      </c>
      <c r="D273" s="302">
        <f>SUM(D271:D272)</f>
        <v>1.8340110040828508</v>
      </c>
      <c r="E273" s="299" t="str">
        <f>CONCATENATE("(",ROUND((D273/$H273)*100,1),")")</f>
        <v>(24.7)</v>
      </c>
      <c r="F273" s="302">
        <f>SUM(F271:F272)</f>
        <v>3.6448008003689223</v>
      </c>
      <c r="G273" s="299" t="str">
        <f>CONCATENATE("(",ROUND((F273/$H273)*100,1),")")</f>
        <v>(49.1)</v>
      </c>
      <c r="H273" s="302">
        <f>SUM(H271:H272)</f>
        <v>7.4279999999999937</v>
      </c>
      <c r="I273" s="299" t="str">
        <f>CONCATENATE("(",ROUND((H273/$H273)*100,1),")")</f>
        <v>(100)</v>
      </c>
      <c r="K273" s="302">
        <f t="shared" si="212"/>
        <v>-3.7413527922064205E-2</v>
      </c>
      <c r="L273" s="302">
        <f t="shared" si="213"/>
        <v>7.9706020978504988E-2</v>
      </c>
      <c r="M273" s="302">
        <f t="shared" si="214"/>
        <v>-5.4292493056453672E-2</v>
      </c>
      <c r="N273" s="302">
        <f t="shared" si="215"/>
        <v>-1.2000000000012889E-2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17.647742352981425</v>
      </c>
      <c r="C282" s="299" t="str">
        <f>CONCATENATE("(",ROUND((B282/$H284)*100,1),")")</f>
        <v>(54.6)</v>
      </c>
      <c r="D282" s="302">
        <f>'Ind T6'!M117</f>
        <v>0.93736592362032101</v>
      </c>
      <c r="E282" s="299" t="str">
        <f>CONCATENATE("(",ROUND((D282/$H284)*100,1),")")</f>
        <v>(2.9)</v>
      </c>
      <c r="F282" s="302">
        <f>'Ind T6'!N117</f>
        <v>4.4578269883586241</v>
      </c>
      <c r="G282" s="299" t="str">
        <f>CONCATENATE("(",ROUND((F282/$H284)*100,1),")")</f>
        <v>(13.8)</v>
      </c>
      <c r="H282" s="302">
        <f>SUM(B282,D282,F282)</f>
        <v>23.04293526496037</v>
      </c>
      <c r="I282" s="299" t="str">
        <f>CONCATENATE("(",ROUND((H282/$H284)*100,1),")")</f>
        <v>(71.3)</v>
      </c>
      <c r="K282" s="302">
        <f>B287-B282</f>
        <v>0.74781699589797057</v>
      </c>
      <c r="L282" s="302">
        <f>D287-D282</f>
        <v>5.3876871449135333E-2</v>
      </c>
      <c r="M282" s="302">
        <f>F287-F282</f>
        <v>0.33063128735634884</v>
      </c>
      <c r="N282" s="302">
        <f>SUM(K282:M282)</f>
        <v>1.1323251547034547</v>
      </c>
    </row>
    <row r="283" spans="1:14" x14ac:dyDescent="0.2">
      <c r="A283" s="282" t="s">
        <v>365</v>
      </c>
      <c r="B283" s="302">
        <f>'Ind T6'!L116</f>
        <v>7.0677299766240322</v>
      </c>
      <c r="C283" s="299" t="str">
        <f>CONCATENATE("(",ROUND((B283/$H284)*100,1),")")</f>
        <v>(21.9)</v>
      </c>
      <c r="D283" s="302">
        <f>'Ind T6'!M116</f>
        <v>1.498967611254705</v>
      </c>
      <c r="E283" s="299" t="str">
        <f>CONCATENATE("(",ROUND((D283/$H284)*100,1),")")</f>
        <v>(4.6)</v>
      </c>
      <c r="F283" s="302">
        <f>'Ind T6'!N116</f>
        <v>0.69836714716081261</v>
      </c>
      <c r="G283" s="299" t="str">
        <f>CONCATENATE("(",ROUND((F283/$H284)*100,1),")")</f>
        <v>(2.2)</v>
      </c>
      <c r="H283" s="302">
        <f t="shared" ref="H283" si="216">SUM(B283,D283,F283)</f>
        <v>9.2650647350395499</v>
      </c>
      <c r="I283" s="299" t="str">
        <f>CONCATENATE("(",ROUND((H283/$H284)*100,1),")")</f>
        <v>(28.7)</v>
      </c>
      <c r="K283" s="302">
        <f t="shared" ref="K283:K284" si="217">B288-B283</f>
        <v>0.52715073146352243</v>
      </c>
      <c r="L283" s="302">
        <f t="shared" ref="L283:L284" si="218">D288-D283</f>
        <v>5.3109923132165227E-2</v>
      </c>
      <c r="M283" s="302">
        <f t="shared" ref="M283:M284" si="219">F288-F283</f>
        <v>4.6414190700801439E-2</v>
      </c>
      <c r="N283" s="302">
        <f t="shared" ref="N283:N284" si="220">SUM(K283:M283)</f>
        <v>0.62667484529648909</v>
      </c>
    </row>
    <row r="284" spans="1:14" x14ac:dyDescent="0.2">
      <c r="A284" s="282" t="s">
        <v>363</v>
      </c>
      <c r="B284" s="302">
        <f>SUM(B282:B283)</f>
        <v>24.715472329605458</v>
      </c>
      <c r="C284" s="299" t="str">
        <f>CONCATENATE("(",ROUND((B284/$H284)*100,1),")")</f>
        <v>(76.5)</v>
      </c>
      <c r="D284" s="302">
        <f>SUM(D282:D283)</f>
        <v>2.4363335348750259</v>
      </c>
      <c r="E284" s="299" t="str">
        <f>CONCATENATE("(",ROUND((D284/$H284)*100,1),")")</f>
        <v>(7.5)</v>
      </c>
      <c r="F284" s="302">
        <f>SUM(F282:F283)</f>
        <v>5.1561941355194367</v>
      </c>
      <c r="G284" s="299" t="str">
        <f>CONCATENATE("(",ROUND((F284/$H284)*100,1),")")</f>
        <v>(16)</v>
      </c>
      <c r="H284" s="302">
        <f>SUM(H282:H283)</f>
        <v>32.307999999999922</v>
      </c>
      <c r="I284" s="299" t="str">
        <f>CONCATENATE("(",ROUND((H284/$H284)*100,1),")")</f>
        <v>(100)</v>
      </c>
      <c r="K284" s="302">
        <f t="shared" si="217"/>
        <v>1.2749677273614921</v>
      </c>
      <c r="L284" s="302">
        <f t="shared" si="218"/>
        <v>0.10698679458130078</v>
      </c>
      <c r="M284" s="302">
        <f t="shared" si="219"/>
        <v>0.37704547805715016</v>
      </c>
      <c r="N284" s="302">
        <f t="shared" si="220"/>
        <v>1.7589999999999431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18.395559348879395</v>
      </c>
      <c r="C287" s="299" t="str">
        <f>CONCATENATE("(",ROUND((B287/$H289)*100,1),")")</f>
        <v>(54)</v>
      </c>
      <c r="D287" s="302">
        <f>'Ind T6'!R117</f>
        <v>0.99124279506945634</v>
      </c>
      <c r="E287" s="299" t="str">
        <f>CONCATENATE("(",ROUND((D287/$H289)*100,1),")")</f>
        <v>(2.9)</v>
      </c>
      <c r="F287" s="302">
        <f>'Ind T6'!S117</f>
        <v>4.788458275714973</v>
      </c>
      <c r="G287" s="299" t="str">
        <f>CONCATENATE("(",ROUND((F287/$H289)*100,1),")")</f>
        <v>(14.1)</v>
      </c>
      <c r="H287" s="302">
        <f>SUM(B287,D287,F287)</f>
        <v>24.175260419663825</v>
      </c>
      <c r="I287" s="299" t="str">
        <f>CONCATENATE("(",ROUND((H287/$H289)*100,1),")")</f>
        <v>(71)</v>
      </c>
      <c r="K287" s="302">
        <f>B292-B287</f>
        <v>0.51551235766032022</v>
      </c>
      <c r="L287" s="302">
        <f>D292-D287</f>
        <v>4.7207204912956935E-2</v>
      </c>
      <c r="M287" s="302">
        <f>F292-F287</f>
        <v>0.29852540700728092</v>
      </c>
      <c r="N287" s="302">
        <f>SUM(K287:M287)</f>
        <v>0.86124496958055807</v>
      </c>
    </row>
    <row r="288" spans="1:14" x14ac:dyDescent="0.2">
      <c r="A288" s="282" t="s">
        <v>365</v>
      </c>
      <c r="B288" s="302">
        <f>'Ind T6'!Q116</f>
        <v>7.5948807080875547</v>
      </c>
      <c r="C288" s="299" t="str">
        <f>CONCATENATE("(",ROUND((B288/$H289)*100,1),")")</f>
        <v>(22.3)</v>
      </c>
      <c r="D288" s="302">
        <f>'Ind T6'!R116</f>
        <v>1.5520775343868702</v>
      </c>
      <c r="E288" s="299" t="str">
        <f>CONCATENATE("(",ROUND((D288/$H289)*100,1),")")</f>
        <v>(4.6)</v>
      </c>
      <c r="F288" s="302">
        <f>'Ind T6'!S116</f>
        <v>0.74478133786161405</v>
      </c>
      <c r="G288" s="299" t="str">
        <f>CONCATENATE("(",ROUND((F288/$H289)*100,1),")")</f>
        <v>(2.2)</v>
      </c>
      <c r="H288" s="302">
        <f t="shared" ref="H288" si="221">SUM(B288,D288,F288)</f>
        <v>9.8917395803360382</v>
      </c>
      <c r="I288" s="299" t="str">
        <f>CONCATENATE("(",ROUND((H288/$H289)*100,1),")")</f>
        <v>(29)</v>
      </c>
      <c r="K288" s="302">
        <f t="shared" ref="K288:K289" si="222">B293-B288</f>
        <v>0.63721180689691082</v>
      </c>
      <c r="L288" s="302">
        <f t="shared" ref="L288:L289" si="223">D293-D288</f>
        <v>6.0416272670447135E-3</v>
      </c>
      <c r="M288" s="302">
        <f t="shared" ref="M288:M289" si="224">F293-F288</f>
        <v>3.2501596255561926E-2</v>
      </c>
      <c r="N288" s="302">
        <f t="shared" ref="N288:N289" si="225">SUM(K288:M288)</f>
        <v>0.67575503041951746</v>
      </c>
    </row>
    <row r="289" spans="1:14" x14ac:dyDescent="0.2">
      <c r="A289" s="282" t="s">
        <v>363</v>
      </c>
      <c r="B289" s="302">
        <f>SUM(B287:B288)</f>
        <v>25.99044005696695</v>
      </c>
      <c r="C289" s="299" t="str">
        <f>CONCATENATE("(",ROUND((B289/$H289)*100,1),")")</f>
        <v>(76.3)</v>
      </c>
      <c r="D289" s="302">
        <f>SUM(D287:D288)</f>
        <v>2.5433203294563267</v>
      </c>
      <c r="E289" s="299" t="str">
        <f>CONCATENATE("(",ROUND((D289/$H289)*100,1),")")</f>
        <v>(7.5)</v>
      </c>
      <c r="F289" s="302">
        <f>SUM(F287:F288)</f>
        <v>5.5332396135765869</v>
      </c>
      <c r="G289" s="299" t="str">
        <f>CONCATENATE("(",ROUND((F289/$H289)*100,1),")")</f>
        <v>(16.2)</v>
      </c>
      <c r="H289" s="302">
        <f>SUM(H287:H288)</f>
        <v>34.066999999999865</v>
      </c>
      <c r="I289" s="299" t="str">
        <f>CONCATENATE("(",ROUND((H289/$H289)*100,1),")")</f>
        <v>(100)</v>
      </c>
      <c r="K289" s="302">
        <f t="shared" si="222"/>
        <v>1.152724164557231</v>
      </c>
      <c r="L289" s="302">
        <f t="shared" si="223"/>
        <v>5.3248832180001315E-2</v>
      </c>
      <c r="M289" s="302">
        <f t="shared" si="224"/>
        <v>0.33102700326284307</v>
      </c>
      <c r="N289" s="302">
        <f t="shared" si="225"/>
        <v>1.5370000000000754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18.911071706539715</v>
      </c>
      <c r="C292" s="299" t="str">
        <f>CONCATENATE("(",ROUND((B292/$H294)*100,1),")")</f>
        <v>(53.1)</v>
      </c>
      <c r="D292" s="302">
        <f>'Ind T6'!W117</f>
        <v>1.0384499999824133</v>
      </c>
      <c r="E292" s="299" t="str">
        <f>CONCATENATE("(",ROUND((D292/$H294)*100,1),")")</f>
        <v>(2.9)</v>
      </c>
      <c r="F292" s="302">
        <f>'Ind T6'!X117</f>
        <v>5.0869836827222539</v>
      </c>
      <c r="G292" s="299" t="str">
        <f>CONCATENATE("(",ROUND((F292/$H294)*100,1),")")</f>
        <v>(14.3)</v>
      </c>
      <c r="H292" s="302">
        <f>SUM(B292,D292,F292)</f>
        <v>25.036505389244383</v>
      </c>
      <c r="I292" s="299" t="str">
        <f>CONCATENATE("(",ROUND((H292/$H294)*100,1),")")</f>
        <v>(70.3)</v>
      </c>
      <c r="K292" s="302">
        <f>B292-B282</f>
        <v>1.2633293535582908</v>
      </c>
      <c r="L292" s="302">
        <f>D292-D282</f>
        <v>0.10108407636209227</v>
      </c>
      <c r="M292" s="302">
        <f>F292-F282</f>
        <v>0.62915669436362975</v>
      </c>
      <c r="N292" s="302">
        <f>SUM(K292:M292)</f>
        <v>1.9935701242840129</v>
      </c>
    </row>
    <row r="293" spans="1:14" x14ac:dyDescent="0.2">
      <c r="A293" s="282" t="s">
        <v>365</v>
      </c>
      <c r="B293" s="302">
        <f>'Ind T6'!V116</f>
        <v>8.2320925149844655</v>
      </c>
      <c r="C293" s="299" t="str">
        <f>CONCATENATE("(",ROUND((B293/$H294)*100,1),")")</f>
        <v>(23.1)</v>
      </c>
      <c r="D293" s="302">
        <f>'Ind T6'!W116</f>
        <v>1.558119161653915</v>
      </c>
      <c r="E293" s="299" t="str">
        <f>CONCATENATE("(",ROUND((D293/$H294)*100,1),")")</f>
        <v>(4.4)</v>
      </c>
      <c r="F293" s="302">
        <f>'Ind T6'!X116</f>
        <v>0.77728293411717597</v>
      </c>
      <c r="G293" s="299" t="str">
        <f>CONCATENATE("(",ROUND((F293/$H294)*100,1),")")</f>
        <v>(2.2)</v>
      </c>
      <c r="H293" s="302">
        <f t="shared" ref="H293" si="226">SUM(B293,D293,F293)</f>
        <v>10.567494610755556</v>
      </c>
      <c r="I293" s="299" t="str">
        <f>CONCATENATE("(",ROUND((H293/$H294)*100,1),")")</f>
        <v>(29.7)</v>
      </c>
      <c r="K293" s="302">
        <f t="shared" ref="K293:K294" si="227">B293-B283</f>
        <v>1.1643625383604332</v>
      </c>
      <c r="L293" s="302">
        <f t="shared" ref="L293:L294" si="228">D293-D283</f>
        <v>5.915155039920994E-2</v>
      </c>
      <c r="M293" s="302">
        <f t="shared" ref="M293:M294" si="229">F293-F283</f>
        <v>7.8915786956363365E-2</v>
      </c>
      <c r="N293" s="302">
        <f t="shared" ref="N293:N294" si="230">SUM(K293:M293)</f>
        <v>1.3024298757160064</v>
      </c>
    </row>
    <row r="294" spans="1:14" x14ac:dyDescent="0.2">
      <c r="A294" s="282" t="s">
        <v>363</v>
      </c>
      <c r="B294" s="302">
        <f>SUM(B292:B293)</f>
        <v>27.143164221524181</v>
      </c>
      <c r="C294" s="299" t="str">
        <f>CONCATENATE("(",ROUND((B294/$H294)*100,1),")")</f>
        <v>(76.2)</v>
      </c>
      <c r="D294" s="302">
        <f>SUM(D292:D293)</f>
        <v>2.596569161636328</v>
      </c>
      <c r="E294" s="299" t="str">
        <f>CONCATENATE("(",ROUND((D294/$H294)*100,1),")")</f>
        <v>(7.3)</v>
      </c>
      <c r="F294" s="302">
        <f>SUM(F292:F293)</f>
        <v>5.86426661683943</v>
      </c>
      <c r="G294" s="299" t="str">
        <f>CONCATENATE("(",ROUND((F294/$H294)*100,1),")")</f>
        <v>(16.5)</v>
      </c>
      <c r="H294" s="302">
        <f>SUM(H292:H293)</f>
        <v>35.603999999999942</v>
      </c>
      <c r="I294" s="299" t="str">
        <f>CONCATENATE("(",ROUND((H294/$H294)*100,1),")")</f>
        <v>(100)</v>
      </c>
      <c r="K294" s="302">
        <f t="shared" si="227"/>
        <v>2.4276918919187231</v>
      </c>
      <c r="L294" s="302">
        <f t="shared" si="228"/>
        <v>0.1602356267613021</v>
      </c>
      <c r="M294" s="302">
        <f t="shared" si="229"/>
        <v>0.70807248131999323</v>
      </c>
      <c r="N294" s="302">
        <f t="shared" si="230"/>
        <v>3.2960000000000185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18.813165019293436</v>
      </c>
      <c r="C303" s="299" t="str">
        <f>CONCATENATE("(",ROUND((B303/$H305)*100,1),")")</f>
        <v>(40.9)</v>
      </c>
      <c r="D303" s="302">
        <f>'Ind T6'!M126</f>
        <v>1.4744696784987716</v>
      </c>
      <c r="E303" s="299" t="str">
        <f>CONCATENATE("(",ROUND((D303/$H305)*100,1),")")</f>
        <v>(3.2)</v>
      </c>
      <c r="F303" s="302">
        <f>'Ind T6'!N126</f>
        <v>3.2836908654173076</v>
      </c>
      <c r="G303" s="299" t="str">
        <f>CONCATENATE("(",ROUND((F303/$H305)*100,1),")")</f>
        <v>(7.1)</v>
      </c>
      <c r="H303" s="302">
        <f>SUM(B303,D303,F303)</f>
        <v>23.571325563209513</v>
      </c>
      <c r="I303" s="299" t="str">
        <f>CONCATENATE("(",ROUND((H303/$H305)*100,1),")")</f>
        <v>(51.3)</v>
      </c>
      <c r="K303" s="302">
        <f>B308-B303</f>
        <v>-4.6354905358889198E-2</v>
      </c>
      <c r="L303" s="302">
        <f>D308-D303</f>
        <v>5.6770777584261856E-2</v>
      </c>
      <c r="M303" s="302">
        <f>F308-F303</f>
        <v>0.1570428977682452</v>
      </c>
      <c r="N303" s="302">
        <f>SUM(K303:M303)</f>
        <v>0.16745876999361786</v>
      </c>
    </row>
    <row r="304" spans="1:14" x14ac:dyDescent="0.2">
      <c r="A304" s="282" t="s">
        <v>365</v>
      </c>
      <c r="B304" s="302">
        <f>'Ind T6'!L125</f>
        <v>15.052095057159871</v>
      </c>
      <c r="C304" s="299" t="str">
        <f>CONCATENATE("(",ROUND((B304/$H305)*100,1),")")</f>
        <v>(32.7)</v>
      </c>
      <c r="D304" s="302">
        <f>'Ind T6'!M125</f>
        <v>6.7406188924589436</v>
      </c>
      <c r="E304" s="299" t="str">
        <f>CONCATENATE("(",ROUND((D304/$H305)*100,1),")")</f>
        <v>(14.7)</v>
      </c>
      <c r="F304" s="302">
        <f>'Ind T6'!N125</f>
        <v>0.62196048717163099</v>
      </c>
      <c r="G304" s="299" t="str">
        <f>CONCATENATE("(",ROUND((F304/$H305)*100,1),")")</f>
        <v>(1.4)</v>
      </c>
      <c r="H304" s="302">
        <f t="shared" ref="H304" si="231">SUM(B304,D304,F304)</f>
        <v>22.414674436790445</v>
      </c>
      <c r="I304" s="299" t="str">
        <f>CONCATENATE("(",ROUND((H304/$H305)*100,1),")")</f>
        <v>(48.7)</v>
      </c>
      <c r="K304" s="302">
        <f t="shared" ref="K304:K305" si="232">B309-B304</f>
        <v>-0.10101636876248676</v>
      </c>
      <c r="L304" s="302">
        <f t="shared" ref="L304:L305" si="233">D309-D304</f>
        <v>-0.11631122206909783</v>
      </c>
      <c r="M304" s="302">
        <f t="shared" ref="M304:M305" si="234">F309-F304</f>
        <v>2.3868820837992466E-2</v>
      </c>
      <c r="N304" s="302">
        <f t="shared" ref="N304:N305" si="235">SUM(K304:M304)</f>
        <v>-0.19345876999359213</v>
      </c>
    </row>
    <row r="305" spans="1:14" x14ac:dyDescent="0.2">
      <c r="A305" s="282" t="s">
        <v>363</v>
      </c>
      <c r="B305" s="302">
        <f>SUM(B303:B304)</f>
        <v>33.86526007645331</v>
      </c>
      <c r="C305" s="299" t="str">
        <f>CONCATENATE("(",ROUND((B305/$H305)*100,1),")")</f>
        <v>(73.6)</v>
      </c>
      <c r="D305" s="302">
        <f>SUM(D303:D304)</f>
        <v>8.2150885709577146</v>
      </c>
      <c r="E305" s="299" t="str">
        <f>CONCATENATE("(",ROUND((D305/$H305)*100,1),")")</f>
        <v>(17.9)</v>
      </c>
      <c r="F305" s="302">
        <f>SUM(F303:F304)</f>
        <v>3.9056513525889387</v>
      </c>
      <c r="G305" s="299" t="str">
        <f>CONCATENATE("(",ROUND((F305/$H305)*100,1),")")</f>
        <v>(8.5)</v>
      </c>
      <c r="H305" s="302">
        <f>SUM(H303:H304)</f>
        <v>45.985999999999962</v>
      </c>
      <c r="I305" s="299" t="str">
        <f>CONCATENATE("(",ROUND((H305/$H305)*100,1),")")</f>
        <v>(100)</v>
      </c>
      <c r="K305" s="302">
        <f t="shared" si="232"/>
        <v>-0.14737127412138307</v>
      </c>
      <c r="L305" s="302">
        <f t="shared" si="233"/>
        <v>-5.9540444484834865E-2</v>
      </c>
      <c r="M305" s="302">
        <f t="shared" si="234"/>
        <v>0.18091171860623723</v>
      </c>
      <c r="N305" s="302">
        <f t="shared" si="235"/>
        <v>-2.5999999999980705E-2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18.766810113934547</v>
      </c>
      <c r="C308" s="299" t="str">
        <f>CONCATENATE("(",ROUND((B308/$H310)*100,1),")")</f>
        <v>(40.8)</v>
      </c>
      <c r="D308" s="302">
        <f>'Ind T6'!R126</f>
        <v>1.5312404560830335</v>
      </c>
      <c r="E308" s="299" t="str">
        <f>CONCATENATE("(",ROUND((D308/$H310)*100,1),")")</f>
        <v>(3.3)</v>
      </c>
      <c r="F308" s="302">
        <f>'Ind T6'!S126</f>
        <v>3.4407337631855528</v>
      </c>
      <c r="G308" s="299" t="str">
        <f>CONCATENATE("(",ROUND((F308/$H310)*100,1),")")</f>
        <v>(7.5)</v>
      </c>
      <c r="H308" s="302">
        <f>SUM(B308,D308,F308)</f>
        <v>23.738784333203132</v>
      </c>
      <c r="I308" s="299" t="str">
        <f>CONCATENATE("(",ROUND((H308/$H310)*100,1),")")</f>
        <v>(51.7)</v>
      </c>
      <c r="K308" s="302">
        <f>B313-B308</f>
        <v>-0.70681798189269429</v>
      </c>
      <c r="L308" s="302">
        <f>D313-D308</f>
        <v>4.2744603989578467E-2</v>
      </c>
      <c r="M308" s="302">
        <f>F313-F308</f>
        <v>3.2161131797936449E-3</v>
      </c>
      <c r="N308" s="302">
        <f>SUM(K308:M308)</f>
        <v>-0.66085726472332218</v>
      </c>
    </row>
    <row r="309" spans="1:14" x14ac:dyDescent="0.2">
      <c r="A309" s="282" t="s">
        <v>365</v>
      </c>
      <c r="B309" s="302">
        <f>'Ind T6'!Q125</f>
        <v>14.951078688397384</v>
      </c>
      <c r="C309" s="299" t="str">
        <f>CONCATENATE("(",ROUND((B309/$H310)*100,1),")")</f>
        <v>(32.5)</v>
      </c>
      <c r="D309" s="302">
        <f>'Ind T6'!R125</f>
        <v>6.6243076703898458</v>
      </c>
      <c r="E309" s="299" t="str">
        <f>CONCATENATE("(",ROUND((D309/$H310)*100,1),")")</f>
        <v>(14.4)</v>
      </c>
      <c r="F309" s="302">
        <f>'Ind T6'!S125</f>
        <v>0.64582930800962346</v>
      </c>
      <c r="G309" s="299" t="str">
        <f>CONCATENATE("(",ROUND((F309/$H310)*100,1),")")</f>
        <v>(1.4)</v>
      </c>
      <c r="H309" s="302">
        <f t="shared" ref="H309" si="236">SUM(B309,D309,F309)</f>
        <v>22.221215666796855</v>
      </c>
      <c r="I309" s="299" t="str">
        <f>CONCATENATE("(",ROUND((H309/$H310)*100,1),")")</f>
        <v>(48.3)</v>
      </c>
      <c r="K309" s="302">
        <f t="shared" ref="K309:K310" si="237">B314-B309</f>
        <v>-0.60945474902784014</v>
      </c>
      <c r="L309" s="302">
        <f t="shared" ref="L309:L310" si="238">D314-D309</f>
        <v>-0.32836742999318513</v>
      </c>
      <c r="M309" s="302">
        <f t="shared" ref="M309:M310" si="239">F314-F309</f>
        <v>-1.5320556255646212E-2</v>
      </c>
      <c r="N309" s="302">
        <f t="shared" ref="N309:N310" si="240">SUM(K309:M309)</f>
        <v>-0.95314273527667148</v>
      </c>
    </row>
    <row r="310" spans="1:14" x14ac:dyDescent="0.2">
      <c r="A310" s="282" t="s">
        <v>363</v>
      </c>
      <c r="B310" s="302">
        <f>SUM(B308:B309)</f>
        <v>33.717888802331927</v>
      </c>
      <c r="C310" s="299" t="str">
        <f>CONCATENATE("(",ROUND((B310/$H310)*100,1),")")</f>
        <v>(73.4)</v>
      </c>
      <c r="D310" s="302">
        <f>SUM(D308:D309)</f>
        <v>8.1555481264728797</v>
      </c>
      <c r="E310" s="299" t="str">
        <f>CONCATENATE("(",ROUND((D310/$H310)*100,1),")")</f>
        <v>(17.7)</v>
      </c>
      <c r="F310" s="302">
        <f>SUM(F308:F309)</f>
        <v>4.0865630711951759</v>
      </c>
      <c r="G310" s="299" t="str">
        <f>CONCATENATE("(",ROUND((F310/$H310)*100,1),")")</f>
        <v>(8.9)</v>
      </c>
      <c r="H310" s="302">
        <f>SUM(H308:H309)</f>
        <v>45.959999999999987</v>
      </c>
      <c r="I310" s="299" t="str">
        <f>CONCATENATE("(",ROUND((H310/$H310)*100,1),")")</f>
        <v>(100)</v>
      </c>
      <c r="K310" s="302">
        <f t="shared" si="237"/>
        <v>-1.3162727309205309</v>
      </c>
      <c r="L310" s="302">
        <f t="shared" si="238"/>
        <v>-0.28562282600360689</v>
      </c>
      <c r="M310" s="302">
        <f t="shared" si="239"/>
        <v>-1.2104443075852345E-2</v>
      </c>
      <c r="N310" s="302">
        <f t="shared" si="240"/>
        <v>-1.6139999999999901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18.059992132041852</v>
      </c>
      <c r="C313" s="299" t="str">
        <f>CONCATENATE("(",ROUND((B313/$H315)*100,1),")")</f>
        <v>(40.7)</v>
      </c>
      <c r="D313" s="302">
        <f>'Ind T6'!W126</f>
        <v>1.573985060072612</v>
      </c>
      <c r="E313" s="299" t="str">
        <f>CONCATENATE("(",ROUND((D313/$H315)*100,1),")")</f>
        <v>(3.5)</v>
      </c>
      <c r="F313" s="302">
        <f>'Ind T6'!X126</f>
        <v>3.4439498763653464</v>
      </c>
      <c r="G313" s="299" t="str">
        <f>CONCATENATE("(",ROUND((F313/$H315)*100,1),")")</f>
        <v>(7.8)</v>
      </c>
      <c r="H313" s="302">
        <f>SUM(B313,D313,F313)</f>
        <v>23.077927068479809</v>
      </c>
      <c r="I313" s="299" t="str">
        <f>CONCATENATE("(",ROUND((H313/$H315)*100,1),")")</f>
        <v>(52)</v>
      </c>
      <c r="K313" s="302">
        <f>B313-B303</f>
        <v>-0.75317288725158349</v>
      </c>
      <c r="L313" s="302">
        <f>D313-D303</f>
        <v>9.9515381573840322E-2</v>
      </c>
      <c r="M313" s="302">
        <f>F313-F303</f>
        <v>0.16025901094803885</v>
      </c>
      <c r="N313" s="302">
        <f>SUM(K313:M313)</f>
        <v>-0.49339849472970432</v>
      </c>
    </row>
    <row r="314" spans="1:14" x14ac:dyDescent="0.2">
      <c r="A314" s="282" t="s">
        <v>365</v>
      </c>
      <c r="B314" s="302">
        <f>'Ind T6'!V125</f>
        <v>14.341623939369544</v>
      </c>
      <c r="C314" s="299" t="str">
        <f>CONCATENATE("(",ROUND((B314/$H315)*100,1),")")</f>
        <v>(32.3)</v>
      </c>
      <c r="D314" s="302">
        <f>'Ind T6'!W125</f>
        <v>6.2959402403966607</v>
      </c>
      <c r="E314" s="299" t="str">
        <f>CONCATENATE("(",ROUND((D314/$H315)*100,1),")")</f>
        <v>(14.2)</v>
      </c>
      <c r="F314" s="302">
        <f>'Ind T6'!X125</f>
        <v>0.63050875175397725</v>
      </c>
      <c r="G314" s="299" t="str">
        <f>CONCATENATE("(",ROUND((F314/$H315)*100,1),")")</f>
        <v>(1.4)</v>
      </c>
      <c r="H314" s="302">
        <f t="shared" ref="H314" si="241">SUM(B314,D314,F314)</f>
        <v>21.268072931520184</v>
      </c>
      <c r="I314" s="299" t="str">
        <f>CONCATENATE("(",ROUND((H314/$H315)*100,1),")")</f>
        <v>(48)</v>
      </c>
      <c r="K314" s="302">
        <f t="shared" ref="K314:K315" si="242">B314-B304</f>
        <v>-0.7104711177903269</v>
      </c>
      <c r="L314" s="302">
        <f t="shared" ref="L314:L315" si="243">D314-D304</f>
        <v>-0.44467865206228296</v>
      </c>
      <c r="M314" s="302">
        <f t="shared" ref="M314:M315" si="244">F314-F304</f>
        <v>8.5482645823462544E-3</v>
      </c>
      <c r="N314" s="302">
        <f t="shared" ref="N314:N315" si="245">SUM(K314:M314)</f>
        <v>-1.1466015052702636</v>
      </c>
    </row>
    <row r="315" spans="1:14" x14ac:dyDescent="0.2">
      <c r="A315" s="282" t="s">
        <v>363</v>
      </c>
      <c r="B315" s="302">
        <f>SUM(B313:B314)</f>
        <v>32.401616071411397</v>
      </c>
      <c r="C315" s="299" t="str">
        <f>CONCATENATE("(",ROUND((B315/$H315)*100,1),")")</f>
        <v>(73.1)</v>
      </c>
      <c r="D315" s="302">
        <f>SUM(D313:D314)</f>
        <v>7.8699253004692729</v>
      </c>
      <c r="E315" s="299" t="str">
        <f>CONCATENATE("(",ROUND((D315/$H315)*100,1),")")</f>
        <v>(17.7)</v>
      </c>
      <c r="F315" s="302">
        <f>SUM(F313:F314)</f>
        <v>4.0744586281193236</v>
      </c>
      <c r="G315" s="299" t="str">
        <f>CONCATENATE("(",ROUND((F315/$H315)*100,1),")")</f>
        <v>(9.2)</v>
      </c>
      <c r="H315" s="302">
        <f>SUM(H313:H314)</f>
        <v>44.345999999999989</v>
      </c>
      <c r="I315" s="299" t="str">
        <f>CONCATENATE("(",ROUND((H315/$H315)*100,1),")")</f>
        <v>(100)</v>
      </c>
      <c r="K315" s="302">
        <f t="shared" si="242"/>
        <v>-1.4636440050419139</v>
      </c>
      <c r="L315" s="302">
        <f t="shared" si="243"/>
        <v>-0.34516327048844175</v>
      </c>
      <c r="M315" s="302">
        <f t="shared" si="244"/>
        <v>0.16880727553038488</v>
      </c>
      <c r="N315" s="302">
        <f t="shared" si="245"/>
        <v>-1.6399999999999708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8.233828818807039</v>
      </c>
      <c r="C324" s="299" t="str">
        <f>CONCATENATE("(",ROUND((B324/$H326)*100,1),")")</f>
        <v>(31.2)</v>
      </c>
      <c r="D324" s="302">
        <f>'Ind T6'!M135</f>
        <v>2.7402822071623216</v>
      </c>
      <c r="E324" s="299" t="str">
        <f>CONCATENATE("(",ROUND((D324/$H326)*100,1),")")</f>
        <v>(10.4)</v>
      </c>
      <c r="F324" s="302">
        <f>'Ind T6'!N135</f>
        <v>1.8948815186132153</v>
      </c>
      <c r="G324" s="299" t="str">
        <f>CONCATENATE("(",ROUND((F324/$H326)*100,1),")")</f>
        <v>(7.2)</v>
      </c>
      <c r="H324" s="302">
        <f>SUM(B324,D324,F324)</f>
        <v>12.868992544582575</v>
      </c>
      <c r="I324" s="299" t="str">
        <f>CONCATENATE("(",ROUND((H324/$H326)*100,1),")")</f>
        <v>(48.7)</v>
      </c>
      <c r="K324" s="302">
        <f>B329-B324</f>
        <v>1.7357640730594426E-2</v>
      </c>
      <c r="L324" s="302">
        <f>D329-D324</f>
        <v>1.3052659712583736E-2</v>
      </c>
      <c r="M324" s="302">
        <f>F329-F324</f>
        <v>0.10372421643066909</v>
      </c>
      <c r="N324" s="302">
        <f>SUM(K324:M324)</f>
        <v>0.13413451687384725</v>
      </c>
    </row>
    <row r="325" spans="1:14" x14ac:dyDescent="0.2">
      <c r="A325" s="282" t="s">
        <v>365</v>
      </c>
      <c r="B325" s="302">
        <f>'Ind T6'!L134</f>
        <v>7.2196595652226145</v>
      </c>
      <c r="C325" s="299" t="str">
        <f>CONCATENATE("(",ROUND((B325/$H326)*100,1),")")</f>
        <v>(27.3)</v>
      </c>
      <c r="D325" s="302">
        <f>'Ind T6'!M134</f>
        <v>5.3486652896622537</v>
      </c>
      <c r="E325" s="299" t="str">
        <f>CONCATENATE("(",ROUND((D325/$H326)*100,1),")")</f>
        <v>(20.3)</v>
      </c>
      <c r="F325" s="302">
        <f>'Ind T6'!N134</f>
        <v>0.9606826005325606</v>
      </c>
      <c r="G325" s="299" t="str">
        <f>CONCATENATE("(",ROUND((F325/$H326)*100,1),")")</f>
        <v>(3.6)</v>
      </c>
      <c r="H325" s="302">
        <f t="shared" ref="H325" si="246">SUM(B325,D325,F325)</f>
        <v>13.529007455417428</v>
      </c>
      <c r="I325" s="299" t="str">
        <f>CONCATENATE("(",ROUND((H325/$H326)*100,1),")")</f>
        <v>(51.3)</v>
      </c>
      <c r="K325" s="302">
        <f t="shared" ref="K325:K326" si="247">B330-B325</f>
        <v>0.27887261935037611</v>
      </c>
      <c r="L325" s="302">
        <f t="shared" ref="L325:L326" si="248">D330-D325</f>
        <v>-0.21806333639663844</v>
      </c>
      <c r="M325" s="302">
        <f t="shared" ref="M325:M326" si="249">F330-F325</f>
        <v>1.6056200172371637E-2</v>
      </c>
      <c r="N325" s="302">
        <f t="shared" ref="N325:N326" si="250">SUM(K325:M325)</f>
        <v>7.6865483126109302E-2</v>
      </c>
    </row>
    <row r="326" spans="1:14" x14ac:dyDescent="0.2">
      <c r="A326" s="282" t="s">
        <v>363</v>
      </c>
      <c r="B326" s="302">
        <f>SUM(B324:B325)</f>
        <v>15.453488384029654</v>
      </c>
      <c r="C326" s="299" t="str">
        <f>CONCATENATE("(",ROUND((B326/$H326)*100,1),")")</f>
        <v>(58.5)</v>
      </c>
      <c r="D326" s="302">
        <f>SUM(D324:D325)</f>
        <v>8.0889474968245754</v>
      </c>
      <c r="E326" s="299" t="str">
        <f>CONCATENATE("(",ROUND((D326/$H326)*100,1),")")</f>
        <v>(30.6)</v>
      </c>
      <c r="F326" s="302">
        <f>SUM(F324:F325)</f>
        <v>2.8555641191457761</v>
      </c>
      <c r="G326" s="299" t="str">
        <f>CONCATENATE("(",ROUND((F326/$H326)*100,1),")")</f>
        <v>(10.8)</v>
      </c>
      <c r="H326" s="302">
        <f>SUM(H324:H325)</f>
        <v>26.398000000000003</v>
      </c>
      <c r="I326" s="299" t="str">
        <f>CONCATENATE("(",ROUND((H326/$H326)*100,1),")")</f>
        <v>(100)</v>
      </c>
      <c r="K326" s="302">
        <f t="shared" si="247"/>
        <v>0.29623026008096964</v>
      </c>
      <c r="L326" s="302">
        <f t="shared" si="248"/>
        <v>-0.20501067668405426</v>
      </c>
      <c r="M326" s="302">
        <f t="shared" si="249"/>
        <v>0.11978041660304051</v>
      </c>
      <c r="N326" s="302">
        <f t="shared" si="250"/>
        <v>0.21099999999995589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8.2511864595376334</v>
      </c>
      <c r="C329" s="299" t="str">
        <f>CONCATENATE("(",ROUND((B329/$H331)*100,1),")")</f>
        <v>(31)</v>
      </c>
      <c r="D329" s="302">
        <f>'Ind T6'!R135</f>
        <v>2.7533348668749054</v>
      </c>
      <c r="E329" s="299" t="str">
        <f>CONCATENATE("(",ROUND((D329/$H331)*100,1),")")</f>
        <v>(10.3)</v>
      </c>
      <c r="F329" s="302">
        <f>'Ind T6'!S135</f>
        <v>1.9986057350438844</v>
      </c>
      <c r="G329" s="299" t="str">
        <f>CONCATENATE("(",ROUND((F329/$H331)*100,1),")")</f>
        <v>(7.5)</v>
      </c>
      <c r="H329" s="302">
        <f>SUM(B329,D329,F329)</f>
        <v>13.003127061456423</v>
      </c>
      <c r="I329" s="299" t="str">
        <f>CONCATENATE("(",ROUND((H329/$H331)*100,1),")")</f>
        <v>(48.9)</v>
      </c>
      <c r="K329" s="302">
        <f>B334-B329</f>
        <v>0.79094146191383885</v>
      </c>
      <c r="L329" s="302">
        <f>D334-D329</f>
        <v>0.31897483502291557</v>
      </c>
      <c r="M329" s="302">
        <f>F334-F329</f>
        <v>0.38114371953532977</v>
      </c>
      <c r="N329" s="302">
        <f>SUM(K329:M329)</f>
        <v>1.4910600164720842</v>
      </c>
    </row>
    <row r="330" spans="1:14" x14ac:dyDescent="0.2">
      <c r="A330" s="282" t="s">
        <v>365</v>
      </c>
      <c r="B330" s="302">
        <f>'Ind T6'!Q134</f>
        <v>7.4985321845729906</v>
      </c>
      <c r="C330" s="299" t="str">
        <f>CONCATENATE("(",ROUND((B330/$H331)*100,1),")")</f>
        <v>(28.2)</v>
      </c>
      <c r="D330" s="302">
        <f>'Ind T6'!R134</f>
        <v>5.1306019532656153</v>
      </c>
      <c r="E330" s="299" t="str">
        <f>CONCATENATE("(",ROUND((D330/$H331)*100,1),")")</f>
        <v>(19.3)</v>
      </c>
      <c r="F330" s="302">
        <f>'Ind T6'!S134</f>
        <v>0.97673880070493224</v>
      </c>
      <c r="G330" s="299" t="str">
        <f>CONCATENATE("(",ROUND((F330/$H331)*100,1),")")</f>
        <v>(3.7)</v>
      </c>
      <c r="H330" s="302">
        <f t="shared" ref="H330" si="251">SUM(B330,D330,F330)</f>
        <v>13.605872938543538</v>
      </c>
      <c r="I330" s="299" t="str">
        <f>CONCATENATE("(",ROUND((H330/$H331)*100,1),")")</f>
        <v>(51.1)</v>
      </c>
      <c r="K330" s="302">
        <f t="shared" ref="K330:K331" si="252">B335-B330</f>
        <v>1.303371887408149</v>
      </c>
      <c r="L330" s="302">
        <f t="shared" ref="L330:L331" si="253">D335-D330</f>
        <v>1.785514656868159E-2</v>
      </c>
      <c r="M330" s="302">
        <f t="shared" ref="M330:M331" si="254">F335-F330</f>
        <v>0.10171294955114574</v>
      </c>
      <c r="N330" s="302">
        <f t="shared" ref="N330:N331" si="255">SUM(K330:M330)</f>
        <v>1.4229399835279763</v>
      </c>
    </row>
    <row r="331" spans="1:14" x14ac:dyDescent="0.2">
      <c r="A331" s="282" t="s">
        <v>363</v>
      </c>
      <c r="B331" s="302">
        <f>SUM(B329:B330)</f>
        <v>15.749718644110624</v>
      </c>
      <c r="C331" s="299" t="str">
        <f>CONCATENATE("(",ROUND((B331/$H331)*100,1),")")</f>
        <v>(59.2)</v>
      </c>
      <c r="D331" s="302">
        <f>SUM(D329:D330)</f>
        <v>7.8839368201405211</v>
      </c>
      <c r="E331" s="299" t="str">
        <f>CONCATENATE("(",ROUND((D331/$H331)*100,1),")")</f>
        <v>(29.6)</v>
      </c>
      <c r="F331" s="302">
        <f>SUM(F329:F330)</f>
        <v>2.9753445357488166</v>
      </c>
      <c r="G331" s="299" t="str">
        <f>CONCATENATE("(",ROUND((F331/$H331)*100,1),")")</f>
        <v>(11.2)</v>
      </c>
      <c r="H331" s="302">
        <f>SUM(H329:H330)</f>
        <v>26.608999999999959</v>
      </c>
      <c r="I331" s="299" t="str">
        <f>CONCATENATE("(",ROUND((H331/$H331)*100,1),")")</f>
        <v>(100)</v>
      </c>
      <c r="K331" s="302">
        <f t="shared" si="252"/>
        <v>2.0943133493219879</v>
      </c>
      <c r="L331" s="302">
        <f t="shared" si="253"/>
        <v>0.33682998159159716</v>
      </c>
      <c r="M331" s="302">
        <f t="shared" si="254"/>
        <v>0.48285666908647551</v>
      </c>
      <c r="N331" s="302">
        <f t="shared" si="255"/>
        <v>2.9140000000000605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9.0421279214514723</v>
      </c>
      <c r="C334" s="299" t="str">
        <f>CONCATENATE("(",ROUND((B334/$H336)*100,1),")")</f>
        <v>(30.6)</v>
      </c>
      <c r="D334" s="302">
        <f>'Ind T6'!W135</f>
        <v>3.0723097018978209</v>
      </c>
      <c r="E334" s="299" t="str">
        <f>CONCATENATE("(",ROUND((D334/$H336)*100,1),")")</f>
        <v>(10.4)</v>
      </c>
      <c r="F334" s="302">
        <f>'Ind T6'!X135</f>
        <v>2.3797494545792142</v>
      </c>
      <c r="G334" s="299" t="str">
        <f>CONCATENATE("(",ROUND((F334/$H336)*100,1),")")</f>
        <v>(8.1)</v>
      </c>
      <c r="H334" s="302">
        <f>SUM(B334,D334,F334)</f>
        <v>14.494187077928506</v>
      </c>
      <c r="I334" s="299" t="str">
        <f>CONCATENATE("(",ROUND((H334/$H336)*100,1),")")</f>
        <v>(49.1)</v>
      </c>
      <c r="K334" s="302">
        <f>B334-B324</f>
        <v>0.80829910264443328</v>
      </c>
      <c r="L334" s="302">
        <f>D334-D324</f>
        <v>0.33202749473549931</v>
      </c>
      <c r="M334" s="302">
        <f>F334-F324</f>
        <v>0.48486793596599886</v>
      </c>
      <c r="N334" s="302">
        <f>SUM(K334:M334)</f>
        <v>1.6251945333459314</v>
      </c>
    </row>
    <row r="335" spans="1:14" x14ac:dyDescent="0.2">
      <c r="A335" s="282" t="s">
        <v>365</v>
      </c>
      <c r="B335" s="302">
        <f>'Ind T6'!V134</f>
        <v>8.8019040719811397</v>
      </c>
      <c r="C335" s="299" t="str">
        <f>CONCATENATE("(",ROUND((B335/$H336)*100,1),")")</f>
        <v>(29.8)</v>
      </c>
      <c r="D335" s="302">
        <f>'Ind T6'!W134</f>
        <v>5.1484570998342969</v>
      </c>
      <c r="E335" s="299" t="str">
        <f>CONCATENATE("(",ROUND((D335/$H336)*100,1),")")</f>
        <v>(17.4)</v>
      </c>
      <c r="F335" s="302">
        <f>'Ind T6'!X134</f>
        <v>1.078451750256078</v>
      </c>
      <c r="G335" s="299" t="str">
        <f>CONCATENATE("(",ROUND((F335/$H336)*100,1),")")</f>
        <v>(3.7)</v>
      </c>
      <c r="H335" s="302">
        <f>SUM(B335,D335,F335)</f>
        <v>15.028812922071516</v>
      </c>
      <c r="I335" s="299" t="str">
        <f>CONCATENATE("(",ROUND((H335/$H336)*100,1),")")</f>
        <v>(50.9)</v>
      </c>
      <c r="K335" s="302">
        <f t="shared" ref="K335:K336" si="256">B335-B325</f>
        <v>1.5822445067585251</v>
      </c>
      <c r="L335" s="302">
        <f t="shared" ref="L335:L336" si="257">D335-D325</f>
        <v>-0.20020818982795685</v>
      </c>
      <c r="M335" s="302">
        <f t="shared" ref="M335:M336" si="258">F335-F325</f>
        <v>0.11776914972351737</v>
      </c>
      <c r="N335" s="302">
        <f t="shared" ref="N335:N336" si="259">SUM(K335:M335)</f>
        <v>1.4998054666540857</v>
      </c>
    </row>
    <row r="336" spans="1:14" x14ac:dyDescent="0.2">
      <c r="A336" s="282" t="s">
        <v>363</v>
      </c>
      <c r="B336" s="302">
        <f>SUM(B334:B335)</f>
        <v>17.844031993432612</v>
      </c>
      <c r="C336" s="299" t="str">
        <f>CONCATENATE("(",ROUND((B336/$H336)*100,1),")")</f>
        <v>(60.4)</v>
      </c>
      <c r="D336" s="302">
        <f>SUM(D334:D335)</f>
        <v>8.2207668017321183</v>
      </c>
      <c r="E336" s="299" t="str">
        <f>CONCATENATE("(",ROUND((D336/$H336)*100,1),")")</f>
        <v>(27.8)</v>
      </c>
      <c r="F336" s="302">
        <f>SUM(F334:F335)</f>
        <v>3.4582012048352921</v>
      </c>
      <c r="G336" s="299" t="str">
        <f>CONCATENATE("(",ROUND((F336/$H336)*100,1),")")</f>
        <v>(11.7)</v>
      </c>
      <c r="H336" s="302">
        <f>SUM(H334:H335)</f>
        <v>29.523000000000025</v>
      </c>
      <c r="I336" s="299" t="str">
        <f>CONCATENATE("(",ROUND((H336/$H336)*100,1),")")</f>
        <v>(100)</v>
      </c>
      <c r="K336" s="302">
        <f t="shared" si="256"/>
        <v>2.3905436094029575</v>
      </c>
      <c r="L336" s="302">
        <f t="shared" si="257"/>
        <v>0.1318193049075429</v>
      </c>
      <c r="M336" s="302">
        <f t="shared" si="258"/>
        <v>0.60263708568951602</v>
      </c>
      <c r="N336" s="302">
        <f t="shared" si="259"/>
        <v>3.1250000000000164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39.797581983542912</v>
      </c>
      <c r="C345" s="299" t="str">
        <f>CONCATENATE("(",ROUND((B345/$H347)*100,1),")")</f>
        <v>(37.9)</v>
      </c>
      <c r="D345" s="302">
        <f>'Ind T6'!M144</f>
        <v>6.1280504855442812</v>
      </c>
      <c r="E345" s="299" t="str">
        <f>CONCATENATE("(",ROUND((D345/$H347)*100,1),")")</f>
        <v>(5.8)</v>
      </c>
      <c r="F345" s="302">
        <f>'Ind T6'!N144</f>
        <v>18.056265031690483</v>
      </c>
      <c r="G345" s="299" t="str">
        <f>CONCATENATE("(",ROUND((F345/$H347)*100,1),")")</f>
        <v>(17.2)</v>
      </c>
      <c r="H345" s="302">
        <f>SUM(B345,D345,F345)</f>
        <v>63.981897500777677</v>
      </c>
      <c r="I345" s="299" t="str">
        <f>CONCATENATE("(",ROUND((H345/$H347)*100,1),")")</f>
        <v>(60.9)</v>
      </c>
      <c r="K345" s="302">
        <f>B350-B345</f>
        <v>0.670971589340148</v>
      </c>
      <c r="L345" s="302">
        <f>D350-D345</f>
        <v>0.36117152980730971</v>
      </c>
      <c r="M345" s="302">
        <f>F350-F345</f>
        <v>0.56644514807835122</v>
      </c>
      <c r="N345" s="302">
        <f>SUM(K345:M345)</f>
        <v>1.5985882672258089</v>
      </c>
    </row>
    <row r="346" spans="1:14" x14ac:dyDescent="0.2">
      <c r="A346" s="282" t="s">
        <v>365</v>
      </c>
      <c r="B346" s="302">
        <f>'Ind T6'!L143</f>
        <v>21.111970767110119</v>
      </c>
      <c r="C346" s="299" t="str">
        <f>CONCATENATE("(",ROUND((B346/$H347)*100,1),")")</f>
        <v>(20.1)</v>
      </c>
      <c r="D346" s="302">
        <f>'Ind T6'!M143</f>
        <v>15.147374111811819</v>
      </c>
      <c r="E346" s="299" t="str">
        <f>CONCATENATE("(",ROUND((D346/$H347)*100,1),")")</f>
        <v>(14.4)</v>
      </c>
      <c r="F346" s="302">
        <f>'Ind T6'!N143</f>
        <v>4.7587576203002362</v>
      </c>
      <c r="G346" s="299" t="str">
        <f>CONCATENATE("(",ROUND((F346/$H347)*100,1),")")</f>
        <v>(4.5)</v>
      </c>
      <c r="H346" s="302">
        <f t="shared" ref="H346" si="260">SUM(B346,D346,F346)</f>
        <v>41.018102499222174</v>
      </c>
      <c r="I346" s="299" t="str">
        <f>CONCATENATE("(",ROUND((H346/$H347)*100,1),")")</f>
        <v>(39.1)</v>
      </c>
      <c r="K346" s="302">
        <f t="shared" ref="K346:K347" si="261">B351-B346</f>
        <v>0.82417698058487332</v>
      </c>
      <c r="L346" s="302">
        <f t="shared" ref="L346:L347" si="262">D351-D346</f>
        <v>0.69933143260805863</v>
      </c>
      <c r="M346" s="302">
        <f t="shared" ref="M346:M347" si="263">F351-F346</f>
        <v>0.27290331958143632</v>
      </c>
      <c r="N346" s="302">
        <f t="shared" ref="N346:N347" si="264">SUM(K346:M346)</f>
        <v>1.7964117327743683</v>
      </c>
    </row>
    <row r="347" spans="1:14" x14ac:dyDescent="0.2">
      <c r="A347" s="282" t="s">
        <v>363</v>
      </c>
      <c r="B347" s="302">
        <f>SUM(B345:B346)</f>
        <v>60.909552750653035</v>
      </c>
      <c r="C347" s="299" t="str">
        <f>CONCATENATE("(",ROUND((B347/$H347)*100,1),")")</f>
        <v>(58)</v>
      </c>
      <c r="D347" s="302">
        <f>SUM(D345:D346)</f>
        <v>21.2754245973561</v>
      </c>
      <c r="E347" s="299" t="str">
        <f>CONCATENATE("(",ROUND((D347/$H347)*100,1),")")</f>
        <v>(20.3)</v>
      </c>
      <c r="F347" s="302">
        <f>SUM(F345:F346)</f>
        <v>22.81502265199072</v>
      </c>
      <c r="G347" s="299" t="str">
        <f>CONCATENATE("(",ROUND((F347/$H347)*100,1),")")</f>
        <v>(21.7)</v>
      </c>
      <c r="H347" s="302">
        <f>SUM(H345:H346)</f>
        <v>104.99999999999986</v>
      </c>
      <c r="I347" s="299" t="str">
        <f>CONCATENATE("(",ROUND((H347/$H347)*100,1),")")</f>
        <v>(100)</v>
      </c>
      <c r="K347" s="302">
        <f t="shared" si="261"/>
        <v>1.4951485699250213</v>
      </c>
      <c r="L347" s="302">
        <f t="shared" si="262"/>
        <v>1.0605029624153701</v>
      </c>
      <c r="M347" s="302">
        <f t="shared" si="263"/>
        <v>0.83934846765978577</v>
      </c>
      <c r="N347" s="302">
        <f t="shared" si="264"/>
        <v>3.3950000000001772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40.46855357288306</v>
      </c>
      <c r="C350" s="299" t="str">
        <f>CONCATENATE("(",ROUND((B350/$H352)*100,1),")")</f>
        <v>(37.3)</v>
      </c>
      <c r="D350" s="302">
        <f>'Ind T6'!R144</f>
        <v>6.4892220153515909</v>
      </c>
      <c r="E350" s="299" t="str">
        <f>CONCATENATE("(",ROUND((D350/$H352)*100,1),")")</f>
        <v>(6)</v>
      </c>
      <c r="F350" s="302">
        <f>'Ind T6'!S144</f>
        <v>18.622710179768834</v>
      </c>
      <c r="G350" s="299" t="str">
        <f>CONCATENATE("(",ROUND((F350/$H352)*100,1),")")</f>
        <v>(17.2)</v>
      </c>
      <c r="H350" s="302">
        <f>SUM(B350,D350,F350)</f>
        <v>65.580485768003484</v>
      </c>
      <c r="I350" s="299" t="str">
        <f>CONCATENATE("(",ROUND((H350/$H352)*100,1),")")</f>
        <v>(60.5)</v>
      </c>
      <c r="K350" s="302">
        <f>B355-B350</f>
        <v>1.1285911848308103</v>
      </c>
      <c r="L350" s="302">
        <f>D355-D350</f>
        <v>0.62744005651471646</v>
      </c>
      <c r="M350" s="302">
        <f>F355-F350</f>
        <v>1.0082051579195053</v>
      </c>
      <c r="N350" s="302">
        <f>SUM(K350:M350)</f>
        <v>2.7642363992650321</v>
      </c>
    </row>
    <row r="351" spans="1:14" x14ac:dyDescent="0.2">
      <c r="A351" s="282" t="s">
        <v>365</v>
      </c>
      <c r="B351" s="302">
        <f>'Ind T6'!Q143</f>
        <v>21.936147747694992</v>
      </c>
      <c r="C351" s="299" t="str">
        <f>CONCATENATE("(",ROUND((B351/$H352)*100,1),")")</f>
        <v>(20.2)</v>
      </c>
      <c r="D351" s="302">
        <f>'Ind T6'!R143</f>
        <v>15.846705544419878</v>
      </c>
      <c r="E351" s="299" t="str">
        <f>CONCATENATE("(",ROUND((D351/$H352)*100,1),")")</f>
        <v>(14.6)</v>
      </c>
      <c r="F351" s="302">
        <f>'Ind T6'!S143</f>
        <v>5.0316609398816725</v>
      </c>
      <c r="G351" s="299" t="str">
        <f>CONCATENATE("(",ROUND((F351/$H352)*100,1),")")</f>
        <v>(4.6)</v>
      </c>
      <c r="H351" s="302">
        <f t="shared" ref="H351" si="265">SUM(B351,D351,F351)</f>
        <v>42.814514231996547</v>
      </c>
      <c r="I351" s="299" t="str">
        <f>CONCATENATE("(",ROUND((H351/$H352)*100,1),")")</f>
        <v>(39.5)</v>
      </c>
      <c r="K351" s="302">
        <f t="shared" ref="K351:K352" si="266">B356-B351</f>
        <v>1.2883055855519032</v>
      </c>
      <c r="L351" s="302">
        <f t="shared" ref="L351:L352" si="267">D356-D351</f>
        <v>1.0312683192619385</v>
      </c>
      <c r="M351" s="302">
        <f t="shared" ref="M351:M352" si="268">F356-F351</f>
        <v>0.49218969592126971</v>
      </c>
      <c r="N351" s="302">
        <f t="shared" ref="N351:N352" si="269">SUM(K351:M351)</f>
        <v>2.8117636007351114</v>
      </c>
    </row>
    <row r="352" spans="1:14" x14ac:dyDescent="0.2">
      <c r="A352" s="282" t="s">
        <v>363</v>
      </c>
      <c r="B352" s="302">
        <f>SUM(B350:B351)</f>
        <v>62.404701320578056</v>
      </c>
      <c r="C352" s="299" t="str">
        <f>CONCATENATE("(",ROUND((B352/$H352)*100,1),")")</f>
        <v>(57.6)</v>
      </c>
      <c r="D352" s="302">
        <f>SUM(D350:D351)</f>
        <v>22.33592755977147</v>
      </c>
      <c r="E352" s="299" t="str">
        <f>CONCATENATE("(",ROUND((D352/$H352)*100,1),")")</f>
        <v>(20.6)</v>
      </c>
      <c r="F352" s="302">
        <f>SUM(F350:F351)</f>
        <v>23.654371119650506</v>
      </c>
      <c r="G352" s="299" t="str">
        <f>CONCATENATE("(",ROUND((F352/$H352)*100,1),")")</f>
        <v>(21.8)</v>
      </c>
      <c r="H352" s="302">
        <f>SUM(H350:H351)</f>
        <v>108.39500000000004</v>
      </c>
      <c r="I352" s="299" t="str">
        <f>CONCATENATE("(",ROUND((H352/$H352)*100,1),")")</f>
        <v>(100)</v>
      </c>
      <c r="K352" s="302">
        <f t="shared" si="266"/>
        <v>2.4168967703827064</v>
      </c>
      <c r="L352" s="302">
        <f t="shared" si="267"/>
        <v>1.658708375776655</v>
      </c>
      <c r="M352" s="302">
        <f t="shared" si="268"/>
        <v>1.5003948538407741</v>
      </c>
      <c r="N352" s="302">
        <f t="shared" si="269"/>
        <v>5.5760000000001355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41.59714475771387</v>
      </c>
      <c r="C355" s="299" t="str">
        <f>CONCATENATE("(",ROUND((B355/$H357)*100,1),")")</f>
        <v>(36.5)</v>
      </c>
      <c r="D355" s="302">
        <f>'Ind T6'!W144</f>
        <v>7.1166620718663074</v>
      </c>
      <c r="E355" s="299" t="str">
        <f>CONCATENATE("(",ROUND((D355/$H357)*100,1),")")</f>
        <v>(6.2)</v>
      </c>
      <c r="F355" s="302">
        <f>'Ind T6'!X144</f>
        <v>19.630915337688339</v>
      </c>
      <c r="G355" s="299" t="str">
        <f>CONCATENATE("(",ROUND((F355/$H357)*100,1),")")</f>
        <v>(17.2)</v>
      </c>
      <c r="H355" s="302">
        <f>SUM(B355,D355,F355)</f>
        <v>68.344722167268515</v>
      </c>
      <c r="I355" s="299" t="str">
        <f>CONCATENATE("(",ROUND((H355/$H357)*100,1),")")</f>
        <v>(60)</v>
      </c>
      <c r="K355" s="302">
        <f>B355-B345</f>
        <v>1.7995627741709583</v>
      </c>
      <c r="L355" s="302">
        <f>D355-D345</f>
        <v>0.98861158632202617</v>
      </c>
      <c r="M355" s="302">
        <f>F355-F345</f>
        <v>1.5746503059978565</v>
      </c>
      <c r="N355" s="302">
        <f>SUM(K355:M355)</f>
        <v>4.362824666490841</v>
      </c>
    </row>
    <row r="356" spans="1:14" x14ac:dyDescent="0.2">
      <c r="A356" s="282" t="s">
        <v>365</v>
      </c>
      <c r="B356" s="302">
        <f>'Ind T6'!V143</f>
        <v>23.224453333246895</v>
      </c>
      <c r="C356" s="299" t="str">
        <f>CONCATENATE("(",ROUND((B356/$H357)*100,1),")")</f>
        <v>(20.4)</v>
      </c>
      <c r="D356" s="302">
        <f>'Ind T6'!W143</f>
        <v>16.877973863681817</v>
      </c>
      <c r="E356" s="299" t="str">
        <f>CONCATENATE("(",ROUND((D356/$H357)*100,1),")")</f>
        <v>(14.8)</v>
      </c>
      <c r="F356" s="302">
        <f>'Ind T6'!X143</f>
        <v>5.5238506358029422</v>
      </c>
      <c r="G356" s="299" t="str">
        <f>CONCATENATE("(",ROUND((F356/$H357)*100,1),")")</f>
        <v>(4.8)</v>
      </c>
      <c r="H356" s="302">
        <f t="shared" ref="H356" si="270">SUM(B356,D356,F356)</f>
        <v>45.62627783273166</v>
      </c>
      <c r="I356" s="299" t="str">
        <f>CONCATENATE("(",ROUND((H356/$H357)*100,1),")")</f>
        <v>(40)</v>
      </c>
      <c r="K356" s="302">
        <f t="shared" ref="K356:K357" si="271">B356-B346</f>
        <v>2.1124825661367765</v>
      </c>
      <c r="L356" s="302">
        <f t="shared" ref="L356:L357" si="272">D356-D346</f>
        <v>1.7305997518699971</v>
      </c>
      <c r="M356" s="302">
        <f t="shared" ref="M356:M357" si="273">F356-F346</f>
        <v>0.76509301550270603</v>
      </c>
      <c r="N356" s="302">
        <f t="shared" ref="N356:N357" si="274">SUM(K356:M356)</f>
        <v>4.6081753335094797</v>
      </c>
    </row>
    <row r="357" spans="1:14" x14ac:dyDescent="0.2">
      <c r="A357" s="282" t="s">
        <v>363</v>
      </c>
      <c r="B357" s="302">
        <f>SUM(B355:B356)</f>
        <v>64.821598090960762</v>
      </c>
      <c r="C357" s="299" t="str">
        <f>CONCATENATE("(",ROUND((B357/$H357)*100,1),")")</f>
        <v>(56.9)</v>
      </c>
      <c r="D357" s="302">
        <f>SUM(D355:D356)</f>
        <v>23.994635935548125</v>
      </c>
      <c r="E357" s="299" t="str">
        <f>CONCATENATE("(",ROUND((D357/$H357)*100,1),")")</f>
        <v>(21.1)</v>
      </c>
      <c r="F357" s="302">
        <f>SUM(F355:F356)</f>
        <v>25.15476597349128</v>
      </c>
      <c r="G357" s="299" t="str">
        <f>CONCATENATE("(",ROUND((F357/$H357)*100,1),")")</f>
        <v>(22.1)</v>
      </c>
      <c r="H357" s="302">
        <f>SUM(H355:H356)</f>
        <v>113.97100000000017</v>
      </c>
      <c r="I357" s="299" t="str">
        <f>CONCATENATE("(",ROUND((H357/$H357)*100,1),")")</f>
        <v>(100)</v>
      </c>
      <c r="K357" s="302">
        <f t="shared" si="271"/>
        <v>3.9120453403077278</v>
      </c>
      <c r="L357" s="302">
        <f t="shared" si="272"/>
        <v>2.7192113381920251</v>
      </c>
      <c r="M357" s="302">
        <f t="shared" si="273"/>
        <v>2.3397433215005599</v>
      </c>
      <c r="N357" s="302">
        <f t="shared" si="274"/>
        <v>8.9710000000003127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51.193867653542902</v>
      </c>
      <c r="C366" s="299" t="str">
        <f>CONCATENATE("(",ROUND((B366/$H368)*100,1),")")</f>
        <v>(39.1)</v>
      </c>
      <c r="D366" s="302">
        <f>'Ind T6'!M153</f>
        <v>18.034744539271188</v>
      </c>
      <c r="E366" s="299" t="str">
        <f>CONCATENATE("(",ROUND((D366/$H368)*100,1),")")</f>
        <v>(13.8)</v>
      </c>
      <c r="F366" s="302">
        <f>'Ind T6'!N153</f>
        <v>4.9353918922376536</v>
      </c>
      <c r="G366" s="299" t="str">
        <f>CONCATENATE("(",ROUND((F366/$H368)*100,1),")")</f>
        <v>(3.8)</v>
      </c>
      <c r="H366" s="302">
        <f>SUM(B366,D366,F366)</f>
        <v>74.164004085051744</v>
      </c>
      <c r="I366" s="299" t="str">
        <f>CONCATENATE("(",ROUND((H366/$H368)*100,1),")")</f>
        <v>(56.7)</v>
      </c>
      <c r="K366" s="302">
        <f>B371-B366</f>
        <v>3.2166795034124149</v>
      </c>
      <c r="L366" s="302">
        <f>D371-D366</f>
        <v>1.0941823259388421</v>
      </c>
      <c r="M366" s="302">
        <f>F371-F366</f>
        <v>0.22829769424904089</v>
      </c>
      <c r="N366" s="302">
        <f>SUM(K366:M366)</f>
        <v>4.539159523600298</v>
      </c>
    </row>
    <row r="367" spans="1:14" x14ac:dyDescent="0.2">
      <c r="A367" s="282" t="s">
        <v>365</v>
      </c>
      <c r="B367" s="302">
        <f>'Ind T6'!L152</f>
        <v>26.210069683509314</v>
      </c>
      <c r="C367" s="299" t="str">
        <f>CONCATENATE("(",ROUND((B367/$H368)*100,1),")")</f>
        <v>(20)</v>
      </c>
      <c r="D367" s="302">
        <f>'Ind T6'!M152</f>
        <v>24.69157081850274</v>
      </c>
      <c r="E367" s="299" t="str">
        <f>CONCATENATE("(",ROUND((D367/$H368)*100,1),")")</f>
        <v>(18.9)</v>
      </c>
      <c r="F367" s="302">
        <f>'Ind T6'!N152</f>
        <v>5.8223554129363491</v>
      </c>
      <c r="G367" s="299" t="str">
        <f>CONCATENATE("(",ROUND((F367/$H368)*100,1),")")</f>
        <v>(4.4)</v>
      </c>
      <c r="H367" s="302">
        <f t="shared" ref="H367" si="275">SUM(B367,D367,F367)</f>
        <v>56.723995914948404</v>
      </c>
      <c r="I367" s="299" t="str">
        <f>CONCATENATE("(",ROUND((H367/$H368)*100,1),")")</f>
        <v>(43.3)</v>
      </c>
      <c r="K367" s="302">
        <f t="shared" ref="K367:K368" si="276">B372-B367</f>
        <v>2.1487368047590323</v>
      </c>
      <c r="L367" s="302">
        <f t="shared" ref="L367:L368" si="277">D372-D367</f>
        <v>1.058451761132666</v>
      </c>
      <c r="M367" s="302">
        <f t="shared" ref="M367:M368" si="278">F372-F367</f>
        <v>0.26265191050804937</v>
      </c>
      <c r="N367" s="302">
        <f t="shared" ref="N367:N368" si="279">SUM(K367:M367)</f>
        <v>3.4698404763997477</v>
      </c>
    </row>
    <row r="368" spans="1:14" x14ac:dyDescent="0.2">
      <c r="A368" s="282" t="s">
        <v>363</v>
      </c>
      <c r="B368" s="302">
        <f>SUM(B366:B367)</f>
        <v>77.403937337052213</v>
      </c>
      <c r="C368" s="299" t="str">
        <f>CONCATENATE("(",ROUND((B368/$H368)*100,1),")")</f>
        <v>(59.1)</v>
      </c>
      <c r="D368" s="302">
        <f>SUM(D366:D367)</f>
        <v>42.726315357773927</v>
      </c>
      <c r="E368" s="299" t="str">
        <f>CONCATENATE("(",ROUND((D368/$H368)*100,1),")")</f>
        <v>(32.6)</v>
      </c>
      <c r="F368" s="302">
        <f>SUM(F366:F367)</f>
        <v>10.757747305174004</v>
      </c>
      <c r="G368" s="299" t="str">
        <f>CONCATENATE("(",ROUND((F368/$H368)*100,1),")")</f>
        <v>(8.2)</v>
      </c>
      <c r="H368" s="302">
        <f>SUM(H366:H367)</f>
        <v>130.88800000000015</v>
      </c>
      <c r="I368" s="299" t="str">
        <f>CONCATENATE("(",ROUND((H368/$H368)*100,1),")")</f>
        <v>(100)</v>
      </c>
      <c r="K368" s="302">
        <f t="shared" si="276"/>
        <v>5.3654163081714472</v>
      </c>
      <c r="L368" s="302">
        <f t="shared" si="277"/>
        <v>2.1526340870715046</v>
      </c>
      <c r="M368" s="302">
        <f t="shared" si="278"/>
        <v>0.49094960475708938</v>
      </c>
      <c r="N368" s="302">
        <f t="shared" si="279"/>
        <v>8.0090000000000412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54.410547156955317</v>
      </c>
      <c r="C371" s="299" t="str">
        <f>CONCATENATE("(",ROUND((B371/$H373)*100,1),")")</f>
        <v>(39.2)</v>
      </c>
      <c r="D371" s="302">
        <f>'Ind T6'!R153</f>
        <v>19.12892686521003</v>
      </c>
      <c r="E371" s="299" t="str">
        <f>CONCATENATE("(",ROUND((D371/$H373)*100,1),")")</f>
        <v>(13.8)</v>
      </c>
      <c r="F371" s="302">
        <f>'Ind T6'!S153</f>
        <v>5.1636895864866945</v>
      </c>
      <c r="G371" s="299" t="str">
        <f>CONCATENATE("(",ROUND((F371/$H373)*100,1),")")</f>
        <v>(3.7)</v>
      </c>
      <c r="H371" s="302">
        <f>SUM(B371,D371,F371)</f>
        <v>78.703163608652048</v>
      </c>
      <c r="I371" s="299" t="str">
        <f>CONCATENATE("(",ROUND((H371/$H373)*100,1),")")</f>
        <v>(56.7)</v>
      </c>
      <c r="K371" s="302">
        <f>B376-B371</f>
        <v>3.4362315203517824</v>
      </c>
      <c r="L371" s="302">
        <f>D376-D371</f>
        <v>1.0218078822104104</v>
      </c>
      <c r="M371" s="302">
        <f>F376-F371</f>
        <v>0.34225710730894665</v>
      </c>
      <c r="N371" s="302">
        <f>SUM(K371:M371)</f>
        <v>4.8002965098711394</v>
      </c>
    </row>
    <row r="372" spans="1:14" x14ac:dyDescent="0.2">
      <c r="A372" s="282" t="s">
        <v>365</v>
      </c>
      <c r="B372" s="302">
        <f>'Ind T6'!Q152</f>
        <v>28.358806488268346</v>
      </c>
      <c r="C372" s="299" t="str">
        <f>CONCATENATE("(",ROUND((B372/$H373)*100,1),")")</f>
        <v>(20.4)</v>
      </c>
      <c r="D372" s="302">
        <f>'Ind T6'!R152</f>
        <v>25.750022579635406</v>
      </c>
      <c r="E372" s="299" t="str">
        <f>CONCATENATE("(",ROUND((D372/$H373)*100,1),")")</f>
        <v>(18.5)</v>
      </c>
      <c r="F372" s="302">
        <f>'Ind T6'!S152</f>
        <v>6.0850073234443984</v>
      </c>
      <c r="G372" s="299" t="str">
        <f>CONCATENATE("(",ROUND((F372/$H373)*100,1),")")</f>
        <v>(4.4)</v>
      </c>
      <c r="H372" s="302">
        <f t="shared" ref="H372" si="280">SUM(B372,D372,F372)</f>
        <v>60.193836391348157</v>
      </c>
      <c r="I372" s="299" t="str">
        <f>CONCATENATE("(",ROUND((H372/$H373)*100,1),")")</f>
        <v>(43.3)</v>
      </c>
      <c r="K372" s="302">
        <f t="shared" ref="K372:K373" si="281">B377-B372</f>
        <v>2.4636569417563159</v>
      </c>
      <c r="L372" s="302">
        <f t="shared" ref="L372:L373" si="282">D377-D372</f>
        <v>0.69053998804281846</v>
      </c>
      <c r="M372" s="302">
        <f t="shared" ref="M372:M373" si="283">F377-F372</f>
        <v>0.44250656032946178</v>
      </c>
      <c r="N372" s="302">
        <f t="shared" ref="N372:N373" si="284">SUM(K372:M372)</f>
        <v>3.5967034901285961</v>
      </c>
    </row>
    <row r="373" spans="1:14" x14ac:dyDescent="0.2">
      <c r="A373" s="282" t="s">
        <v>363</v>
      </c>
      <c r="B373" s="302">
        <f>SUM(B371:B372)</f>
        <v>82.76935364522366</v>
      </c>
      <c r="C373" s="299" t="str">
        <f>CONCATENATE("(",ROUND((B373/$H373)*100,1),")")</f>
        <v>(59.6)</v>
      </c>
      <c r="D373" s="302">
        <f>SUM(D371:D372)</f>
        <v>44.878949444845432</v>
      </c>
      <c r="E373" s="299" t="str">
        <f>CONCATENATE("(",ROUND((D373/$H373)*100,1),")")</f>
        <v>(32.3)</v>
      </c>
      <c r="F373" s="302">
        <f>SUM(F371:F372)</f>
        <v>11.248696909931093</v>
      </c>
      <c r="G373" s="299" t="str">
        <f>CONCATENATE("(",ROUND((F373/$H373)*100,1),")")</f>
        <v>(8.1)</v>
      </c>
      <c r="H373" s="302">
        <f>SUM(H371:H372)</f>
        <v>138.89700000000022</v>
      </c>
      <c r="I373" s="299" t="str">
        <f>CONCATENATE("(",ROUND((H373/$H373)*100,1),")")</f>
        <v>(100)</v>
      </c>
      <c r="K373" s="302">
        <f t="shared" si="281"/>
        <v>5.8998884621081089</v>
      </c>
      <c r="L373" s="302">
        <f t="shared" si="282"/>
        <v>1.7123478702532324</v>
      </c>
      <c r="M373" s="302">
        <f t="shared" si="283"/>
        <v>0.78476366763840844</v>
      </c>
      <c r="N373" s="302">
        <f t="shared" si="284"/>
        <v>8.3969999999997498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57.8467786773071</v>
      </c>
      <c r="C376" s="299" t="str">
        <f>CONCATENATE("(",ROUND((B376/$H378)*100,1),")")</f>
        <v>(39.3)</v>
      </c>
      <c r="D376" s="302">
        <f>'Ind T6'!W153</f>
        <v>20.15073474742044</v>
      </c>
      <c r="E376" s="299" t="str">
        <f>CONCATENATE("(",ROUND((D376/$H378)*100,1),")")</f>
        <v>(13.7)</v>
      </c>
      <c r="F376" s="302">
        <f>'Ind T6'!X153</f>
        <v>5.5059466937956412</v>
      </c>
      <c r="G376" s="299" t="str">
        <f>CONCATENATE("(",ROUND((F376/$H378)*100,1),")")</f>
        <v>(3.7)</v>
      </c>
      <c r="H376" s="302">
        <f>SUM(B376,D376,F376)</f>
        <v>83.503460118523179</v>
      </c>
      <c r="I376" s="299" t="str">
        <f>CONCATENATE("(",ROUND((H376/$H378)*100,1),")")</f>
        <v>(56.7)</v>
      </c>
      <c r="K376" s="302">
        <f>B376-B366</f>
        <v>6.6529110237641973</v>
      </c>
      <c r="L376" s="302">
        <f>D376-D366</f>
        <v>2.1159902081492525</v>
      </c>
      <c r="M376" s="302">
        <f>F376-F366</f>
        <v>0.57055480155798755</v>
      </c>
      <c r="N376" s="302">
        <f>SUM(K376:M376)</f>
        <v>9.3394560334714374</v>
      </c>
    </row>
    <row r="377" spans="1:14" x14ac:dyDescent="0.2">
      <c r="A377" s="282" t="s">
        <v>365</v>
      </c>
      <c r="B377" s="302">
        <f>'Ind T6'!V152</f>
        <v>30.822463430024662</v>
      </c>
      <c r="C377" s="299" t="str">
        <f>CONCATENATE("(",ROUND((B377/$H378)*100,1),")")</f>
        <v>(20.9)</v>
      </c>
      <c r="D377" s="302">
        <f>'Ind T6'!W152</f>
        <v>26.440562567678224</v>
      </c>
      <c r="E377" s="299" t="str">
        <f>CONCATENATE("(",ROUND((D377/$H378)*100,1),")")</f>
        <v>(18)</v>
      </c>
      <c r="F377" s="302">
        <f>'Ind T6'!X152</f>
        <v>6.5275138837738602</v>
      </c>
      <c r="G377" s="299" t="str">
        <f>CONCATENATE("(",ROUND((F377/$H378)*100,1),")")</f>
        <v>(4.4)</v>
      </c>
      <c r="H377" s="302">
        <f t="shared" ref="H377" si="285">SUM(B377,D377,F377)</f>
        <v>63.790539881476747</v>
      </c>
      <c r="I377" s="299" t="str">
        <f>CONCATENATE("(",ROUND((H377/$H378)*100,1),")")</f>
        <v>(43.3)</v>
      </c>
      <c r="K377" s="302">
        <f t="shared" ref="K377:K378" si="286">B377-B367</f>
        <v>4.6123937465153482</v>
      </c>
      <c r="L377" s="302">
        <f t="shared" ref="L377:L378" si="287">D377-D367</f>
        <v>1.7489917491754845</v>
      </c>
      <c r="M377" s="302">
        <f t="shared" ref="M377:M378" si="288">F377-F367</f>
        <v>0.70515847083751115</v>
      </c>
      <c r="N377" s="302">
        <f t="shared" ref="N377:N378" si="289">SUM(K377:M377)</f>
        <v>7.0665439665283438</v>
      </c>
    </row>
    <row r="378" spans="1:14" x14ac:dyDescent="0.2">
      <c r="A378" s="282" t="s">
        <v>363</v>
      </c>
      <c r="B378" s="302">
        <f>SUM(B376:B377)</f>
        <v>88.669242107331769</v>
      </c>
      <c r="C378" s="299" t="str">
        <f>CONCATENATE("(",ROUND((B378/$H378)*100,1),")")</f>
        <v>(60.2)</v>
      </c>
      <c r="D378" s="302">
        <f>SUM(D376:D377)</f>
        <v>46.591297315098664</v>
      </c>
      <c r="E378" s="299" t="str">
        <f>CONCATENATE("(",ROUND((D378/$H378)*100,1),")")</f>
        <v>(31.6)</v>
      </c>
      <c r="F378" s="302">
        <f>SUM(F376:F377)</f>
        <v>12.033460577569501</v>
      </c>
      <c r="G378" s="299" t="str">
        <f>CONCATENATE("(",ROUND((F378/$H378)*100,1),")")</f>
        <v>(8.2)</v>
      </c>
      <c r="H378" s="302">
        <f>SUM(H376:H377)</f>
        <v>147.29399999999993</v>
      </c>
      <c r="I378" s="299" t="str">
        <f>CONCATENATE("(",ROUND((H378/$H378)*100,1),")")</f>
        <v>(100)</v>
      </c>
      <c r="K378" s="302">
        <f t="shared" si="286"/>
        <v>11.265304770279556</v>
      </c>
      <c r="L378" s="302">
        <f t="shared" si="287"/>
        <v>3.864981957324737</v>
      </c>
      <c r="M378" s="302">
        <f t="shared" si="288"/>
        <v>1.2757132723954978</v>
      </c>
      <c r="N378" s="302">
        <f t="shared" si="289"/>
        <v>16.405999999999793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18.545182070086035</v>
      </c>
      <c r="C387" s="299" t="str">
        <f>CONCATENATE("(",ROUND((B387/$H389)*100,1),")")</f>
        <v>(35.2)</v>
      </c>
      <c r="D387" s="302">
        <f>'Ind T6'!M162</f>
        <v>2.619231229543888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21.164413299629924</v>
      </c>
      <c r="I387" s="299" t="str">
        <f>CONCATENATE("(",ROUND((H387/$H389)*100,1),")")</f>
        <v>(40.2)</v>
      </c>
      <c r="K387" s="302">
        <f>B392-B387</f>
        <v>-0.12686002925966733</v>
      </c>
      <c r="L387" s="302">
        <f>D392-D387</f>
        <v>0.17875642076058806</v>
      </c>
      <c r="M387" s="302">
        <f>F392-F387</f>
        <v>0</v>
      </c>
      <c r="N387" s="302">
        <f>SUM(K387:M387)</f>
        <v>5.1896391500920735E-2</v>
      </c>
    </row>
    <row r="388" spans="1:14" x14ac:dyDescent="0.2">
      <c r="A388" s="282" t="s">
        <v>365</v>
      </c>
      <c r="B388" s="302">
        <f>'Ind T6'!L161</f>
        <v>16.318111364764427</v>
      </c>
      <c r="C388" s="299" t="str">
        <f>CONCATENATE("(",ROUND((B388/$H389)*100,1),")")</f>
        <v>(31)</v>
      </c>
      <c r="D388" s="302">
        <f>'Ind T6'!M161</f>
        <v>14.252584057426215</v>
      </c>
      <c r="E388" s="299" t="str">
        <f>CONCATENATE("(",ROUND((D388/$H389)*100,1),")")</f>
        <v>(27)</v>
      </c>
      <c r="F388" s="302">
        <f>'Ind T6'!N161</f>
        <v>0.95589127817939967</v>
      </c>
      <c r="G388" s="299" t="str">
        <f>CONCATENATE("(",ROUND((F388/$H389)*100,1),")")</f>
        <v>(1.8)</v>
      </c>
      <c r="H388" s="302">
        <f t="shared" ref="H388" si="290">SUM(B388,D388,F388)</f>
        <v>31.526586700370043</v>
      </c>
      <c r="I388" s="299" t="str">
        <f>CONCATENATE("(",ROUND((H388/$H389)*100,1),")")</f>
        <v>(59.8)</v>
      </c>
      <c r="K388" s="302">
        <f t="shared" ref="K388:K389" si="291">B393-B388</f>
        <v>0.22240667045502605</v>
      </c>
      <c r="L388" s="302">
        <f t="shared" ref="L388:L389" si="292">D393-D388</f>
        <v>0.22348894943633191</v>
      </c>
      <c r="M388" s="302">
        <f t="shared" ref="M388:M389" si="293">F393-F388</f>
        <v>1.4207988607746525E-2</v>
      </c>
      <c r="N388" s="302">
        <f t="shared" ref="N388:N389" si="294">SUM(K388:M388)</f>
        <v>0.46010360849910448</v>
      </c>
    </row>
    <row r="389" spans="1:14" x14ac:dyDescent="0.2">
      <c r="A389" s="282" t="s">
        <v>363</v>
      </c>
      <c r="B389" s="302">
        <f>SUM(B387:B388)</f>
        <v>34.863293434850462</v>
      </c>
      <c r="C389" s="299" t="str">
        <f>CONCATENATE("(",ROUND((B389/$H389)*100,1),")")</f>
        <v>(66.2)</v>
      </c>
      <c r="D389" s="302">
        <f>SUM(D387:D388)</f>
        <v>16.871815286970104</v>
      </c>
      <c r="E389" s="299" t="str">
        <f>CONCATENATE("(",ROUND((D389/$H389)*100,1),")")</f>
        <v>(32)</v>
      </c>
      <c r="F389" s="302">
        <f>SUM(F387:F388)</f>
        <v>0.95589127817939967</v>
      </c>
      <c r="G389" s="299" t="str">
        <f>CONCATENATE("(",ROUND((F389/$H389)*100,1),")")</f>
        <v>(1.8)</v>
      </c>
      <c r="H389" s="302">
        <f>SUM(H387:H388)</f>
        <v>52.690999999999967</v>
      </c>
      <c r="I389" s="299" t="str">
        <f>CONCATENATE("(",ROUND((H389/$H389)*100,1),")")</f>
        <v>(100)</v>
      </c>
      <c r="K389" s="302">
        <f t="shared" si="291"/>
        <v>9.5546641195355164E-2</v>
      </c>
      <c r="L389" s="302">
        <f t="shared" si="292"/>
        <v>0.40224537019691908</v>
      </c>
      <c r="M389" s="302">
        <f t="shared" si="293"/>
        <v>1.4207988607746525E-2</v>
      </c>
      <c r="N389" s="302">
        <f t="shared" si="294"/>
        <v>0.51200000000002077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18.418322040826368</v>
      </c>
      <c r="C392" s="299" t="str">
        <f>CONCATENATE("(",ROUND((B392/$H394)*100,1),")")</f>
        <v>(34.6)</v>
      </c>
      <c r="D392" s="302">
        <f>'Ind T6'!R162</f>
        <v>2.797987650304476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21.216309691130846</v>
      </c>
      <c r="I392" s="299" t="str">
        <f>CONCATENATE("(",ROUND((H392/$H394)*100,1),")")</f>
        <v>(39.9)</v>
      </c>
      <c r="K392" s="302">
        <f>B397-B392</f>
        <v>0.17807784959513384</v>
      </c>
      <c r="L392" s="302">
        <f>D397-D392</f>
        <v>0.45097734779640675</v>
      </c>
      <c r="M392" s="302">
        <f>F397-F392</f>
        <v>0</v>
      </c>
      <c r="N392" s="302">
        <f>SUM(K392:M392)</f>
        <v>0.62905519739154059</v>
      </c>
    </row>
    <row r="393" spans="1:14" x14ac:dyDescent="0.2">
      <c r="A393" s="282" t="s">
        <v>365</v>
      </c>
      <c r="B393" s="302">
        <f>'Ind T6'!Q161</f>
        <v>16.540518035219453</v>
      </c>
      <c r="C393" s="299" t="str">
        <f>CONCATENATE("(",ROUND((B393/$H394)*100,1),")")</f>
        <v>(31.1)</v>
      </c>
      <c r="D393" s="302">
        <f>'Ind T6'!R161</f>
        <v>14.476073006862547</v>
      </c>
      <c r="E393" s="299" t="str">
        <f>CONCATENATE("(",ROUND((D393/$H394)*100,1),")")</f>
        <v>(27.2)</v>
      </c>
      <c r="F393" s="302">
        <f>'Ind T6'!S161</f>
        <v>0.9700992667871462</v>
      </c>
      <c r="G393" s="299" t="str">
        <f>CONCATENATE("(",ROUND((F393/$H394)*100,1),")")</f>
        <v>(1.8)</v>
      </c>
      <c r="H393" s="302">
        <f t="shared" ref="H393" si="295">SUM(B393,D393,F393)</f>
        <v>31.986690308869143</v>
      </c>
      <c r="I393" s="299" t="str">
        <f>CONCATENATE("(",ROUND((H393/$H394)*100,1),")")</f>
        <v>(60.1)</v>
      </c>
      <c r="K393" s="302">
        <f t="shared" ref="K393:K394" si="296">B398-B393</f>
        <v>0.86950172566812256</v>
      </c>
      <c r="L393" s="302">
        <f t="shared" ref="L393:L394" si="297">D398-D393</f>
        <v>0.76760794539815969</v>
      </c>
      <c r="M393" s="302">
        <f t="shared" ref="M393:M394" si="298">F398-F393</f>
        <v>5.9835131542077535E-2</v>
      </c>
      <c r="N393" s="302">
        <f t="shared" ref="N393:N394" si="299">SUM(K393:M393)</f>
        <v>1.6969448026083598</v>
      </c>
    </row>
    <row r="394" spans="1:14" x14ac:dyDescent="0.2">
      <c r="A394" s="282" t="s">
        <v>363</v>
      </c>
      <c r="B394" s="302">
        <f>SUM(B392:B393)</f>
        <v>34.958840076045817</v>
      </c>
      <c r="C394" s="299" t="str">
        <f>CONCATENATE("(",ROUND((B394/$H394)*100,1),")")</f>
        <v>(65.7)</v>
      </c>
      <c r="D394" s="302">
        <f>SUM(D392:D393)</f>
        <v>17.274060657167023</v>
      </c>
      <c r="E394" s="299" t="str">
        <f>CONCATENATE("(",ROUND((D394/$H394)*100,1),")")</f>
        <v>(32.5)</v>
      </c>
      <c r="F394" s="302">
        <f>SUM(F392:F393)</f>
        <v>0.9700992667871462</v>
      </c>
      <c r="G394" s="299" t="str">
        <f>CONCATENATE("(",ROUND((F394/$H394)*100,1),")")</f>
        <v>(1.8)</v>
      </c>
      <c r="H394" s="302">
        <f>SUM(H392:H393)</f>
        <v>53.202999999999989</v>
      </c>
      <c r="I394" s="299" t="str">
        <f>CONCATENATE("(",ROUND((H394/$H394)*100,1),")")</f>
        <v>(100)</v>
      </c>
      <c r="K394" s="302">
        <f t="shared" si="296"/>
        <v>1.0475795752632564</v>
      </c>
      <c r="L394" s="302">
        <f t="shared" si="297"/>
        <v>1.2185852931945682</v>
      </c>
      <c r="M394" s="302">
        <f t="shared" si="298"/>
        <v>5.9835131542077535E-2</v>
      </c>
      <c r="N394" s="302">
        <f t="shared" si="299"/>
        <v>2.3259999999999019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18.596399890421502</v>
      </c>
      <c r="C397" s="299" t="str">
        <f>CONCATENATE("(",ROUND((B397/$H399)*100,1),")")</f>
        <v>(33.5)</v>
      </c>
      <c r="D397" s="302">
        <f>'Ind T6'!W162</f>
        <v>3.2489649981008828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21.845364888522383</v>
      </c>
      <c r="I397" s="299" t="str">
        <f>CONCATENATE("(",ROUND((H397/$H399)*100,1),")")</f>
        <v>(39.3)</v>
      </c>
      <c r="K397" s="302">
        <f>B397-B387</f>
        <v>5.1217820335466513E-2</v>
      </c>
      <c r="L397" s="302">
        <f>D397-D387</f>
        <v>0.62973376855699481</v>
      </c>
      <c r="M397" s="302">
        <f>F397-F387</f>
        <v>0</v>
      </c>
      <c r="N397" s="302">
        <f>SUM(K397:M397)</f>
        <v>0.68095158889246132</v>
      </c>
    </row>
    <row r="398" spans="1:14" x14ac:dyDescent="0.2">
      <c r="A398" s="282" t="s">
        <v>365</v>
      </c>
      <c r="B398" s="302">
        <f>'Ind T6'!V161</f>
        <v>17.410019760887575</v>
      </c>
      <c r="C398" s="299" t="str">
        <f>CONCATENATE("(",ROUND((B398/$H399)*100,1),")")</f>
        <v>(31.4)</v>
      </c>
      <c r="D398" s="302">
        <f>'Ind T6'!W161</f>
        <v>15.243680952260707</v>
      </c>
      <c r="E398" s="299" t="str">
        <f>CONCATENATE("(",ROUND((D398/$H399)*100,1),")")</f>
        <v>(27.5)</v>
      </c>
      <c r="F398" s="302">
        <f>'Ind T6'!X161</f>
        <v>1.0299343983292237</v>
      </c>
      <c r="G398" s="299" t="str">
        <f>CONCATENATE("(",ROUND((F398/$H399)*100,1),")")</f>
        <v>(1.9)</v>
      </c>
      <c r="H398" s="302">
        <f t="shared" ref="H398" si="300">SUM(B398,D398,F398)</f>
        <v>33.683635111477507</v>
      </c>
      <c r="I398" s="299" t="str">
        <f>CONCATENATE("(",ROUND((H398/$H399)*100,1),")")</f>
        <v>(60.7)</v>
      </c>
      <c r="K398" s="302">
        <f t="shared" ref="K398:K399" si="301">B398-B388</f>
        <v>1.0919083961231486</v>
      </c>
      <c r="L398" s="302">
        <f t="shared" ref="L398:L399" si="302">D398-D388</f>
        <v>0.99109689483449159</v>
      </c>
      <c r="M398" s="302">
        <f t="shared" ref="M398:M399" si="303">F398-F388</f>
        <v>7.404312014982406E-2</v>
      </c>
      <c r="N398" s="302">
        <f t="shared" ref="N398:N399" si="304">SUM(K398:M398)</f>
        <v>2.1570484111074641</v>
      </c>
    </row>
    <row r="399" spans="1:14" x14ac:dyDescent="0.2">
      <c r="A399" s="282" t="s">
        <v>363</v>
      </c>
      <c r="B399" s="302">
        <f>SUM(B397:B398)</f>
        <v>36.006419651309074</v>
      </c>
      <c r="C399" s="299" t="str">
        <f>CONCATENATE("(",ROUND((B399/$H399)*100,1),")")</f>
        <v>(64.8)</v>
      </c>
      <c r="D399" s="302">
        <f>SUM(D397:D398)</f>
        <v>18.492645950361592</v>
      </c>
      <c r="E399" s="299" t="str">
        <f>CONCATENATE("(",ROUND((D399/$H399)*100,1),")")</f>
        <v>(33.3)</v>
      </c>
      <c r="F399" s="302">
        <f>SUM(F397:F398)</f>
        <v>1.0299343983292237</v>
      </c>
      <c r="G399" s="299" t="str">
        <f>CONCATENATE("(",ROUND((F399/$H399)*100,1),")")</f>
        <v>(1.9)</v>
      </c>
      <c r="H399" s="302">
        <f>SUM(H397:H398)</f>
        <v>55.52899999999989</v>
      </c>
      <c r="I399" s="299" t="str">
        <f>CONCATENATE("(",ROUND((H399/$H399)*100,1),")")</f>
        <v>(100)</v>
      </c>
      <c r="K399" s="302">
        <f t="shared" si="301"/>
        <v>1.1431262164586116</v>
      </c>
      <c r="L399" s="302">
        <f t="shared" si="302"/>
        <v>1.6208306633914873</v>
      </c>
      <c r="M399" s="302">
        <f t="shared" si="303"/>
        <v>7.404312014982406E-2</v>
      </c>
      <c r="N399" s="302">
        <f t="shared" si="304"/>
        <v>2.8379999999999228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26.009375434972576</v>
      </c>
      <c r="C408" s="299" t="str">
        <f>CONCATENATE("(",ROUND((B408/$H410)*100,1),")")</f>
        <v>(19.4)</v>
      </c>
      <c r="D408" s="302">
        <f>'Ind T6'!M171</f>
        <v>7.6122234298502907</v>
      </c>
      <c r="E408" s="299" t="str">
        <f>CONCATENATE("(",ROUND((D408/$H410)*100,1),")")</f>
        <v>(5.7)</v>
      </c>
      <c r="F408" s="302">
        <f>'Ind T6'!N171</f>
        <v>4.1737306235378213</v>
      </c>
      <c r="G408" s="299" t="str">
        <f>CONCATENATE("(",ROUND((F408/$H410)*100,1),")")</f>
        <v>(3.1)</v>
      </c>
      <c r="H408" s="302">
        <f>SUM(B408,D408,F408)</f>
        <v>37.795329488360686</v>
      </c>
      <c r="I408" s="299" t="str">
        <f>CONCATENATE("(",ROUND((H408/$H410)*100,1),")")</f>
        <v>(28.2)</v>
      </c>
      <c r="K408" s="302">
        <f>B413-B408</f>
        <v>0.39597861524832823</v>
      </c>
      <c r="L408" s="302">
        <f>D413-D408</f>
        <v>0.32330476388550711</v>
      </c>
      <c r="M408" s="302">
        <f>F413-F408</f>
        <v>0.20251945548756645</v>
      </c>
      <c r="N408" s="302">
        <f>SUM(K408:M408)</f>
        <v>0.92180283462140178</v>
      </c>
    </row>
    <row r="409" spans="1:14" x14ac:dyDescent="0.2">
      <c r="A409" s="282" t="s">
        <v>365</v>
      </c>
      <c r="B409" s="302">
        <f>'Ind T6'!L170</f>
        <v>41.93070457437593</v>
      </c>
      <c r="C409" s="299" t="str">
        <f>CONCATENATE("(",ROUND((B409/$H410)*100,1),")")</f>
        <v>(31.3)</v>
      </c>
      <c r="D409" s="302">
        <f>'Ind T6'!M170</f>
        <v>49.194486859200559</v>
      </c>
      <c r="E409" s="299" t="str">
        <f>CONCATENATE("(",ROUND((D409/$H410)*100,1),")")</f>
        <v>(36.7)</v>
      </c>
      <c r="F409" s="302">
        <f>'Ind T6'!N170</f>
        <v>5.2314790780626934</v>
      </c>
      <c r="G409" s="299" t="str">
        <f>CONCATENATE("(",ROUND((F409/$H410)*100,1),")")</f>
        <v>(3.9)</v>
      </c>
      <c r="H409" s="302">
        <f t="shared" ref="H409" si="305">SUM(B409,D409,F409)</f>
        <v>96.35667051163918</v>
      </c>
      <c r="I409" s="299" t="str">
        <f>CONCATENATE("(",ROUND((H409/$H410)*100,1),")")</f>
        <v>(71.8)</v>
      </c>
      <c r="K409" s="302">
        <f t="shared" ref="K409:K410" si="306">B414-B409</f>
        <v>2.1604196721681319</v>
      </c>
      <c r="L409" s="302">
        <f t="shared" ref="L409:L410" si="307">D414-D409</f>
        <v>0.3208131936817793</v>
      </c>
      <c r="M409" s="302">
        <f t="shared" ref="M409:M410" si="308">F414-F409</f>
        <v>0.20996429952880646</v>
      </c>
      <c r="N409" s="302">
        <f t="shared" ref="N409:N410" si="309">SUM(K409:M409)</f>
        <v>2.6911971653787177</v>
      </c>
    </row>
    <row r="410" spans="1:14" x14ac:dyDescent="0.2">
      <c r="A410" s="282" t="s">
        <v>363</v>
      </c>
      <c r="B410" s="302">
        <f>SUM(B408:B409)</f>
        <v>67.940080009348506</v>
      </c>
      <c r="C410" s="299" t="str">
        <f>CONCATENATE("(",ROUND((B410/$H410)*100,1),")")</f>
        <v>(50.6)</v>
      </c>
      <c r="D410" s="302">
        <f>SUM(D408:D409)</f>
        <v>56.806710289050848</v>
      </c>
      <c r="E410" s="299" t="str">
        <f>CONCATENATE("(",ROUND((D410/$H410)*100,1),")")</f>
        <v>(42.3)</v>
      </c>
      <c r="F410" s="302">
        <f>SUM(F408:F409)</f>
        <v>9.4052097016005156</v>
      </c>
      <c r="G410" s="299" t="str">
        <f>CONCATENATE("(",ROUND((F410/$H410)*100,1),")")</f>
        <v>(7)</v>
      </c>
      <c r="H410" s="302">
        <f>SUM(H408:H409)</f>
        <v>134.15199999999987</v>
      </c>
      <c r="I410" s="299" t="str">
        <f>CONCATENATE("(",ROUND((H410/$H410)*100,1),")")</f>
        <v>(100)</v>
      </c>
      <c r="K410" s="302">
        <f t="shared" si="306"/>
        <v>2.5563982874164566</v>
      </c>
      <c r="L410" s="302">
        <f t="shared" si="307"/>
        <v>0.64411795756728907</v>
      </c>
      <c r="M410" s="302">
        <f t="shared" si="308"/>
        <v>0.41248375501637113</v>
      </c>
      <c r="N410" s="302">
        <f t="shared" si="309"/>
        <v>3.6130000000001168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26.405354050220904</v>
      </c>
      <c r="C413" s="299" t="str">
        <f>CONCATENATE("(",ROUND((B413/$H415)*100,1),")")</f>
        <v>(19.2)</v>
      </c>
      <c r="D413" s="302">
        <f>'Ind T6'!R171</f>
        <v>7.9355281937357978</v>
      </c>
      <c r="E413" s="299" t="str">
        <f>CONCATENATE("(",ROUND((D413/$H415)*100,1),")")</f>
        <v>(5.8)</v>
      </c>
      <c r="F413" s="302">
        <f>'Ind T6'!S171</f>
        <v>4.3762500790253878</v>
      </c>
      <c r="G413" s="299" t="str">
        <f>CONCATENATE("(",ROUND((F413/$H415)*100,1),")")</f>
        <v>(3.2)</v>
      </c>
      <c r="H413" s="302">
        <f>SUM(B413,D413,F413)</f>
        <v>38.717132322982089</v>
      </c>
      <c r="I413" s="299" t="str">
        <f>CONCATENATE("(",ROUND((H413/$H415)*100,1),")")</f>
        <v>(28.1)</v>
      </c>
      <c r="K413" s="302">
        <f>B418-B413</f>
        <v>1.0407439847202262</v>
      </c>
      <c r="L413" s="302">
        <f>D418-D413</f>
        <v>0.70967508569694271</v>
      </c>
      <c r="M413" s="302">
        <f>F418-F413</f>
        <v>0.43405730071731785</v>
      </c>
      <c r="N413" s="302">
        <f>SUM(K413:M413)</f>
        <v>2.1844763711344868</v>
      </c>
    </row>
    <row r="414" spans="1:14" x14ac:dyDescent="0.2">
      <c r="A414" s="282" t="s">
        <v>365</v>
      </c>
      <c r="B414" s="302">
        <f>'Ind T6'!Q170</f>
        <v>44.091124246544062</v>
      </c>
      <c r="C414" s="299" t="str">
        <f>CONCATENATE("(",ROUND((B414/$H415)*100,1),")")</f>
        <v>(32)</v>
      </c>
      <c r="D414" s="302">
        <f>'Ind T6'!R170</f>
        <v>49.515300052882338</v>
      </c>
      <c r="E414" s="299" t="str">
        <f>CONCATENATE("(",ROUND((D414/$H415)*100,1),")")</f>
        <v>(35.9)</v>
      </c>
      <c r="F414" s="302">
        <f>'Ind T6'!S170</f>
        <v>5.4414433775914999</v>
      </c>
      <c r="G414" s="299" t="str">
        <f>CONCATENATE("(",ROUND((F414/$H415)*100,1),")")</f>
        <v>(3.9)</v>
      </c>
      <c r="H414" s="302">
        <f t="shared" ref="H414" si="310">SUM(B414,D414,F414)</f>
        <v>99.047867677017905</v>
      </c>
      <c r="I414" s="299" t="str">
        <f>CONCATENATE("(",ROUND((H414/$H415)*100,1),")")</f>
        <v>(71.9)</v>
      </c>
      <c r="K414" s="302">
        <f t="shared" ref="K414:K415" si="311">B419-B414</f>
        <v>5.1057884618898512</v>
      </c>
      <c r="L414" s="302">
        <f t="shared" ref="L414:L415" si="312">D419-D414</f>
        <v>0.98969758540982866</v>
      </c>
      <c r="M414" s="302">
        <f t="shared" ref="M414:M415" si="313">F419-F414</f>
        <v>0.36903758156571165</v>
      </c>
      <c r="N414" s="302">
        <f t="shared" ref="N414:N415" si="314">SUM(K414:M414)</f>
        <v>6.4645236288653916</v>
      </c>
    </row>
    <row r="415" spans="1:14" x14ac:dyDescent="0.2">
      <c r="A415" s="282" t="s">
        <v>363</v>
      </c>
      <c r="B415" s="302">
        <f>SUM(B413:B414)</f>
        <v>70.496478296764963</v>
      </c>
      <c r="C415" s="299" t="str">
        <f>CONCATENATE("(",ROUND((B415/$H415)*100,1),")")</f>
        <v>(51.2)</v>
      </c>
      <c r="D415" s="302">
        <f>SUM(D413:D414)</f>
        <v>57.450828246618137</v>
      </c>
      <c r="E415" s="299" t="str">
        <f>CONCATENATE("(",ROUND((D415/$H415)*100,1),")")</f>
        <v>(41.7)</v>
      </c>
      <c r="F415" s="302">
        <f>SUM(F413:F414)</f>
        <v>9.8176934566168867</v>
      </c>
      <c r="G415" s="299" t="str">
        <f>CONCATENATE("(",ROUND((F415/$H415)*100,1),")")</f>
        <v>(7.1)</v>
      </c>
      <c r="H415" s="302">
        <f>SUM(H413:H414)</f>
        <v>137.76499999999999</v>
      </c>
      <c r="I415" s="299" t="str">
        <f>CONCATENATE("(",ROUND((H415/$H415)*100,1),")")</f>
        <v>(100)</v>
      </c>
      <c r="K415" s="302">
        <f t="shared" si="311"/>
        <v>6.146532446610081</v>
      </c>
      <c r="L415" s="302">
        <f t="shared" si="312"/>
        <v>1.6993726711067723</v>
      </c>
      <c r="M415" s="302">
        <f t="shared" si="313"/>
        <v>0.80309488228303039</v>
      </c>
      <c r="N415" s="302">
        <f t="shared" si="314"/>
        <v>8.6489999999998837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27.44609803494113</v>
      </c>
      <c r="C418" s="299" t="str">
        <f>CONCATENATE("(",ROUND((B418/$H420)*100,1),")")</f>
        <v>(18.7)</v>
      </c>
      <c r="D418" s="302">
        <f>'Ind T6'!W171</f>
        <v>8.6452032794327405</v>
      </c>
      <c r="E418" s="299" t="str">
        <f>CONCATENATE("(",ROUND((D418/$H420)*100,1),")")</f>
        <v>(5.9)</v>
      </c>
      <c r="F418" s="302">
        <f>'Ind T6'!X171</f>
        <v>4.8103073797427056</v>
      </c>
      <c r="G418" s="299" t="str">
        <f>CONCATENATE("(",ROUND((F418/$H420)*100,1),")")</f>
        <v>(3.3)</v>
      </c>
      <c r="H418" s="302">
        <f>SUM(B418,D418,F418)</f>
        <v>40.901608694116575</v>
      </c>
      <c r="I418" s="299" t="str">
        <f>CONCATENATE("(",ROUND((H418/$H420)*100,1),")")</f>
        <v>(27.9)</v>
      </c>
      <c r="K418" s="302">
        <f>B418-B408</f>
        <v>1.4367225999685544</v>
      </c>
      <c r="L418" s="302">
        <f>D418-D408</f>
        <v>1.0329798495824498</v>
      </c>
      <c r="M418" s="302">
        <f>F418-F408</f>
        <v>0.6365767562048843</v>
      </c>
      <c r="N418" s="302">
        <f>SUM(K418:M418)</f>
        <v>3.1062792057558886</v>
      </c>
    </row>
    <row r="419" spans="1:14" x14ac:dyDescent="0.2">
      <c r="A419" s="282" t="s">
        <v>365</v>
      </c>
      <c r="B419" s="302">
        <f>'Ind T6'!V170</f>
        <v>49.196912708433914</v>
      </c>
      <c r="C419" s="299" t="str">
        <f>CONCATENATE("(",ROUND((B419/$H420)*100,1),")")</f>
        <v>(33.6)</v>
      </c>
      <c r="D419" s="302">
        <f>'Ind T6'!W170</f>
        <v>50.504997638292167</v>
      </c>
      <c r="E419" s="299" t="str">
        <f>CONCATENATE("(",ROUND((D419/$H420)*100,1),")")</f>
        <v>(34.5)</v>
      </c>
      <c r="F419" s="302">
        <f>'Ind T6'!X170</f>
        <v>5.8104809591572115</v>
      </c>
      <c r="G419" s="299" t="str">
        <f>CONCATENATE("(",ROUND((F419/$H420)*100,1),")")</f>
        <v>(4)</v>
      </c>
      <c r="H419" s="302">
        <f t="shared" ref="H419" si="315">SUM(B419,D419,F419)</f>
        <v>105.5123913058833</v>
      </c>
      <c r="I419" s="299" t="str">
        <f>CONCATENATE("(",ROUND((H419/$H420)*100,1),")")</f>
        <v>(72.1)</v>
      </c>
      <c r="K419" s="302">
        <f t="shared" ref="K419:K420" si="316">B419-B409</f>
        <v>7.2662081340579832</v>
      </c>
      <c r="L419" s="302">
        <f t="shared" ref="L419:L420" si="317">D419-D409</f>
        <v>1.310510779091608</v>
      </c>
      <c r="M419" s="302">
        <f t="shared" ref="M419:M420" si="318">F419-F409</f>
        <v>0.57900188109451811</v>
      </c>
      <c r="N419" s="302">
        <f t="shared" ref="N419:N420" si="319">SUM(K419:M419)</f>
        <v>9.1557207942441092</v>
      </c>
    </row>
    <row r="420" spans="1:14" x14ac:dyDescent="0.2">
      <c r="A420" s="282" t="s">
        <v>363</v>
      </c>
      <c r="B420" s="302">
        <f>SUM(B418:B419)</f>
        <v>76.643010743375044</v>
      </c>
      <c r="C420" s="299" t="str">
        <f>CONCATENATE("(",ROUND((B420/$H420)*100,1),")")</f>
        <v>(52.3)</v>
      </c>
      <c r="D420" s="302">
        <f>SUM(D418:D419)</f>
        <v>59.150200917724909</v>
      </c>
      <c r="E420" s="299" t="str">
        <f>CONCATENATE("(",ROUND((D420/$H420)*100,1),")")</f>
        <v>(40.4)</v>
      </c>
      <c r="F420" s="302">
        <f>SUM(F418:F419)</f>
        <v>10.620788338899917</v>
      </c>
      <c r="G420" s="299" t="str">
        <f>CONCATENATE("(",ROUND((F420/$H420)*100,1),")")</f>
        <v>(7.3)</v>
      </c>
      <c r="H420" s="302">
        <f>SUM(H418:H419)</f>
        <v>146.41399999999987</v>
      </c>
      <c r="I420" s="299" t="str">
        <f>CONCATENATE("(",ROUND((H420/$H420)*100,1),")")</f>
        <v>(100)</v>
      </c>
      <c r="K420" s="302">
        <f t="shared" si="316"/>
        <v>8.7029307340265376</v>
      </c>
      <c r="L420" s="302">
        <f t="shared" si="317"/>
        <v>2.3434906286740613</v>
      </c>
      <c r="M420" s="302">
        <f t="shared" si="318"/>
        <v>1.2155786372994015</v>
      </c>
      <c r="N420" s="302">
        <f t="shared" si="319"/>
        <v>12.262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25.484294330716249</v>
      </c>
      <c r="C429" s="299" t="str">
        <f>CONCATENATE("(",ROUND((B429/$H431)*100,1),")")</f>
        <v>(13.5)</v>
      </c>
      <c r="D429" s="302">
        <f>'Ind T6'!M180</f>
        <v>7.6525598695651418</v>
      </c>
      <c r="E429" s="299" t="str">
        <f>CONCATENATE("(",ROUND((D429/$H431)*100,1),")")</f>
        <v>(4.1)</v>
      </c>
      <c r="F429" s="302">
        <f>'Ind T6'!N180</f>
        <v>6.685236155307182</v>
      </c>
      <c r="G429" s="299" t="str">
        <f>CONCATENATE("(",ROUND((F429/$H431)*100,1),")")</f>
        <v>(3.5)</v>
      </c>
      <c r="H429" s="302">
        <f>SUM(B429,D429,F429)</f>
        <v>39.822090355588571</v>
      </c>
      <c r="I429" s="299" t="str">
        <f>CONCATENATE("(",ROUND((H429/$H431)*100,1),")")</f>
        <v>(21.1)</v>
      </c>
      <c r="K429" s="302">
        <f>B434-B429</f>
        <v>1.4464331959044223</v>
      </c>
      <c r="L429" s="302">
        <f>D434-D429</f>
        <v>0.63062943003461847</v>
      </c>
      <c r="M429" s="302">
        <f>F434-F429</f>
        <v>2.390667041745953E-2</v>
      </c>
      <c r="N429" s="302">
        <f>SUM(K429:M429)</f>
        <v>2.1009692963565003</v>
      </c>
    </row>
    <row r="430" spans="1:14" x14ac:dyDescent="0.2">
      <c r="A430" s="282" t="s">
        <v>365</v>
      </c>
      <c r="B430" s="302">
        <f>'Ind T6'!L179</f>
        <v>76.127710645493892</v>
      </c>
      <c r="C430" s="299" t="str">
        <f>CONCATENATE("(",ROUND((B430/$H431)*100,1),")")</f>
        <v>(40.3)</v>
      </c>
      <c r="D430" s="302">
        <f>'Ind T6'!M179</f>
        <v>66.678765601731271</v>
      </c>
      <c r="E430" s="299" t="str">
        <f>CONCATENATE("(",ROUND((D430/$H431)*100,1),")")</f>
        <v>(35.3)</v>
      </c>
      <c r="F430" s="302">
        <f>'Ind T6'!N179</f>
        <v>6.1214333971861281</v>
      </c>
      <c r="G430" s="299" t="str">
        <f>CONCATENATE("(",ROUND((F430/$H431)*100,1),")")</f>
        <v>(3.2)</v>
      </c>
      <c r="H430" s="302">
        <f t="shared" ref="H430" si="320">SUM(B430,D430,F430)</f>
        <v>148.9279096444113</v>
      </c>
      <c r="I430" s="299" t="str">
        <f>CONCATENATE("(",ROUND((H430/$H431)*100,1),")")</f>
        <v>(78.9)</v>
      </c>
      <c r="K430" s="302">
        <f t="shared" ref="K430:K431" si="321">B435-B430</f>
        <v>6.5276394270568829</v>
      </c>
      <c r="L430" s="302">
        <f t="shared" ref="L430:L431" si="322">D435-D430</f>
        <v>1.5670998517908572</v>
      </c>
      <c r="M430" s="302">
        <f t="shared" ref="M430:M431" si="323">F435-F430</f>
        <v>0.7222914247960901</v>
      </c>
      <c r="N430" s="302">
        <f t="shared" ref="N430:N431" si="324">SUM(K430:M430)</f>
        <v>8.8170307036438302</v>
      </c>
    </row>
    <row r="431" spans="1:14" x14ac:dyDescent="0.2">
      <c r="A431" s="282" t="s">
        <v>363</v>
      </c>
      <c r="B431" s="302">
        <f>SUM(B429:B430)</f>
        <v>101.61200497621014</v>
      </c>
      <c r="C431" s="299" t="str">
        <f>CONCATENATE("(",ROUND((B431/$H431)*100,1),")")</f>
        <v>(53.8)</v>
      </c>
      <c r="D431" s="302">
        <f>SUM(D429:D430)</f>
        <v>74.33132547129641</v>
      </c>
      <c r="E431" s="299" t="str">
        <f>CONCATENATE("(",ROUND((D431/$H431)*100,1),")")</f>
        <v>(39.4)</v>
      </c>
      <c r="F431" s="302">
        <f>SUM(F429:F430)</f>
        <v>12.806669552493311</v>
      </c>
      <c r="G431" s="299" t="str">
        <f>CONCATENATE("(",ROUND((F431/$H431)*100,1),")")</f>
        <v>(6.8)</v>
      </c>
      <c r="H431" s="302">
        <f>SUM(H429:H430)</f>
        <v>188.74999999999989</v>
      </c>
      <c r="I431" s="299" t="str">
        <f>CONCATENATE("(",ROUND((H431/$H431)*100,1),")")</f>
        <v>(100)</v>
      </c>
      <c r="K431" s="302">
        <f t="shared" si="321"/>
        <v>7.9740726229613017</v>
      </c>
      <c r="L431" s="302">
        <f t="shared" si="322"/>
        <v>2.1977292818254739</v>
      </c>
      <c r="M431" s="302">
        <f t="shared" si="323"/>
        <v>0.74619809521354874</v>
      </c>
      <c r="N431" s="302">
        <f t="shared" si="324"/>
        <v>10.918000000000324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26.930727526620672</v>
      </c>
      <c r="C434" s="299" t="str">
        <f>CONCATENATE("(",ROUND((B434/$H436)*100,1),")")</f>
        <v>(13.5)</v>
      </c>
      <c r="D434" s="302">
        <f>'Ind T6'!R180</f>
        <v>8.2831892995997602</v>
      </c>
      <c r="E434" s="299" t="str">
        <f>CONCATENATE("(",ROUND((D434/$H436)*100,1),")")</f>
        <v>(4.1)</v>
      </c>
      <c r="F434" s="302">
        <f>'Ind T6'!S180</f>
        <v>6.7091428257246415</v>
      </c>
      <c r="G434" s="299" t="str">
        <f>CONCATENATE("(",ROUND((F434/$H436)*100,1),")")</f>
        <v>(3.4)</v>
      </c>
      <c r="H434" s="302">
        <f>SUM(B434,D434,F434)</f>
        <v>41.923059651945074</v>
      </c>
      <c r="I434" s="299" t="str">
        <f>CONCATENATE("(",ROUND((H434/$H436)*100,1),")")</f>
        <v>(21)</v>
      </c>
      <c r="K434" s="302">
        <f>B439-B434</f>
        <v>1.5055758963850181</v>
      </c>
      <c r="L434" s="302">
        <f>D439-D434</f>
        <v>0.79645993245343583</v>
      </c>
      <c r="M434" s="302">
        <f>F439-F434</f>
        <v>-0.3535929515256182</v>
      </c>
      <c r="N434" s="302">
        <f>SUM(K434:M434)</f>
        <v>1.9484428773128357</v>
      </c>
    </row>
    <row r="435" spans="1:14" x14ac:dyDescent="0.2">
      <c r="A435" s="282" t="s">
        <v>365</v>
      </c>
      <c r="B435" s="302">
        <f>'Ind T6'!Q179</f>
        <v>82.655350072550775</v>
      </c>
      <c r="C435" s="299" t="str">
        <f>CONCATENATE("(",ROUND((B435/$H436)*100,1),")")</f>
        <v>(41.4)</v>
      </c>
      <c r="D435" s="302">
        <f>'Ind T6'!R179</f>
        <v>68.245865453522129</v>
      </c>
      <c r="E435" s="299" t="str">
        <f>CONCATENATE("(",ROUND((D435/$H436)*100,1),")")</f>
        <v>(34.2)</v>
      </c>
      <c r="F435" s="302">
        <f>'Ind T6'!S179</f>
        <v>6.8437248219822182</v>
      </c>
      <c r="G435" s="299" t="str">
        <f>CONCATENATE("(",ROUND((F435/$H436)*100,1),")")</f>
        <v>(3.4)</v>
      </c>
      <c r="H435" s="302">
        <f t="shared" ref="H435" si="325">SUM(B435,D435,F435)</f>
        <v>157.74494034805514</v>
      </c>
      <c r="I435" s="299" t="str">
        <f>CONCATENATE("(",ROUND((H435/$H436)*100,1),")")</f>
        <v>(79)</v>
      </c>
      <c r="K435" s="302">
        <f t="shared" ref="K435:K436" si="326">B440-B435</f>
        <v>9.2745639856907758</v>
      </c>
      <c r="L435" s="302">
        <f t="shared" ref="L435:L436" si="327">D440-D435</f>
        <v>-1.4225727275191957</v>
      </c>
      <c r="M435" s="302">
        <f t="shared" ref="M435:M436" si="328">F440-F435</f>
        <v>0.97156586451555693</v>
      </c>
      <c r="N435" s="302">
        <f t="shared" ref="N435:N436" si="329">SUM(K435:M435)</f>
        <v>8.8235571226871379</v>
      </c>
    </row>
    <row r="436" spans="1:14" x14ac:dyDescent="0.2">
      <c r="A436" s="282" t="s">
        <v>363</v>
      </c>
      <c r="B436" s="302">
        <f>SUM(B434:B435)</f>
        <v>109.58607759917145</v>
      </c>
      <c r="C436" s="299" t="str">
        <f>CONCATENATE("(",ROUND((B436/$H436)*100,1),")")</f>
        <v>(54.9)</v>
      </c>
      <c r="D436" s="302">
        <f>SUM(D434:D435)</f>
        <v>76.529054753121883</v>
      </c>
      <c r="E436" s="299" t="str">
        <f>CONCATENATE("(",ROUND((D436/$H436)*100,1),")")</f>
        <v>(38.3)</v>
      </c>
      <c r="F436" s="302">
        <f>SUM(F434:F435)</f>
        <v>13.55286764770686</v>
      </c>
      <c r="G436" s="299" t="str">
        <f>CONCATENATE("(",ROUND((F436/$H436)*100,1),")")</f>
        <v>(6.8)</v>
      </c>
      <c r="H436" s="302">
        <f>SUM(H434:H435)</f>
        <v>199.66800000000021</v>
      </c>
      <c r="I436" s="299" t="str">
        <f>CONCATENATE("(",ROUND((H436/$H436)*100,1),")")</f>
        <v>(100)</v>
      </c>
      <c r="K436" s="302">
        <f t="shared" si="326"/>
        <v>10.780139882075801</v>
      </c>
      <c r="L436" s="302">
        <f t="shared" si="327"/>
        <v>-0.62611279506575102</v>
      </c>
      <c r="M436" s="302">
        <f t="shared" si="328"/>
        <v>0.61797291298993962</v>
      </c>
      <c r="N436" s="302">
        <f t="shared" si="329"/>
        <v>10.77199999999999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28.43630342300569</v>
      </c>
      <c r="C439" s="299" t="str">
        <f>CONCATENATE("(",ROUND((B439/$H441)*100,1),")")</f>
        <v>(13.5)</v>
      </c>
      <c r="D439" s="302">
        <f>'Ind T6'!W180</f>
        <v>9.0796492320531961</v>
      </c>
      <c r="E439" s="299" t="str">
        <f>CONCATENATE("(",ROUND((D439/$H441)*100,1),")")</f>
        <v>(4.3)</v>
      </c>
      <c r="F439" s="302">
        <f>'Ind T6'!X180</f>
        <v>6.3555498741990233</v>
      </c>
      <c r="G439" s="299" t="str">
        <f>CONCATENATE("(",ROUND((F439/$H441)*100,1),")")</f>
        <v>(3)</v>
      </c>
      <c r="H439" s="302">
        <f>SUM(B439,D439,F439)</f>
        <v>43.871502529257903</v>
      </c>
      <c r="I439" s="299" t="str">
        <f>CONCATENATE("(",ROUND((H439/$H441)*100,1),")")</f>
        <v>(20.8)</v>
      </c>
      <c r="K439" s="302">
        <f>B439-B429</f>
        <v>2.9520090922894404</v>
      </c>
      <c r="L439" s="302">
        <f>D439-D429</f>
        <v>1.4270893624880543</v>
      </c>
      <c r="M439" s="302">
        <f>F439-F429</f>
        <v>-0.32968628110815867</v>
      </c>
      <c r="N439" s="302">
        <f>SUM(K439:M439)</f>
        <v>4.049412173669336</v>
      </c>
    </row>
    <row r="440" spans="1:14" x14ac:dyDescent="0.2">
      <c r="A440" s="282" t="s">
        <v>365</v>
      </c>
      <c r="B440" s="302">
        <f>'Ind T6'!V179</f>
        <v>91.92991405824155</v>
      </c>
      <c r="C440" s="299" t="str">
        <f>CONCATENATE("(",ROUND((B440/$H441)*100,1),")")</f>
        <v>(43.7)</v>
      </c>
      <c r="D440" s="302">
        <f>'Ind T6'!W179</f>
        <v>66.823292726002933</v>
      </c>
      <c r="E440" s="299" t="str">
        <f>CONCATENATE("(",ROUND((D440/$H441)*100,1),")")</f>
        <v>(31.8)</v>
      </c>
      <c r="F440" s="302">
        <f>'Ind T6'!X179</f>
        <v>7.8152906864977751</v>
      </c>
      <c r="G440" s="299" t="str">
        <f>CONCATENATE("(",ROUND((F440/$H441)*100,1),")")</f>
        <v>(3.7)</v>
      </c>
      <c r="H440" s="302">
        <f t="shared" ref="H440" si="330">SUM(B440,D440,F440)</f>
        <v>166.56849747074224</v>
      </c>
      <c r="I440" s="299" t="str">
        <f>CONCATENATE("(",ROUND((H440/$H441)*100,1),")")</f>
        <v>(79.2)</v>
      </c>
      <c r="K440" s="302">
        <f t="shared" ref="K440:K441" si="331">B440-B430</f>
        <v>15.802203412747659</v>
      </c>
      <c r="L440" s="302">
        <f t="shared" ref="L440:L441" si="332">D440-D430</f>
        <v>0.14452712427166148</v>
      </c>
      <c r="M440" s="302">
        <f t="shared" ref="M440:M441" si="333">F440-F430</f>
        <v>1.693857289311647</v>
      </c>
      <c r="N440" s="302">
        <f t="shared" ref="N440:N441" si="334">SUM(K440:M440)</f>
        <v>17.640587826330968</v>
      </c>
    </row>
    <row r="441" spans="1:14" x14ac:dyDescent="0.2">
      <c r="A441" s="282" t="s">
        <v>363</v>
      </c>
      <c r="B441" s="302">
        <f>SUM(B439:B440)</f>
        <v>120.36621748124725</v>
      </c>
      <c r="C441" s="299" t="str">
        <f>CONCATENATE("(",ROUND((B441/$H441)*100,1),")")</f>
        <v>(57.2)</v>
      </c>
      <c r="D441" s="302">
        <f>SUM(D439:D440)</f>
        <v>75.902941958056132</v>
      </c>
      <c r="E441" s="299" t="str">
        <f>CONCATENATE("(",ROUND((D441/$H441)*100,1),")")</f>
        <v>(36.1)</v>
      </c>
      <c r="F441" s="302">
        <f>SUM(F439:F440)</f>
        <v>14.170840560696799</v>
      </c>
      <c r="G441" s="299" t="str">
        <f>CONCATENATE("(",ROUND((F441/$H441)*100,1),")")</f>
        <v>(6.7)</v>
      </c>
      <c r="H441" s="302">
        <f>SUM(H439:H440)</f>
        <v>210.44000000000014</v>
      </c>
      <c r="I441" s="299" t="str">
        <f>CONCATENATE("(",ROUND((H441/$H441)*100,1),")")</f>
        <v>(100)</v>
      </c>
      <c r="K441" s="302">
        <f t="shared" si="331"/>
        <v>18.754212505037103</v>
      </c>
      <c r="L441" s="302">
        <f t="shared" si="332"/>
        <v>1.5716164867597229</v>
      </c>
      <c r="M441" s="302">
        <f t="shared" si="333"/>
        <v>1.3641710082034884</v>
      </c>
      <c r="N441" s="302">
        <f t="shared" si="334"/>
        <v>21.690000000000314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5.7799574283708317</v>
      </c>
      <c r="C450" s="299" t="str">
        <f>CONCATENATE("(",ROUND((B450/$H452)*100,1),")")</f>
        <v>(18.6)</v>
      </c>
      <c r="D450" s="302">
        <f>'Ind T6'!M189</f>
        <v>4.4289115409950295</v>
      </c>
      <c r="E450" s="299" t="str">
        <f>CONCATENATE("(",ROUND((D450/$H452)*100,1),")")</f>
        <v>(14.2)</v>
      </c>
      <c r="F450" s="302">
        <f>'Ind T6'!N189</f>
        <v>5.4269702787145357</v>
      </c>
      <c r="G450" s="299" t="str">
        <f>CONCATENATE("(",ROUND((F450/$H452)*100,1),")")</f>
        <v>(17.4)</v>
      </c>
      <c r="H450" s="302">
        <f>SUM(B450,D450,F450)</f>
        <v>15.635839248080398</v>
      </c>
      <c r="I450" s="299" t="str">
        <f>CONCATENATE("(",ROUND((H450/$H452)*100,1),")")</f>
        <v>(50.3)</v>
      </c>
      <c r="K450" s="302">
        <f>B455-B450</f>
        <v>-0.219442115643675</v>
      </c>
      <c r="L450" s="302">
        <f>D455-D450</f>
        <v>-2.7677424789673388E-2</v>
      </c>
      <c r="M450" s="302">
        <f>F455-F450</f>
        <v>-0.73879759878536078</v>
      </c>
      <c r="N450" s="302">
        <f>SUM(K450:M450)</f>
        <v>-0.98591713921870916</v>
      </c>
    </row>
    <row r="451" spans="1:14" x14ac:dyDescent="0.2">
      <c r="A451" s="282" t="s">
        <v>365</v>
      </c>
      <c r="B451" s="302">
        <f>'Ind T6'!L188</f>
        <v>5.2260327575766503</v>
      </c>
      <c r="C451" s="299" t="str">
        <f>CONCATENATE("(",ROUND((B451/$H452)*100,1),")")</f>
        <v>(16.8)</v>
      </c>
      <c r="D451" s="302">
        <f>'Ind T6'!M188</f>
        <v>7.7387875280460801</v>
      </c>
      <c r="E451" s="299" t="str">
        <f>CONCATENATE("(",ROUND((D451/$H452)*100,1),")")</f>
        <v>(24.9)</v>
      </c>
      <c r="F451" s="302">
        <f>'Ind T6'!N188</f>
        <v>2.5123404662968687</v>
      </c>
      <c r="G451" s="299" t="str">
        <f>CONCATENATE("(",ROUND((F451/$H452)*100,1),")")</f>
        <v>(8.1)</v>
      </c>
      <c r="H451" s="302">
        <f t="shared" ref="H451" si="335">SUM(B451,D451,F451)</f>
        <v>15.477160751919598</v>
      </c>
      <c r="I451" s="299" t="str">
        <f>CONCATENATE("(",ROUND((H451/$H452)*100,1),")")</f>
        <v>(49.7)</v>
      </c>
      <c r="K451" s="302">
        <f t="shared" ref="K451:K452" si="336">B456-B451</f>
        <v>-0.52674481089352643</v>
      </c>
      <c r="L451" s="302">
        <f t="shared" ref="L451:L452" si="337">D456-D451</f>
        <v>-0.30308547890014825</v>
      </c>
      <c r="M451" s="302">
        <f t="shared" ref="M451:M452" si="338">F456-F451</f>
        <v>-0.45025257098759575</v>
      </c>
      <c r="N451" s="302">
        <f t="shared" ref="N451:N452" si="339">SUM(K451:M451)</f>
        <v>-1.2800828607812704</v>
      </c>
    </row>
    <row r="452" spans="1:14" x14ac:dyDescent="0.2">
      <c r="A452" s="282" t="s">
        <v>363</v>
      </c>
      <c r="B452" s="302">
        <f>SUM(B450:B451)</f>
        <v>11.005990185947482</v>
      </c>
      <c r="C452" s="299" t="str">
        <f>CONCATENATE("(",ROUND((B452/$H452)*100,1),")")</f>
        <v>(35.4)</v>
      </c>
      <c r="D452" s="302">
        <f>SUM(D450:D451)</f>
        <v>12.16769906904111</v>
      </c>
      <c r="E452" s="299" t="str">
        <f>CONCATENATE("(",ROUND((D452/$H452)*100,1),")")</f>
        <v>(39.1)</v>
      </c>
      <c r="F452" s="302">
        <f>SUM(F450:F451)</f>
        <v>7.9393107450114044</v>
      </c>
      <c r="G452" s="299" t="str">
        <f>CONCATENATE("(",ROUND((F452/$H452)*100,1),")")</f>
        <v>(25.5)</v>
      </c>
      <c r="H452" s="302">
        <f>SUM(H450:H451)</f>
        <v>31.112999999999996</v>
      </c>
      <c r="I452" s="299" t="str">
        <f>CONCATENATE("(",ROUND((H452/$H452)*100,1),")")</f>
        <v>(100)</v>
      </c>
      <c r="K452" s="302">
        <f t="shared" si="336"/>
        <v>-0.74618692653720231</v>
      </c>
      <c r="L452" s="302">
        <f t="shared" si="337"/>
        <v>-0.33076290368982164</v>
      </c>
      <c r="M452" s="302">
        <f t="shared" si="338"/>
        <v>-1.1890501697729565</v>
      </c>
      <c r="N452" s="302">
        <f t="shared" si="339"/>
        <v>-2.2659999999999805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5.5605153127271567</v>
      </c>
      <c r="C455" s="299" t="str">
        <f>CONCATENATE("(",ROUND((B455/$H457)*100,1),")")</f>
        <v>(19.3)</v>
      </c>
      <c r="D455" s="302">
        <f>'Ind T6'!R189</f>
        <v>4.4012341162053561</v>
      </c>
      <c r="E455" s="299" t="str">
        <f>CONCATENATE("(",ROUND((D455/$H457)*100,1),")")</f>
        <v>(15.3)</v>
      </c>
      <c r="F455" s="302">
        <f>'Ind T6'!S189</f>
        <v>4.688172679929175</v>
      </c>
      <c r="G455" s="299" t="str">
        <f>CONCATENATE("(",ROUND((F455/$H457)*100,1),")")</f>
        <v>(16.3)</v>
      </c>
      <c r="H455" s="302">
        <f>SUM(B455,D455,F455)</f>
        <v>14.649922108861688</v>
      </c>
      <c r="I455" s="299" t="str">
        <f>CONCATENATE("(",ROUND((H455/$H457)*100,1),")")</f>
        <v>(50.8)</v>
      </c>
      <c r="K455" s="302">
        <f>B460-B455</f>
        <v>0.2976081890004254</v>
      </c>
      <c r="L455" s="302">
        <f>D460-D455</f>
        <v>0.39628021405328262</v>
      </c>
      <c r="M455" s="302">
        <f>F460-F455</f>
        <v>0.22776895669063357</v>
      </c>
      <c r="N455" s="302">
        <f>SUM(K455:M455)</f>
        <v>0.9216573597443416</v>
      </c>
    </row>
    <row r="456" spans="1:14" x14ac:dyDescent="0.2">
      <c r="A456" s="282" t="s">
        <v>365</v>
      </c>
      <c r="B456" s="302">
        <f>'Ind T6'!Q188</f>
        <v>4.6992879466831239</v>
      </c>
      <c r="C456" s="299" t="str">
        <f>CONCATENATE("(",ROUND((B456/$H457)*100,1),")")</f>
        <v>(16.3)</v>
      </c>
      <c r="D456" s="302">
        <f>'Ind T6'!R188</f>
        <v>7.4357020491459318</v>
      </c>
      <c r="E456" s="299" t="str">
        <f>CONCATENATE("(",ROUND((D456/$H457)*100,1),")")</f>
        <v>(25.8)</v>
      </c>
      <c r="F456" s="302">
        <f>'Ind T6'!S188</f>
        <v>2.0620878953092729</v>
      </c>
      <c r="G456" s="299" t="str">
        <f>CONCATENATE("(",ROUND((F456/$H457)*100,1),")")</f>
        <v>(7.1)</v>
      </c>
      <c r="H456" s="302">
        <f t="shared" ref="H456" si="340">SUM(B456,D456,F456)</f>
        <v>14.197077891138328</v>
      </c>
      <c r="I456" s="299" t="str">
        <f>CONCATENATE("(",ROUND((H456/$H457)*100,1),")")</f>
        <v>(49.2)</v>
      </c>
      <c r="K456" s="302">
        <f t="shared" ref="K456:K457" si="341">B461-B456</f>
        <v>-8.9082110305810147E-2</v>
      </c>
      <c r="L456" s="302">
        <f t="shared" ref="L456:L457" si="342">D461-D456</f>
        <v>0.31121613729303288</v>
      </c>
      <c r="M456" s="302">
        <f t="shared" ref="M456:M457" si="343">F461-F456</f>
        <v>0.15620861326842039</v>
      </c>
      <c r="N456" s="302">
        <f t="shared" ref="N456:N457" si="344">SUM(K456:M456)</f>
        <v>0.37834264025564313</v>
      </c>
    </row>
    <row r="457" spans="1:14" x14ac:dyDescent="0.2">
      <c r="A457" s="282" t="s">
        <v>363</v>
      </c>
      <c r="B457" s="302">
        <f>SUM(B455:B456)</f>
        <v>10.25980325941028</v>
      </c>
      <c r="C457" s="299" t="str">
        <f>CONCATENATE("(",ROUND((B457/$H457)*100,1),")")</f>
        <v>(35.6)</v>
      </c>
      <c r="D457" s="302">
        <f>SUM(D455:D456)</f>
        <v>11.836936165351288</v>
      </c>
      <c r="E457" s="299" t="str">
        <f>CONCATENATE("(",ROUND((D457/$H457)*100,1),")")</f>
        <v>(41)</v>
      </c>
      <c r="F457" s="302">
        <f>SUM(F455:F456)</f>
        <v>6.7502605752384479</v>
      </c>
      <c r="G457" s="299" t="str">
        <f>CONCATENATE("(",ROUND((F457/$H457)*100,1),")")</f>
        <v>(23.4)</v>
      </c>
      <c r="H457" s="302">
        <f>SUM(H455:H456)</f>
        <v>28.847000000000016</v>
      </c>
      <c r="I457" s="299" t="str">
        <f>CONCATENATE("(",ROUND((H457/$H457)*100,1),")")</f>
        <v>(100)</v>
      </c>
      <c r="K457" s="302">
        <f t="shared" si="341"/>
        <v>0.20852607869461615</v>
      </c>
      <c r="L457" s="302">
        <f t="shared" si="342"/>
        <v>0.70749635134631639</v>
      </c>
      <c r="M457" s="302">
        <f t="shared" si="343"/>
        <v>0.38397756995905397</v>
      </c>
      <c r="N457" s="302">
        <f t="shared" si="344"/>
        <v>1.2999999999999865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5.8581235017275821</v>
      </c>
      <c r="C460" s="299" t="str">
        <f>CONCATENATE("(",ROUND((B460/$H462)*100,1),")")</f>
        <v>(19.4)</v>
      </c>
      <c r="D460" s="302">
        <f>'Ind T6'!W189</f>
        <v>4.7975143302586387</v>
      </c>
      <c r="E460" s="299" t="str">
        <f>CONCATENATE("(",ROUND((D460/$H462)*100,1),")")</f>
        <v>(15.9)</v>
      </c>
      <c r="F460" s="302">
        <f>'Ind T6'!X189</f>
        <v>4.9159416366198085</v>
      </c>
      <c r="G460" s="299" t="str">
        <f>CONCATENATE("(",ROUND((F460/$H462)*100,1),")")</f>
        <v>(16.3)</v>
      </c>
      <c r="H460" s="302">
        <f>SUM(B460,D460,F460)</f>
        <v>15.571579468606028</v>
      </c>
      <c r="I460" s="299" t="str">
        <f>CONCATENATE("(",ROUND((H460/$H462)*100,1),")")</f>
        <v>(51.7)</v>
      </c>
      <c r="K460" s="302">
        <f>B460-B450</f>
        <v>7.816607335675041E-2</v>
      </c>
      <c r="L460" s="302">
        <f>D460-D450</f>
        <v>0.36860278926360923</v>
      </c>
      <c r="M460" s="302">
        <f>F460-F450</f>
        <v>-0.5110286420947272</v>
      </c>
      <c r="N460" s="302">
        <f>SUM(K460:M460)</f>
        <v>-6.4259779474367562E-2</v>
      </c>
    </row>
    <row r="461" spans="1:14" x14ac:dyDescent="0.2">
      <c r="A461" s="282" t="s">
        <v>365</v>
      </c>
      <c r="B461" s="302">
        <f>'Ind T6'!V188</f>
        <v>4.6102058363773137</v>
      </c>
      <c r="C461" s="299" t="str">
        <f>CONCATENATE("(",ROUND((B461/$H462)*100,1),")")</f>
        <v>(15.3)</v>
      </c>
      <c r="D461" s="302">
        <f>'Ind T6'!W188</f>
        <v>7.7469181864389647</v>
      </c>
      <c r="E461" s="299" t="str">
        <f>CONCATENATE("(",ROUND((D461/$H462)*100,1),")")</f>
        <v>(25.7)</v>
      </c>
      <c r="F461" s="302">
        <f>'Ind T6'!X188</f>
        <v>2.2182965085776933</v>
      </c>
      <c r="G461" s="299" t="str">
        <f>CONCATENATE("(",ROUND((F461/$H462)*100,1),")")</f>
        <v>(7.4)</v>
      </c>
      <c r="H461" s="302">
        <f t="shared" ref="H461" si="345">SUM(B461,D461,F461)</f>
        <v>14.575420531393974</v>
      </c>
      <c r="I461" s="299" t="str">
        <f>CONCATENATE("(",ROUND((H461/$H462)*100,1),")")</f>
        <v>(48.3)</v>
      </c>
      <c r="K461" s="302">
        <f t="shared" ref="K461:K462" si="346">B461-B451</f>
        <v>-0.61582692119933657</v>
      </c>
      <c r="L461" s="302">
        <f t="shared" ref="L461:L462" si="347">D461-D451</f>
        <v>8.1306583928846266E-3</v>
      </c>
      <c r="M461" s="302">
        <f t="shared" ref="M461:M462" si="348">F461-F451</f>
        <v>-0.29404395771917535</v>
      </c>
      <c r="N461" s="302">
        <f t="shared" ref="N461:N462" si="349">SUM(K461:M461)</f>
        <v>-0.9017402205256273</v>
      </c>
    </row>
    <row r="462" spans="1:14" x14ac:dyDescent="0.2">
      <c r="A462" s="282" t="s">
        <v>363</v>
      </c>
      <c r="B462" s="302">
        <f>SUM(B460:B461)</f>
        <v>10.468329338104896</v>
      </c>
      <c r="C462" s="299" t="str">
        <f>CONCATENATE("(",ROUND((B462/$H462)*100,1),")")</f>
        <v>(34.7)</v>
      </c>
      <c r="D462" s="302">
        <f>SUM(D460:D461)</f>
        <v>12.544432516697604</v>
      </c>
      <c r="E462" s="299" t="str">
        <f>CONCATENATE("(",ROUND((D462/$H462)*100,1),")")</f>
        <v>(41.6)</v>
      </c>
      <c r="F462" s="302">
        <f>SUM(F460:F461)</f>
        <v>7.1342381451975019</v>
      </c>
      <c r="G462" s="299" t="str">
        <f>CONCATENATE("(",ROUND((F462/$H462)*100,1),")")</f>
        <v>(23.7)</v>
      </c>
      <c r="H462" s="302">
        <f>SUM(H460:H461)</f>
        <v>30.147000000000002</v>
      </c>
      <c r="I462" s="299" t="str">
        <f>CONCATENATE("(",ROUND((H462/$H462)*100,1),")")</f>
        <v>(100)</v>
      </c>
      <c r="K462" s="302">
        <f t="shared" si="346"/>
        <v>-0.53766084784258616</v>
      </c>
      <c r="L462" s="302">
        <f t="shared" si="347"/>
        <v>0.37673344765649475</v>
      </c>
      <c r="M462" s="302">
        <f t="shared" si="348"/>
        <v>-0.80507259981390256</v>
      </c>
      <c r="N462" s="302">
        <f t="shared" si="349"/>
        <v>-0.96599999999999397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7.2957635193707073</v>
      </c>
      <c r="C471" s="299" t="str">
        <f>CONCATENATE("(",ROUND((B471/$H473)*100,1),")")</f>
        <v>(20.4)</v>
      </c>
      <c r="D471" s="302">
        <f>'Ind T6'!M198</f>
        <v>3.1463211524016019</v>
      </c>
      <c r="E471" s="299" t="str">
        <f>CONCATENATE("(",ROUND((D471/$H473)*100,1),")")</f>
        <v>(8.8)</v>
      </c>
      <c r="F471" s="302">
        <f>'Ind T6'!N198</f>
        <v>1.8757626400433491</v>
      </c>
      <c r="G471" s="299" t="str">
        <f>CONCATENATE("(",ROUND((F471/$H473)*100,1),")")</f>
        <v>(5.2)</v>
      </c>
      <c r="H471" s="302">
        <f>SUM(B471,D471,F471)</f>
        <v>12.31784731181566</v>
      </c>
      <c r="I471" s="299" t="str">
        <f>CONCATENATE("(",ROUND((H471/$H473)*100,1),")")</f>
        <v>(34.4)</v>
      </c>
      <c r="K471" s="302">
        <f>B476-B471</f>
        <v>9.0796288752578391E-2</v>
      </c>
      <c r="L471" s="302">
        <f>D476-D471</f>
        <v>-7.3307992811230793E-2</v>
      </c>
      <c r="M471" s="302">
        <f>F476-F471</f>
        <v>2.1250771491914344E-2</v>
      </c>
      <c r="N471" s="302">
        <f>SUM(K471:M471)</f>
        <v>3.8739067433261942E-2</v>
      </c>
    </row>
    <row r="472" spans="1:14" x14ac:dyDescent="0.2">
      <c r="A472" s="282" t="s">
        <v>365</v>
      </c>
      <c r="B472" s="302">
        <f>'Ind T6'!L197</f>
        <v>8.2530779992754688</v>
      </c>
      <c r="C472" s="299" t="str">
        <f>CONCATENATE("(",ROUND((B472/$H473)*100,1),")")</f>
        <v>(23.1)</v>
      </c>
      <c r="D472" s="302">
        <f>'Ind T6'!M197</f>
        <v>6.9265334781449281</v>
      </c>
      <c r="E472" s="299" t="str">
        <f>CONCATENATE("(",ROUND((D472/$H473)*100,1),")")</f>
        <v>(19.4)</v>
      </c>
      <c r="F472" s="302">
        <f>'Ind T6'!N197</f>
        <v>8.2845412107639884</v>
      </c>
      <c r="G472" s="299" t="str">
        <f>CONCATENATE("(",ROUND((F472/$H473)*100,1),")")</f>
        <v>(23.2)</v>
      </c>
      <c r="H472" s="302">
        <f t="shared" ref="H472" si="350">SUM(B472,D472,F472)</f>
        <v>23.464152688184384</v>
      </c>
      <c r="I472" s="299" t="str">
        <f>CONCATENATE("(",ROUND((H472/$H473)*100,1),")")</f>
        <v>(65.6)</v>
      </c>
      <c r="K472" s="302">
        <f t="shared" ref="K472:K473" si="351">B477-B472</f>
        <v>-0.41571054979336797</v>
      </c>
      <c r="L472" s="302">
        <f t="shared" ref="L472:L473" si="352">D477-D472</f>
        <v>-0.23359531396747535</v>
      </c>
      <c r="M472" s="302">
        <f t="shared" ref="M472:M473" si="353">F477-F472</f>
        <v>-0.13843320367244516</v>
      </c>
      <c r="N472" s="302">
        <f t="shared" ref="N472:N473" si="354">SUM(K472:M472)</f>
        <v>-0.78773906743328848</v>
      </c>
    </row>
    <row r="473" spans="1:14" x14ac:dyDescent="0.2">
      <c r="A473" s="282" t="s">
        <v>363</v>
      </c>
      <c r="B473" s="302">
        <f>SUM(B471:B472)</f>
        <v>15.548841518646176</v>
      </c>
      <c r="C473" s="299" t="str">
        <f>CONCATENATE("(",ROUND((B473/$H473)*100,1),")")</f>
        <v>(43.5)</v>
      </c>
      <c r="D473" s="302">
        <f>SUM(D471:D472)</f>
        <v>10.07285463054653</v>
      </c>
      <c r="E473" s="299" t="str">
        <f>CONCATENATE("(",ROUND((D473/$H473)*100,1),")")</f>
        <v>(28.2)</v>
      </c>
      <c r="F473" s="302">
        <f>SUM(F471:F472)</f>
        <v>10.160303850807338</v>
      </c>
      <c r="G473" s="299" t="str">
        <f>CONCATENATE("(",ROUND((F473/$H473)*100,1),")")</f>
        <v>(28.4)</v>
      </c>
      <c r="H473" s="302">
        <f>SUM(H471:H472)</f>
        <v>35.782000000000046</v>
      </c>
      <c r="I473" s="299" t="str">
        <f>CONCATENATE("(",ROUND((H473/$H473)*100,1),")")</f>
        <v>(100)</v>
      </c>
      <c r="K473" s="302">
        <f t="shared" si="351"/>
        <v>-0.32491426104079046</v>
      </c>
      <c r="L473" s="302">
        <f t="shared" si="352"/>
        <v>-0.3069033067787057</v>
      </c>
      <c r="M473" s="302">
        <f t="shared" si="353"/>
        <v>-0.11718243218053104</v>
      </c>
      <c r="N473" s="302">
        <f t="shared" si="354"/>
        <v>-0.7490000000000272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7.3865598081232857</v>
      </c>
      <c r="C476" s="299" t="str">
        <f>CONCATENATE("(",ROUND((B476/$H478)*100,1),")")</f>
        <v>(21.1)</v>
      </c>
      <c r="D476" s="302">
        <f>'Ind T6'!R198</f>
        <v>3.0730131595903711</v>
      </c>
      <c r="E476" s="299" t="str">
        <f>CONCATENATE("(",ROUND((D476/$H478)*100,1),")")</f>
        <v>(8.8)</v>
      </c>
      <c r="F476" s="302">
        <f>'Ind T6'!S198</f>
        <v>1.8970134115352635</v>
      </c>
      <c r="G476" s="299" t="str">
        <f>CONCATENATE("(",ROUND((F476/$H478)*100,1),")")</f>
        <v>(5.4)</v>
      </c>
      <c r="H476" s="302">
        <f>SUM(B476,D476,F476)</f>
        <v>12.35658637924892</v>
      </c>
      <c r="I476" s="299" t="str">
        <f>CONCATENATE("(",ROUND((H476/$H478)*100,1),")")</f>
        <v>(35.3)</v>
      </c>
      <c r="K476" s="302">
        <f>B481-B476</f>
        <v>0.40416459723208842</v>
      </c>
      <c r="L476" s="302">
        <f>D481-D476</f>
        <v>3.0650272078659668E-2</v>
      </c>
      <c r="M476" s="302">
        <f>F481-F476</f>
        <v>9.5811463268067776E-2</v>
      </c>
      <c r="N476" s="302">
        <f>SUM(K476:M476)</f>
        <v>0.53062633257881586</v>
      </c>
    </row>
    <row r="477" spans="1:14" x14ac:dyDescent="0.2">
      <c r="A477" s="282" t="s">
        <v>365</v>
      </c>
      <c r="B477" s="302">
        <f>'Ind T6'!Q197</f>
        <v>7.8373674494821008</v>
      </c>
      <c r="C477" s="299" t="str">
        <f>CONCATENATE("(",ROUND((B477/$H478)*100,1),")")</f>
        <v>(22.4)</v>
      </c>
      <c r="D477" s="302">
        <f>'Ind T6'!R197</f>
        <v>6.6929381641774528</v>
      </c>
      <c r="E477" s="299" t="str">
        <f>CONCATENATE("(",ROUND((D477/$H478)*100,1),")")</f>
        <v>(19.1)</v>
      </c>
      <c r="F477" s="302">
        <f>'Ind T6'!S197</f>
        <v>8.1461080070915433</v>
      </c>
      <c r="G477" s="299" t="str">
        <f>CONCATENATE("(",ROUND((F477/$H478)*100,1),")")</f>
        <v>(23.3)</v>
      </c>
      <c r="H477" s="302">
        <f t="shared" ref="H477" si="355">SUM(B477,D477,F477)</f>
        <v>22.676413620751099</v>
      </c>
      <c r="I477" s="299" t="str">
        <f>CONCATENATE("(",ROUND((H477/$H478)*100,1),")")</f>
        <v>(64.7)</v>
      </c>
      <c r="K477" s="302">
        <f t="shared" ref="K477:K478" si="356">B482-B477</f>
        <v>-0.30613270278787574</v>
      </c>
      <c r="L477" s="302">
        <f t="shared" ref="L477:L478" si="357">D482-D477</f>
        <v>-0.17088144639208558</v>
      </c>
      <c r="M477" s="302">
        <f t="shared" ref="M477:M478" si="358">F482-F477</f>
        <v>-7.3612183398921616E-2</v>
      </c>
      <c r="N477" s="302">
        <f t="shared" ref="N477:N478" si="359">SUM(K477:M477)</f>
        <v>-0.55062633257888294</v>
      </c>
    </row>
    <row r="478" spans="1:14" x14ac:dyDescent="0.2">
      <c r="A478" s="282" t="s">
        <v>363</v>
      </c>
      <c r="B478" s="302">
        <f>SUM(B476:B477)</f>
        <v>15.223927257605386</v>
      </c>
      <c r="C478" s="299" t="str">
        <f>CONCATENATE("(",ROUND((B478/$H478)*100,1),")")</f>
        <v>(43.5)</v>
      </c>
      <c r="D478" s="302">
        <f>SUM(D476:D477)</f>
        <v>9.7659513237678244</v>
      </c>
      <c r="E478" s="299" t="str">
        <f>CONCATENATE("(",ROUND((D478/$H478)*100,1),")")</f>
        <v>(27.9)</v>
      </c>
      <c r="F478" s="302">
        <f>SUM(F476:F477)</f>
        <v>10.043121418626807</v>
      </c>
      <c r="G478" s="299" t="str">
        <f>CONCATENATE("(",ROUND((F478/$H478)*100,1),")")</f>
        <v>(28.7)</v>
      </c>
      <c r="H478" s="302">
        <f>SUM(H476:H477)</f>
        <v>35.033000000000015</v>
      </c>
      <c r="I478" s="299" t="str">
        <f>CONCATENATE("(",ROUND((H478/$H478)*100,1),")")</f>
        <v>(100)</v>
      </c>
      <c r="K478" s="302">
        <f t="shared" si="356"/>
        <v>9.8031894444213563E-2</v>
      </c>
      <c r="L478" s="302">
        <f t="shared" si="357"/>
        <v>-0.14023117431342591</v>
      </c>
      <c r="M478" s="302">
        <f t="shared" si="358"/>
        <v>2.2199279869145272E-2</v>
      </c>
      <c r="N478" s="302">
        <f t="shared" si="359"/>
        <v>-2.0000000000067075E-2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7.7907244053553741</v>
      </c>
      <c r="C481" s="299" t="str">
        <f>CONCATENATE("(",ROUND((B481/$H483)*100,1),")")</f>
        <v>(22.3)</v>
      </c>
      <c r="D481" s="302">
        <f>'Ind T6'!W198</f>
        <v>3.1036634316690308</v>
      </c>
      <c r="E481" s="299" t="str">
        <f>CONCATENATE("(",ROUND((D481/$H483)*100,1),")")</f>
        <v>(8.9)</v>
      </c>
      <c r="F481" s="302">
        <f>'Ind T6'!X198</f>
        <v>1.9928248748033313</v>
      </c>
      <c r="G481" s="299" t="str">
        <f>CONCATENATE("(",ROUND((F481/$H483)*100,1),")")</f>
        <v>(5.7)</v>
      </c>
      <c r="H481" s="302">
        <f>SUM(B481,D481,F481)</f>
        <v>12.887212711827736</v>
      </c>
      <c r="I481" s="299" t="str">
        <f>CONCATENATE("(",ROUND((H481/$H483)*100,1),")")</f>
        <v>(36.8)</v>
      </c>
      <c r="K481" s="302">
        <f>B481-B471</f>
        <v>0.49496088598466681</v>
      </c>
      <c r="L481" s="302">
        <f>D481-D471</f>
        <v>-4.2657720732571125E-2</v>
      </c>
      <c r="M481" s="302">
        <f>F481-F471</f>
        <v>0.11706223475998212</v>
      </c>
      <c r="N481" s="302">
        <f>SUM(K481:M481)</f>
        <v>0.5693654000120778</v>
      </c>
    </row>
    <row r="482" spans="1:14" x14ac:dyDescent="0.2">
      <c r="A482" s="282" t="s">
        <v>365</v>
      </c>
      <c r="B482" s="302">
        <f>'Ind T6'!V197</f>
        <v>7.5312347466942251</v>
      </c>
      <c r="C482" s="299" t="str">
        <f>CONCATENATE("(",ROUND((B482/$H483)*100,1),")")</f>
        <v>(21.5)</v>
      </c>
      <c r="D482" s="302">
        <f>'Ind T6'!W197</f>
        <v>6.5220567177853672</v>
      </c>
      <c r="E482" s="299" t="str">
        <f>CONCATENATE("(",ROUND((D482/$H483)*100,1),")")</f>
        <v>(18.6)</v>
      </c>
      <c r="F482" s="302">
        <f>'Ind T6'!X197</f>
        <v>8.0724958236926216</v>
      </c>
      <c r="G482" s="299" t="str">
        <f>CONCATENATE("(",ROUND((F482/$H483)*100,1),")")</f>
        <v>(23.1)</v>
      </c>
      <c r="H482" s="302">
        <f t="shared" ref="H482" si="360">SUM(B482,D482,F482)</f>
        <v>22.125787288172212</v>
      </c>
      <c r="I482" s="299" t="str">
        <f>CONCATENATE("(",ROUND((H482/$H483)*100,1),")")</f>
        <v>(63.2)</v>
      </c>
      <c r="K482" s="302">
        <f t="shared" ref="K482:K483" si="361">B482-B472</f>
        <v>-0.72184325258124371</v>
      </c>
      <c r="L482" s="302">
        <f t="shared" ref="L482:L483" si="362">D482-D472</f>
        <v>-0.40447676035956093</v>
      </c>
      <c r="M482" s="302">
        <f t="shared" ref="M482:M483" si="363">F482-F472</f>
        <v>-0.21204538707136678</v>
      </c>
      <c r="N482" s="302">
        <f t="shared" ref="N482:N483" si="364">SUM(K482:M482)</f>
        <v>-1.3383654000121714</v>
      </c>
    </row>
    <row r="483" spans="1:14" x14ac:dyDescent="0.2">
      <c r="A483" s="282" t="s">
        <v>363</v>
      </c>
      <c r="B483" s="302">
        <f>SUM(B481:B482)</f>
        <v>15.321959152049599</v>
      </c>
      <c r="C483" s="299" t="str">
        <f>CONCATENATE("(",ROUND((B483/$H483)*100,1),")")</f>
        <v>(43.8)</v>
      </c>
      <c r="D483" s="302">
        <f>SUM(D481:D482)</f>
        <v>9.6257201494543985</v>
      </c>
      <c r="E483" s="299" t="str">
        <f>CONCATENATE("(",ROUND((D483/$H483)*100,1),")")</f>
        <v>(27.5)</v>
      </c>
      <c r="F483" s="302">
        <f>SUM(F481:F482)</f>
        <v>10.065320698495952</v>
      </c>
      <c r="G483" s="299" t="str">
        <f>CONCATENATE("(",ROUND((F483/$H483)*100,1),")")</f>
        <v>(28.7)</v>
      </c>
      <c r="H483" s="302">
        <f>SUM(H481:H482)</f>
        <v>35.012999999999948</v>
      </c>
      <c r="I483" s="299" t="str">
        <f>CONCATENATE("(",ROUND((H483/$H483)*100,1),")")</f>
        <v>(100)</v>
      </c>
      <c r="K483" s="302">
        <f t="shared" si="361"/>
        <v>-0.2268823665965769</v>
      </c>
      <c r="L483" s="302">
        <f t="shared" si="362"/>
        <v>-0.44713448109213161</v>
      </c>
      <c r="M483" s="302">
        <f t="shared" si="363"/>
        <v>-9.4983152311385766E-2</v>
      </c>
      <c r="N483" s="302">
        <f t="shared" si="364"/>
        <v>-0.76900000000009427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West Midlands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0.88192877506218648</v>
      </c>
      <c r="C8" s="300">
        <v>0.59728611808539767</v>
      </c>
      <c r="D8" s="300">
        <v>0.48373802969331758</v>
      </c>
      <c r="E8" s="300">
        <f>SUM(B8:D8)</f>
        <v>1.9629529228409017</v>
      </c>
      <c r="F8" s="300"/>
      <c r="G8" s="300">
        <v>0.5922212994831364</v>
      </c>
      <c r="H8" s="300">
        <v>0.39522644599197687</v>
      </c>
      <c r="I8" s="300">
        <v>0.62525989825809103</v>
      </c>
      <c r="J8" s="300">
        <f>SUM(G8:I8)</f>
        <v>1.6127076437332044</v>
      </c>
      <c r="K8" s="300"/>
      <c r="L8" s="300">
        <v>0.5492077197033155</v>
      </c>
      <c r="M8" s="300">
        <v>2.6534312217600789E-2</v>
      </c>
      <c r="N8" s="300">
        <v>0.40760381588306621</v>
      </c>
      <c r="O8" s="300">
        <f>SUM(L8:N8)</f>
        <v>0.98334584780398249</v>
      </c>
      <c r="P8" s="300"/>
      <c r="Q8" s="300">
        <v>0.59450918703033939</v>
      </c>
      <c r="R8" s="300">
        <v>2.7888874906641419E-2</v>
      </c>
      <c r="S8" s="300">
        <v>0.44758243141599174</v>
      </c>
      <c r="T8" s="300">
        <f>SUM(Q8:S8)</f>
        <v>1.0699804933529724</v>
      </c>
      <c r="U8" s="300"/>
      <c r="V8" s="300">
        <v>0.59120233758276208</v>
      </c>
      <c r="W8" s="300">
        <v>2.5739977379326161E-2</v>
      </c>
      <c r="X8" s="300">
        <v>0.45882531104794461</v>
      </c>
      <c r="Y8" s="300">
        <f>SUM(V8:X8)</f>
        <v>1.0757676260100328</v>
      </c>
    </row>
    <row r="9" spans="1:25" x14ac:dyDescent="0.2">
      <c r="A9" s="260" t="s">
        <v>364</v>
      </c>
      <c r="B9" s="300">
        <v>2.4578912741408994</v>
      </c>
      <c r="C9" s="300">
        <v>0.60887265771674426</v>
      </c>
      <c r="D9" s="300">
        <v>2.8952831453014425</v>
      </c>
      <c r="E9" s="300">
        <f t="shared" ref="E9:E10" si="0">SUM(B9:D9)</f>
        <v>5.9620470771590863</v>
      </c>
      <c r="F9" s="300"/>
      <c r="G9" s="300">
        <v>2.4591671442699252</v>
      </c>
      <c r="H9" s="300">
        <v>0.28833686180471968</v>
      </c>
      <c r="I9" s="300">
        <v>1.681788350192156</v>
      </c>
      <c r="J9" s="300">
        <f t="shared" ref="J9:J10" si="1">SUM(G9:I9)</f>
        <v>4.4292923562668012</v>
      </c>
      <c r="K9" s="300"/>
      <c r="L9" s="300">
        <v>0.97060412363549275</v>
      </c>
      <c r="M9" s="300">
        <v>2.4563942498240985E-2</v>
      </c>
      <c r="N9" s="300">
        <v>1.0094860860622812</v>
      </c>
      <c r="O9" s="300">
        <f t="shared" ref="O9:O10" si="2">SUM(L9:N9)</f>
        <v>2.0046541521960148</v>
      </c>
      <c r="P9" s="300"/>
      <c r="Q9" s="300">
        <v>1.086169645123916</v>
      </c>
      <c r="R9" s="300">
        <v>2.6800528568272575E-2</v>
      </c>
      <c r="S9" s="300">
        <v>1.0600493329548415</v>
      </c>
      <c r="T9" s="300">
        <f t="shared" ref="T9:T10" si="3">SUM(Q9:S9)</f>
        <v>2.1730195066470301</v>
      </c>
      <c r="U9" s="300"/>
      <c r="V9" s="300">
        <v>1.1719180176958477</v>
      </c>
      <c r="W9" s="300">
        <v>2.6829500230770326E-2</v>
      </c>
      <c r="X9" s="300">
        <v>0.97648485606334556</v>
      </c>
      <c r="Y9" s="300">
        <f t="shared" ref="Y9:Y10" si="4">SUM(V9:X9)</f>
        <v>2.1752323739899637</v>
      </c>
    </row>
    <row r="10" spans="1:25" x14ac:dyDescent="0.2">
      <c r="A10" s="264" t="s">
        <v>363</v>
      </c>
      <c r="B10" s="301">
        <f>SUM(B8:B9)</f>
        <v>3.3398200492030856</v>
      </c>
      <c r="C10" s="301">
        <f t="shared" ref="C10:D10" si="5">SUM(C8:C9)</f>
        <v>1.2061587758021419</v>
      </c>
      <c r="D10" s="301">
        <f t="shared" si="5"/>
        <v>3.3790211749947598</v>
      </c>
      <c r="E10" s="301">
        <f t="shared" si="0"/>
        <v>7.9249999999999874</v>
      </c>
      <c r="F10" s="301"/>
      <c r="G10" s="301">
        <f>SUM(G8:G9)</f>
        <v>3.0513884437530616</v>
      </c>
      <c r="H10" s="301">
        <f t="shared" ref="H10" si="6">SUM(H8:H9)</f>
        <v>0.6835633077966965</v>
      </c>
      <c r="I10" s="301">
        <f t="shared" ref="I10" si="7">SUM(I8:I9)</f>
        <v>2.307048248450247</v>
      </c>
      <c r="J10" s="301">
        <f t="shared" si="1"/>
        <v>6.0420000000000051</v>
      </c>
      <c r="K10" s="301"/>
      <c r="L10" s="301">
        <f>SUM(L8:L9)</f>
        <v>1.5198118433388084</v>
      </c>
      <c r="M10" s="301">
        <f t="shared" ref="M10" si="8">SUM(M8:M9)</f>
        <v>5.109825471584177E-2</v>
      </c>
      <c r="N10" s="301">
        <f t="shared" ref="N10" si="9">SUM(N8:N9)</f>
        <v>1.4170899019453473</v>
      </c>
      <c r="O10" s="301">
        <f t="shared" si="2"/>
        <v>2.9879999999999978</v>
      </c>
      <c r="P10" s="301"/>
      <c r="Q10" s="301">
        <f>SUM(Q8:Q9)</f>
        <v>1.6806788321542554</v>
      </c>
      <c r="R10" s="301">
        <f t="shared" ref="R10" si="10">SUM(R8:R9)</f>
        <v>5.4689403474913995E-2</v>
      </c>
      <c r="S10" s="301">
        <f t="shared" ref="S10" si="11">SUM(S8:S9)</f>
        <v>1.5076317643708332</v>
      </c>
      <c r="T10" s="301">
        <f t="shared" si="3"/>
        <v>3.2430000000000025</v>
      </c>
      <c r="U10" s="301"/>
      <c r="V10" s="301">
        <f>SUM(V8:V9)</f>
        <v>1.7631203552786099</v>
      </c>
      <c r="W10" s="301">
        <f t="shared" ref="W10" si="12">SUM(W8:W9)</f>
        <v>5.2569477610096491E-2</v>
      </c>
      <c r="X10" s="301">
        <f t="shared" ref="X10" si="13">SUM(X8:X9)</f>
        <v>1.4353101671112902</v>
      </c>
      <c r="Y10" s="301">
        <f t="shared" si="4"/>
        <v>3.2509999999999968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2.4811594202832292E-2</v>
      </c>
      <c r="C17" s="300">
        <v>3.6653491436455048E-3</v>
      </c>
      <c r="D17" s="300">
        <v>2.8194993412685972E-4</v>
      </c>
      <c r="E17" s="300">
        <f>SUM(B17:D17)</f>
        <v>2.8758893280604655E-2</v>
      </c>
      <c r="F17" s="300"/>
      <c r="G17" s="300">
        <v>4.2686699072338442E-2</v>
      </c>
      <c r="H17" s="300">
        <v>1.988510826339477E-2</v>
      </c>
      <c r="I17" s="300">
        <v>2.6513477685037546E-4</v>
      </c>
      <c r="J17" s="300">
        <f>SUM(G17:I17)</f>
        <v>6.2836942112583588E-2</v>
      </c>
      <c r="K17" s="300"/>
      <c r="L17" s="300">
        <v>9.0144472362864991E-2</v>
      </c>
      <c r="M17" s="300">
        <v>1.3827470686828235E-2</v>
      </c>
      <c r="N17" s="300">
        <v>0</v>
      </c>
      <c r="O17" s="300">
        <f>SUM(L17:N17)</f>
        <v>0.10397194304969323</v>
      </c>
      <c r="P17" s="300"/>
      <c r="Q17" s="300">
        <v>6.6467300169603727E-2</v>
      </c>
      <c r="R17" s="300">
        <v>1.0508664058174758E-2</v>
      </c>
      <c r="S17" s="300">
        <v>0</v>
      </c>
      <c r="T17" s="300">
        <f>SUM(Q17:S17)</f>
        <v>7.6975964227778484E-2</v>
      </c>
      <c r="U17" s="300"/>
      <c r="V17" s="300">
        <v>4.0287944493935982E-2</v>
      </c>
      <c r="W17" s="300">
        <v>6.8846487424334517E-3</v>
      </c>
      <c r="X17" s="300">
        <v>0</v>
      </c>
      <c r="Y17" s="300">
        <f>SUM(V17:X17)</f>
        <v>4.7172593236369437E-2</v>
      </c>
    </row>
    <row r="18" spans="1:25" x14ac:dyDescent="0.2">
      <c r="A18" s="260" t="s">
        <v>364</v>
      </c>
      <c r="B18" s="300">
        <v>0.17227140975046892</v>
      </c>
      <c r="C18" s="300">
        <v>5.638998682516098E-4</v>
      </c>
      <c r="D18" s="300">
        <v>0.22640579710067552</v>
      </c>
      <c r="E18" s="300">
        <f t="shared" ref="E18:E19" si="14">SUM(B18:D18)</f>
        <v>0.39924110671939605</v>
      </c>
      <c r="F18" s="300"/>
      <c r="G18" s="300">
        <v>0.34334953601237805</v>
      </c>
      <c r="H18" s="300">
        <v>5.0375607600582689E-3</v>
      </c>
      <c r="I18" s="300">
        <v>0.18877596111498013</v>
      </c>
      <c r="J18" s="300">
        <f t="shared" ref="J18:J19" si="15">SUM(G18:I18)</f>
        <v>0.53716305788741647</v>
      </c>
      <c r="K18" s="300"/>
      <c r="L18" s="300">
        <v>0.52225293132212169</v>
      </c>
      <c r="M18" s="300">
        <v>8.7751256281860621E-3</v>
      </c>
      <c r="N18" s="300">
        <v>0</v>
      </c>
      <c r="O18" s="300">
        <f t="shared" ref="O18:O19" si="16">SUM(L18:N18)</f>
        <v>0.53102805695030775</v>
      </c>
      <c r="P18" s="300"/>
      <c r="Q18" s="300">
        <v>0.38645612073589752</v>
      </c>
      <c r="R18" s="300">
        <v>6.5679150363234422E-3</v>
      </c>
      <c r="S18" s="300">
        <v>0</v>
      </c>
      <c r="T18" s="300">
        <f t="shared" ref="T18:T19" si="17">SUM(Q18:S18)</f>
        <v>0.39302403577222095</v>
      </c>
      <c r="U18" s="300"/>
      <c r="V18" s="300">
        <v>0.24223764093536385</v>
      </c>
      <c r="W18" s="300">
        <v>4.5897658282667347E-3</v>
      </c>
      <c r="X18" s="300">
        <v>0</v>
      </c>
      <c r="Y18" s="300">
        <f t="shared" ref="Y18:Y19" si="18">SUM(V18:X18)</f>
        <v>0.24682740676363057</v>
      </c>
    </row>
    <row r="19" spans="1:25" x14ac:dyDescent="0.2">
      <c r="A19" s="264" t="s">
        <v>363</v>
      </c>
      <c r="B19" s="301">
        <f>SUM(B17:B18)</f>
        <v>0.19708300395330122</v>
      </c>
      <c r="C19" s="301">
        <f t="shared" ref="C19" si="19">SUM(C17:C18)</f>
        <v>4.2292490118971144E-3</v>
      </c>
      <c r="D19" s="301">
        <f t="shared" ref="D19" si="20">SUM(D17:D18)</f>
        <v>0.22668774703480238</v>
      </c>
      <c r="E19" s="301">
        <f t="shared" si="14"/>
        <v>0.42800000000000071</v>
      </c>
      <c r="F19" s="301"/>
      <c r="G19" s="301">
        <f>SUM(G17:G18)</f>
        <v>0.38603623508471652</v>
      </c>
      <c r="H19" s="301">
        <f t="shared" ref="H19" si="21">SUM(H17:H18)</f>
        <v>2.492266902345304E-2</v>
      </c>
      <c r="I19" s="301">
        <f t="shared" ref="I19" si="22">SUM(I17:I18)</f>
        <v>0.18904109589183049</v>
      </c>
      <c r="J19" s="301">
        <f t="shared" si="15"/>
        <v>0.60000000000000009</v>
      </c>
      <c r="K19" s="301"/>
      <c r="L19" s="301">
        <f>SUM(L17:L18)</f>
        <v>0.61239740368498663</v>
      </c>
      <c r="M19" s="301">
        <f t="shared" ref="M19" si="23">SUM(M17:M18)</f>
        <v>2.2602596315014295E-2</v>
      </c>
      <c r="N19" s="301">
        <f t="shared" ref="N19" si="24">SUM(N17:N18)</f>
        <v>0</v>
      </c>
      <c r="O19" s="301">
        <f t="shared" si="16"/>
        <v>0.6350000000000009</v>
      </c>
      <c r="P19" s="301"/>
      <c r="Q19" s="301">
        <f>SUM(Q17:Q18)</f>
        <v>0.45292342090550125</v>
      </c>
      <c r="R19" s="301">
        <f t="shared" ref="R19" si="25">SUM(R17:R18)</f>
        <v>1.7076579094498199E-2</v>
      </c>
      <c r="S19" s="301">
        <f t="shared" ref="S19" si="26">SUM(S17:S18)</f>
        <v>0</v>
      </c>
      <c r="T19" s="301">
        <f t="shared" si="17"/>
        <v>0.46999999999999947</v>
      </c>
      <c r="U19" s="301"/>
      <c r="V19" s="301">
        <f>SUM(V17:V18)</f>
        <v>0.28252558542929984</v>
      </c>
      <c r="W19" s="301">
        <f t="shared" ref="W19" si="27">SUM(W17:W18)</f>
        <v>1.1474414570700187E-2</v>
      </c>
      <c r="X19" s="301">
        <f t="shared" ref="X19" si="28">SUM(X17:X18)</f>
        <v>0</v>
      </c>
      <c r="Y19" s="301">
        <f t="shared" si="18"/>
        <v>0.29400000000000004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3.0612767086926365</v>
      </c>
      <c r="C26" s="300">
        <v>0.81258721609635498</v>
      </c>
      <c r="D26" s="300">
        <v>0.21380448577028699</v>
      </c>
      <c r="E26" s="300">
        <f>SUM(B26:D26)</f>
        <v>4.087668410559278</v>
      </c>
      <c r="F26" s="300"/>
      <c r="G26" s="300">
        <v>2.6448735632033507</v>
      </c>
      <c r="H26" s="300">
        <v>0.69679414839526554</v>
      </c>
      <c r="I26" s="300">
        <v>0.18615935214839704</v>
      </c>
      <c r="J26" s="300">
        <f>SUM(G26:I26)</f>
        <v>3.5278270637470133</v>
      </c>
      <c r="K26" s="300"/>
      <c r="L26" s="300">
        <v>2.7382545529073492</v>
      </c>
      <c r="M26" s="300">
        <v>0.67283351878439279</v>
      </c>
      <c r="N26" s="300">
        <v>0.17142841248602064</v>
      </c>
      <c r="O26" s="300">
        <f>SUM(L26:N26)</f>
        <v>3.5825164841777624</v>
      </c>
      <c r="P26" s="300"/>
      <c r="Q26" s="300">
        <v>2.8524399327146184</v>
      </c>
      <c r="R26" s="300">
        <v>0.67442478160581332</v>
      </c>
      <c r="S26" s="300">
        <v>0.17680286187063132</v>
      </c>
      <c r="T26" s="300">
        <f>SUM(Q26:S26)</f>
        <v>3.7036675761910631</v>
      </c>
      <c r="U26" s="300"/>
      <c r="V26" s="300">
        <v>2.9411963992630041</v>
      </c>
      <c r="W26" s="300">
        <v>0.64627185455218694</v>
      </c>
      <c r="X26" s="300">
        <v>0.17790112749302212</v>
      </c>
      <c r="Y26" s="300">
        <f>SUM(V26:X26)</f>
        <v>3.7653693813082132</v>
      </c>
    </row>
    <row r="27" spans="1:25" x14ac:dyDescent="0.2">
      <c r="A27" s="260" t="s">
        <v>364</v>
      </c>
      <c r="B27" s="300">
        <v>7.6133271606511208</v>
      </c>
      <c r="C27" s="300">
        <v>0.46405661599472492</v>
      </c>
      <c r="D27" s="300">
        <v>0.3999478127948532</v>
      </c>
      <c r="E27" s="300">
        <f t="shared" ref="E27:E28" si="29">SUM(B27:D27)</f>
        <v>8.4773315894406984</v>
      </c>
      <c r="F27" s="300"/>
      <c r="G27" s="300">
        <v>6.4824550679069954</v>
      </c>
      <c r="H27" s="300">
        <v>0.48732654128053748</v>
      </c>
      <c r="I27" s="300">
        <v>6.8391327065449689E-2</v>
      </c>
      <c r="J27" s="300">
        <f t="shared" ref="J27:J28" si="30">SUM(G27:I27)</f>
        <v>7.0381729362529821</v>
      </c>
      <c r="K27" s="300"/>
      <c r="L27" s="300">
        <v>6.2051565263025781</v>
      </c>
      <c r="M27" s="300">
        <v>0.57929923288624141</v>
      </c>
      <c r="N27" s="300">
        <v>0.10702775663341826</v>
      </c>
      <c r="O27" s="300">
        <f t="shared" ref="O27:O28" si="31">SUM(L27:N27)</f>
        <v>6.8914835158222383</v>
      </c>
      <c r="P27" s="300"/>
      <c r="Q27" s="300">
        <v>6.163280352871463</v>
      </c>
      <c r="R27" s="300">
        <v>0.5818867152370949</v>
      </c>
      <c r="S27" s="300">
        <v>0.10816535570039192</v>
      </c>
      <c r="T27" s="300">
        <f t="shared" ref="T27:T28" si="32">SUM(Q27:S27)</f>
        <v>6.8533324238089506</v>
      </c>
      <c r="U27" s="300"/>
      <c r="V27" s="300">
        <v>5.8207408558554761</v>
      </c>
      <c r="W27" s="300">
        <v>0.56161545593251205</v>
      </c>
      <c r="X27" s="300">
        <v>0.10827430690377088</v>
      </c>
      <c r="Y27" s="300">
        <f t="shared" ref="Y27:Y28" si="33">SUM(V27:X27)</f>
        <v>6.4906306186917586</v>
      </c>
    </row>
    <row r="28" spans="1:25" x14ac:dyDescent="0.2">
      <c r="A28" s="264" t="s">
        <v>363</v>
      </c>
      <c r="B28" s="301">
        <f>SUM(B26:B27)</f>
        <v>10.674603869343757</v>
      </c>
      <c r="C28" s="301">
        <f t="shared" ref="C28" si="34">SUM(C26:C27)</f>
        <v>1.27664383209108</v>
      </c>
      <c r="D28" s="301">
        <f t="shared" ref="D28" si="35">SUM(D26:D27)</f>
        <v>0.61375229856514024</v>
      </c>
      <c r="E28" s="301">
        <f t="shared" si="29"/>
        <v>12.564999999999978</v>
      </c>
      <c r="F28" s="301"/>
      <c r="G28" s="301">
        <f>SUM(G26:G27)</f>
        <v>9.1273286311103465</v>
      </c>
      <c r="H28" s="301">
        <f t="shared" ref="H28" si="36">SUM(H26:H27)</f>
        <v>1.184120689675803</v>
      </c>
      <c r="I28" s="301">
        <f t="shared" ref="I28" si="37">SUM(I26:I27)</f>
        <v>0.25455067921384672</v>
      </c>
      <c r="J28" s="301">
        <f t="shared" si="30"/>
        <v>10.565999999999995</v>
      </c>
      <c r="K28" s="301"/>
      <c r="L28" s="301">
        <f>SUM(L26:L27)</f>
        <v>8.9434110792099268</v>
      </c>
      <c r="M28" s="301">
        <f t="shared" ref="M28" si="38">SUM(M26:M27)</f>
        <v>1.2521327516706342</v>
      </c>
      <c r="N28" s="301">
        <f t="shared" ref="N28" si="39">SUM(N26:N27)</f>
        <v>0.27845616911943893</v>
      </c>
      <c r="O28" s="301">
        <f t="shared" si="31"/>
        <v>10.474</v>
      </c>
      <c r="P28" s="301"/>
      <c r="Q28" s="301">
        <f>SUM(Q26:Q27)</f>
        <v>9.015720285586081</v>
      </c>
      <c r="R28" s="301">
        <f t="shared" ref="R28" si="40">SUM(R26:R27)</f>
        <v>1.2563114968429083</v>
      </c>
      <c r="S28" s="301">
        <f t="shared" ref="S28" si="41">SUM(S26:S27)</f>
        <v>0.28496821757102325</v>
      </c>
      <c r="T28" s="301">
        <f t="shared" si="32"/>
        <v>10.557000000000013</v>
      </c>
      <c r="U28" s="301"/>
      <c r="V28" s="301">
        <f>SUM(V26:V27)</f>
        <v>8.7619372551184806</v>
      </c>
      <c r="W28" s="301">
        <f t="shared" ref="W28" si="42">SUM(W26:W27)</f>
        <v>1.207887310484699</v>
      </c>
      <c r="X28" s="301">
        <f t="shared" ref="X28" si="43">SUM(X26:X27)</f>
        <v>0.28617543439679299</v>
      </c>
      <c r="Y28" s="301">
        <f t="shared" si="33"/>
        <v>10.255999999999972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2.1692796025834848</v>
      </c>
      <c r="C35" s="300">
        <v>0.62732702709744392</v>
      </c>
      <c r="D35" s="300">
        <v>8.4367975116896601E-2</v>
      </c>
      <c r="E35" s="300">
        <f>SUM(B35:D35)</f>
        <v>2.8809746047978253</v>
      </c>
      <c r="F35" s="300"/>
      <c r="G35" s="300">
        <v>2.4060600203896567</v>
      </c>
      <c r="H35" s="300">
        <v>0.63412424224110087</v>
      </c>
      <c r="I35" s="300">
        <v>0.32943690855391555</v>
      </c>
      <c r="J35" s="300">
        <f>SUM(G35:I35)</f>
        <v>3.3696211711846731</v>
      </c>
      <c r="K35" s="300"/>
      <c r="L35" s="300">
        <v>2.5781314939639679</v>
      </c>
      <c r="M35" s="300">
        <v>0.66036465083643081</v>
      </c>
      <c r="N35" s="300">
        <v>0.21348417283407789</v>
      </c>
      <c r="O35" s="300">
        <f>SUM(L35:N35)</f>
        <v>3.4519803176344768</v>
      </c>
      <c r="P35" s="300"/>
      <c r="Q35" s="300">
        <v>2.7759308873472412</v>
      </c>
      <c r="R35" s="300">
        <v>0.71002288850260953</v>
      </c>
      <c r="S35" s="300">
        <v>0.23405549344343587</v>
      </c>
      <c r="T35" s="300">
        <f>SUM(Q35:S35)</f>
        <v>3.7200092692932869</v>
      </c>
      <c r="U35" s="300"/>
      <c r="V35" s="300">
        <v>2.3777085311900366</v>
      </c>
      <c r="W35" s="300">
        <v>0.61559414983051119</v>
      </c>
      <c r="X35" s="300">
        <v>0.21517148153002494</v>
      </c>
      <c r="Y35" s="300">
        <f>SUM(V35:X35)</f>
        <v>3.2084741625505728</v>
      </c>
    </row>
    <row r="36" spans="1:25" x14ac:dyDescent="0.2">
      <c r="A36" s="260" t="s">
        <v>364</v>
      </c>
      <c r="B36" s="300">
        <v>9.9404010074449349</v>
      </c>
      <c r="C36" s="300">
        <v>0.26716525453351392</v>
      </c>
      <c r="D36" s="300">
        <v>0.67845913322374574</v>
      </c>
      <c r="E36" s="300">
        <f t="shared" ref="E36:E37" si="44">SUM(B36:D36)</f>
        <v>10.886025395202195</v>
      </c>
      <c r="F36" s="300"/>
      <c r="G36" s="300">
        <v>12.088160594605581</v>
      </c>
      <c r="H36" s="300">
        <v>0.29298145369676271</v>
      </c>
      <c r="I36" s="300">
        <v>0.96623678051298456</v>
      </c>
      <c r="J36" s="300">
        <f t="shared" ref="J36:J37" si="45">SUM(G36:I36)</f>
        <v>13.347378828815328</v>
      </c>
      <c r="K36" s="300"/>
      <c r="L36" s="300">
        <v>10.604679392840021</v>
      </c>
      <c r="M36" s="300">
        <v>0.40477121455338611</v>
      </c>
      <c r="N36" s="300">
        <v>0.39856907497208971</v>
      </c>
      <c r="O36" s="300">
        <f t="shared" ref="O36:O37" si="46">SUM(L36:N36)</f>
        <v>11.408019682365497</v>
      </c>
      <c r="P36" s="300"/>
      <c r="Q36" s="300">
        <v>11.486723447452462</v>
      </c>
      <c r="R36" s="300">
        <v>0.45763577599713318</v>
      </c>
      <c r="S36" s="300">
        <v>0.43963150725711758</v>
      </c>
      <c r="T36" s="300">
        <f t="shared" ref="T36:T37" si="47">SUM(Q36:S36)</f>
        <v>12.383990730706714</v>
      </c>
      <c r="U36" s="300"/>
      <c r="V36" s="300">
        <v>10.043351711137372</v>
      </c>
      <c r="W36" s="300">
        <v>0.42843315701804602</v>
      </c>
      <c r="X36" s="300">
        <v>0.40074096929399816</v>
      </c>
      <c r="Y36" s="300">
        <f t="shared" ref="Y36:Y37" si="48">SUM(V36:X36)</f>
        <v>10.872525837449418</v>
      </c>
    </row>
    <row r="37" spans="1:25" x14ac:dyDescent="0.2">
      <c r="A37" s="264" t="s">
        <v>363</v>
      </c>
      <c r="B37" s="301">
        <f>SUM(B35:B36)</f>
        <v>12.10968061002842</v>
      </c>
      <c r="C37" s="301">
        <f t="shared" ref="C37" si="49">SUM(C35:C36)</f>
        <v>0.89449228163095784</v>
      </c>
      <c r="D37" s="301">
        <f t="shared" ref="D37" si="50">SUM(D35:D36)</f>
        <v>0.76282710834064238</v>
      </c>
      <c r="E37" s="301">
        <f t="shared" si="44"/>
        <v>13.767000000000021</v>
      </c>
      <c r="F37" s="301"/>
      <c r="G37" s="301">
        <f>SUM(G35:G36)</f>
        <v>14.494220614995237</v>
      </c>
      <c r="H37" s="301">
        <f t="shared" ref="H37" si="51">SUM(H35:H36)</f>
        <v>0.92710569593786363</v>
      </c>
      <c r="I37" s="301">
        <f t="shared" ref="I37" si="52">SUM(I35:I36)</f>
        <v>1.2956736890669001</v>
      </c>
      <c r="J37" s="301">
        <f t="shared" si="45"/>
        <v>16.716999999999999</v>
      </c>
      <c r="K37" s="301"/>
      <c r="L37" s="301">
        <f>SUM(L35:L36)</f>
        <v>13.182810886803988</v>
      </c>
      <c r="M37" s="301">
        <f t="shared" ref="M37" si="53">SUM(M35:M36)</f>
        <v>1.0651358653898169</v>
      </c>
      <c r="N37" s="301">
        <f t="shared" ref="N37" si="54">SUM(N35:N36)</f>
        <v>0.61205324780616754</v>
      </c>
      <c r="O37" s="301">
        <f t="shared" si="46"/>
        <v>14.859999999999973</v>
      </c>
      <c r="P37" s="301"/>
      <c r="Q37" s="301">
        <f>SUM(Q35:Q36)</f>
        <v>14.262654334799704</v>
      </c>
      <c r="R37" s="301">
        <f t="shared" ref="R37" si="55">SUM(R35:R36)</f>
        <v>1.1676586644997426</v>
      </c>
      <c r="S37" s="301">
        <f t="shared" ref="S37" si="56">SUM(S35:S36)</f>
        <v>0.67368700070055343</v>
      </c>
      <c r="T37" s="301">
        <f t="shared" si="47"/>
        <v>16.103999999999999</v>
      </c>
      <c r="U37" s="301"/>
      <c r="V37" s="301">
        <f>SUM(V35:V36)</f>
        <v>12.421060242327409</v>
      </c>
      <c r="W37" s="301">
        <f t="shared" ref="W37" si="57">SUM(W35:W36)</f>
        <v>1.0440273068485573</v>
      </c>
      <c r="X37" s="301">
        <f t="shared" ref="X37" si="58">SUM(X35:X36)</f>
        <v>0.61591245082402313</v>
      </c>
      <c r="Y37" s="301">
        <f t="shared" si="48"/>
        <v>14.080999999999989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15.71083760681795</v>
      </c>
      <c r="C44" s="300">
        <v>3.9200114191609012</v>
      </c>
      <c r="D44" s="300">
        <v>1.1750598020676835</v>
      </c>
      <c r="E44" s="300">
        <f>SUM(B44:D44)</f>
        <v>20.805908828046533</v>
      </c>
      <c r="F44" s="300"/>
      <c r="G44" s="300">
        <v>16.747513519488198</v>
      </c>
      <c r="H44" s="300">
        <v>4.8728571985157929</v>
      </c>
      <c r="I44" s="300">
        <v>1.7065754895984679</v>
      </c>
      <c r="J44" s="300">
        <f>SUM(G44:I44)</f>
        <v>23.326946207602457</v>
      </c>
      <c r="K44" s="300"/>
      <c r="L44" s="300">
        <v>16.724179363243945</v>
      </c>
      <c r="M44" s="300">
        <v>4.8825688789899662</v>
      </c>
      <c r="N44" s="300">
        <v>1.6758763225393802</v>
      </c>
      <c r="O44" s="300">
        <f>SUM(L44:N44)</f>
        <v>23.282624564773293</v>
      </c>
      <c r="P44" s="300"/>
      <c r="Q44" s="300">
        <v>16.456005577042916</v>
      </c>
      <c r="R44" s="300">
        <v>4.6771659745668455</v>
      </c>
      <c r="S44" s="300">
        <v>1.5332779251057038</v>
      </c>
      <c r="T44" s="300">
        <f>SUM(Q44:S44)</f>
        <v>22.666449476715467</v>
      </c>
      <c r="U44" s="300"/>
      <c r="V44" s="300">
        <v>15.399141507760044</v>
      </c>
      <c r="W44" s="300">
        <v>4.2632501987736218</v>
      </c>
      <c r="X44" s="300">
        <v>1.3522119960405492</v>
      </c>
      <c r="Y44" s="300">
        <f>SUM(V44:X44)</f>
        <v>21.014603702574213</v>
      </c>
    </row>
    <row r="45" spans="1:25" x14ac:dyDescent="0.2">
      <c r="A45" s="260" t="s">
        <v>364</v>
      </c>
      <c r="B45" s="300">
        <v>86.513902086693193</v>
      </c>
      <c r="C45" s="300">
        <v>1.7953682098223935</v>
      </c>
      <c r="D45" s="300">
        <v>9.0538208754376921</v>
      </c>
      <c r="E45" s="300">
        <f t="shared" ref="E45:E46" si="59">SUM(B45:D45)</f>
        <v>97.363091171953286</v>
      </c>
      <c r="F45" s="300"/>
      <c r="G45" s="300">
        <v>86.712708941041598</v>
      </c>
      <c r="H45" s="300">
        <v>2.8558619335486974</v>
      </c>
      <c r="I45" s="300">
        <v>5.1084829178073177</v>
      </c>
      <c r="J45" s="300">
        <f t="shared" ref="J45:J46" si="60">SUM(G45:I45)</f>
        <v>94.677053792397615</v>
      </c>
      <c r="K45" s="300"/>
      <c r="L45" s="300">
        <v>75.984587909277209</v>
      </c>
      <c r="M45" s="300">
        <v>4.2672643305944185</v>
      </c>
      <c r="N45" s="300">
        <v>4.4685231953551074</v>
      </c>
      <c r="O45" s="300">
        <f t="shared" ref="O45:O46" si="61">SUM(L45:N45)</f>
        <v>84.720375435226728</v>
      </c>
      <c r="P45" s="300"/>
      <c r="Q45" s="300">
        <v>74.011210878082167</v>
      </c>
      <c r="R45" s="300">
        <v>4.0207969997190496</v>
      </c>
      <c r="S45" s="300">
        <v>4.2475426454833549</v>
      </c>
      <c r="T45" s="300">
        <f t="shared" ref="T45:T46" si="62">SUM(Q45:S45)</f>
        <v>82.27955052328457</v>
      </c>
      <c r="U45" s="300"/>
      <c r="V45" s="300">
        <v>67.569466079766514</v>
      </c>
      <c r="W45" s="300">
        <v>3.7176373862992165</v>
      </c>
      <c r="X45" s="300">
        <v>4.0712928313598988</v>
      </c>
      <c r="Y45" s="300">
        <f t="shared" ref="Y45:Y46" si="63">SUM(V45:X45)</f>
        <v>75.358396297425628</v>
      </c>
    </row>
    <row r="46" spans="1:25" x14ac:dyDescent="0.2">
      <c r="A46" s="264" t="s">
        <v>363</v>
      </c>
      <c r="B46" s="301">
        <f>SUM(B44:B45)</f>
        <v>102.22473969351114</v>
      </c>
      <c r="C46" s="301">
        <f t="shared" ref="C46" si="64">SUM(C44:C45)</f>
        <v>5.7153796289832943</v>
      </c>
      <c r="D46" s="301">
        <f t="shared" ref="D46" si="65">SUM(D44:D45)</f>
        <v>10.228880677505376</v>
      </c>
      <c r="E46" s="301">
        <f t="shared" si="59"/>
        <v>118.16899999999981</v>
      </c>
      <c r="F46" s="301"/>
      <c r="G46" s="301">
        <f>SUM(G44:G45)</f>
        <v>103.46022246052979</v>
      </c>
      <c r="H46" s="301">
        <f t="shared" ref="H46" si="66">SUM(H44:H45)</f>
        <v>7.7287191320644908</v>
      </c>
      <c r="I46" s="301">
        <f t="shared" ref="I46" si="67">SUM(I44:I45)</f>
        <v>6.8150584074057861</v>
      </c>
      <c r="J46" s="301">
        <f t="shared" si="60"/>
        <v>118.00400000000008</v>
      </c>
      <c r="K46" s="301"/>
      <c r="L46" s="301">
        <f>SUM(L44:L45)</f>
        <v>92.708767272521158</v>
      </c>
      <c r="M46" s="301">
        <f t="shared" ref="M46" si="68">SUM(M44:M45)</f>
        <v>9.1498332095843846</v>
      </c>
      <c r="N46" s="301">
        <f t="shared" ref="N46" si="69">SUM(N44:N45)</f>
        <v>6.1443995178944881</v>
      </c>
      <c r="O46" s="301">
        <f t="shared" si="61"/>
        <v>108.00300000000003</v>
      </c>
      <c r="P46" s="301"/>
      <c r="Q46" s="301">
        <f>SUM(Q44:Q45)</f>
        <v>90.467216455125083</v>
      </c>
      <c r="R46" s="301">
        <f t="shared" ref="R46" si="70">SUM(R44:R45)</f>
        <v>8.697962974285895</v>
      </c>
      <c r="S46" s="301">
        <f t="shared" ref="S46" si="71">SUM(S44:S45)</f>
        <v>5.780820570589059</v>
      </c>
      <c r="T46" s="301">
        <f t="shared" si="62"/>
        <v>104.94600000000004</v>
      </c>
      <c r="U46" s="301"/>
      <c r="V46" s="301">
        <f>SUM(V44:V45)</f>
        <v>82.968607587526563</v>
      </c>
      <c r="W46" s="301">
        <f t="shared" ref="W46" si="72">SUM(W44:W45)</f>
        <v>7.9808875850728382</v>
      </c>
      <c r="X46" s="301">
        <f t="shared" ref="X46" si="73">SUM(X44:X45)</f>
        <v>5.423504827400448</v>
      </c>
      <c r="Y46" s="301">
        <f t="shared" si="63"/>
        <v>96.372999999999848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1.4776404666894007</v>
      </c>
      <c r="C53" s="300">
        <v>0.38779167946565063</v>
      </c>
      <c r="D53" s="300">
        <v>5.9295363832507922E-4</v>
      </c>
      <c r="E53" s="300">
        <f>SUM(B53:D53)</f>
        <v>1.8660250997933765</v>
      </c>
      <c r="F53" s="300"/>
      <c r="G53" s="300">
        <v>1.3406624783973482</v>
      </c>
      <c r="H53" s="300">
        <v>0.29206032994442427</v>
      </c>
      <c r="I53" s="300">
        <v>5.026855937153861E-4</v>
      </c>
      <c r="J53" s="300">
        <f>SUM(G53:I53)</f>
        <v>1.6332254939354878</v>
      </c>
      <c r="K53" s="300"/>
      <c r="L53" s="300">
        <v>1.3683248567758097</v>
      </c>
      <c r="M53" s="300">
        <v>0.30643516750573702</v>
      </c>
      <c r="N53" s="300">
        <v>0</v>
      </c>
      <c r="O53" s="300">
        <f>SUM(L53:N53)</f>
        <v>1.6747600242815468</v>
      </c>
      <c r="P53" s="300"/>
      <c r="Q53" s="300">
        <v>1.3405430932715521</v>
      </c>
      <c r="R53" s="300">
        <v>0.29740850058870666</v>
      </c>
      <c r="S53" s="300">
        <v>0</v>
      </c>
      <c r="T53" s="300">
        <f>SUM(Q53:S53)</f>
        <v>1.6379515938602587</v>
      </c>
      <c r="U53" s="300"/>
      <c r="V53" s="300">
        <v>1.3575269709635034</v>
      </c>
      <c r="W53" s="300">
        <v>0.29543568464755782</v>
      </c>
      <c r="X53" s="300">
        <v>0</v>
      </c>
      <c r="Y53" s="300">
        <f>SUM(V53:X53)</f>
        <v>1.6529626556110613</v>
      </c>
    </row>
    <row r="54" spans="1:25" x14ac:dyDescent="0.2">
      <c r="A54" s="260" t="s">
        <v>364</v>
      </c>
      <c r="B54" s="300">
        <v>5.3342109302960159</v>
      </c>
      <c r="C54" s="300">
        <v>0.12096254221767898</v>
      </c>
      <c r="D54" s="300">
        <v>0.40380142769291821</v>
      </c>
      <c r="E54" s="300">
        <f t="shared" ref="E54:E55" si="74">SUM(B54:D54)</f>
        <v>5.8589749002066132</v>
      </c>
      <c r="F54" s="300"/>
      <c r="G54" s="300">
        <v>3.5223179551339672</v>
      </c>
      <c r="H54" s="300">
        <v>8.5456550930546493E-2</v>
      </c>
      <c r="I54" s="300">
        <v>0</v>
      </c>
      <c r="J54" s="300">
        <f t="shared" ref="J54:J55" si="75">SUM(G54:I54)</f>
        <v>3.6077745060645139</v>
      </c>
      <c r="K54" s="300"/>
      <c r="L54" s="300">
        <v>3.8289895851614513</v>
      </c>
      <c r="M54" s="300">
        <v>6.5250390556996718E-2</v>
      </c>
      <c r="N54" s="300">
        <v>0</v>
      </c>
      <c r="O54" s="300">
        <f t="shared" ref="O54:O55" si="76">SUM(L54:N54)</f>
        <v>3.894239975718448</v>
      </c>
      <c r="P54" s="300"/>
      <c r="Q54" s="300">
        <v>3.6928630460456828</v>
      </c>
      <c r="R54" s="300">
        <v>6.4185360094050195E-2</v>
      </c>
      <c r="S54" s="300">
        <v>0</v>
      </c>
      <c r="T54" s="300">
        <f t="shared" ref="T54:T55" si="77">SUM(Q54:S54)</f>
        <v>3.7570484061397331</v>
      </c>
      <c r="U54" s="300"/>
      <c r="V54" s="300">
        <v>3.621549100959081</v>
      </c>
      <c r="W54" s="300">
        <v>6.5488243429866103E-2</v>
      </c>
      <c r="X54" s="300">
        <v>0</v>
      </c>
      <c r="Y54" s="300">
        <f t="shared" ref="Y54:Y55" si="78">SUM(V54:X54)</f>
        <v>3.6870373443889473</v>
      </c>
    </row>
    <row r="55" spans="1:25" x14ac:dyDescent="0.2">
      <c r="A55" s="264" t="s">
        <v>363</v>
      </c>
      <c r="B55" s="301">
        <f>SUM(B53:B54)</f>
        <v>6.8118513969854169</v>
      </c>
      <c r="C55" s="301">
        <f t="shared" ref="C55" si="79">SUM(C53:C54)</f>
        <v>0.50875422168332962</v>
      </c>
      <c r="D55" s="301">
        <f t="shared" ref="D55" si="80">SUM(D53:D54)</f>
        <v>0.40439438133124328</v>
      </c>
      <c r="E55" s="301">
        <f t="shared" si="74"/>
        <v>7.7249999999999899</v>
      </c>
      <c r="F55" s="301"/>
      <c r="G55" s="301">
        <f>SUM(G53:G54)</f>
        <v>4.8629804335313151</v>
      </c>
      <c r="H55" s="301">
        <f t="shared" ref="H55" si="81">SUM(H53:H54)</f>
        <v>0.37751688087497076</v>
      </c>
      <c r="I55" s="301">
        <f t="shared" ref="I55" si="82">SUM(I53:I54)</f>
        <v>5.026855937153861E-4</v>
      </c>
      <c r="J55" s="301">
        <f t="shared" si="75"/>
        <v>5.2410000000000014</v>
      </c>
      <c r="K55" s="301"/>
      <c r="L55" s="301">
        <f>SUM(L53:L54)</f>
        <v>5.1973144419372606</v>
      </c>
      <c r="M55" s="301">
        <f t="shared" ref="M55" si="83">SUM(M53:M54)</f>
        <v>0.37168555806273373</v>
      </c>
      <c r="N55" s="301">
        <f t="shared" ref="N55" si="84">SUM(N53:N54)</f>
        <v>0</v>
      </c>
      <c r="O55" s="301">
        <f t="shared" si="76"/>
        <v>5.5689999999999946</v>
      </c>
      <c r="P55" s="301"/>
      <c r="Q55" s="301">
        <f>SUM(Q53:Q54)</f>
        <v>5.0334061393172345</v>
      </c>
      <c r="R55" s="301">
        <f t="shared" ref="R55" si="85">SUM(R53:R54)</f>
        <v>0.36159386068275684</v>
      </c>
      <c r="S55" s="301">
        <f t="shared" ref="S55" si="86">SUM(S53:S54)</f>
        <v>0</v>
      </c>
      <c r="T55" s="301">
        <f t="shared" si="77"/>
        <v>5.3949999999999916</v>
      </c>
      <c r="U55" s="301"/>
      <c r="V55" s="301">
        <f>SUM(V53:V54)</f>
        <v>4.9790760719225844</v>
      </c>
      <c r="W55" s="301">
        <f t="shared" ref="W55" si="87">SUM(W53:W54)</f>
        <v>0.36092392807742391</v>
      </c>
      <c r="X55" s="301">
        <f t="shared" ref="X55" si="88">SUM(X53:X54)</f>
        <v>0</v>
      </c>
      <c r="Y55" s="301">
        <f t="shared" si="78"/>
        <v>5.3400000000000087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1.4174026273123981</v>
      </c>
      <c r="C62" s="300">
        <v>0.62489794618121064</v>
      </c>
      <c r="D62" s="300">
        <v>0.30819626489062207</v>
      </c>
      <c r="E62" s="300">
        <f>SUM(B62:D62)</f>
        <v>2.3504968383842306</v>
      </c>
      <c r="F62" s="300"/>
      <c r="G62" s="300">
        <v>2.0636438115516413</v>
      </c>
      <c r="H62" s="300">
        <v>0.85089121088198527</v>
      </c>
      <c r="I62" s="300">
        <v>0</v>
      </c>
      <c r="J62" s="300">
        <f>SUM(G62:I62)</f>
        <v>2.9145350224336264</v>
      </c>
      <c r="K62" s="300"/>
      <c r="L62" s="300">
        <v>1.6734507469010957</v>
      </c>
      <c r="M62" s="300">
        <v>0.87197994360014508</v>
      </c>
      <c r="N62" s="300">
        <v>4.058080016757705E-2</v>
      </c>
      <c r="O62" s="300">
        <f>SUM(L62:N62)</f>
        <v>2.5860114906688176</v>
      </c>
      <c r="P62" s="300"/>
      <c r="Q62" s="300">
        <v>1.7786538989411507</v>
      </c>
      <c r="R62" s="300">
        <v>0.90275935992120104</v>
      </c>
      <c r="S62" s="300">
        <v>4.0550673101833308E-2</v>
      </c>
      <c r="T62" s="300">
        <f>SUM(Q62:S62)</f>
        <v>2.7219639319641851</v>
      </c>
      <c r="U62" s="300"/>
      <c r="V62" s="300">
        <v>1.9611751324102464</v>
      </c>
      <c r="W62" s="300">
        <v>0.94421337517707093</v>
      </c>
      <c r="X62" s="300">
        <v>4.0920964895058989E-2</v>
      </c>
      <c r="Y62" s="300">
        <f>SUM(V62:X62)</f>
        <v>2.9463094724823762</v>
      </c>
    </row>
    <row r="63" spans="1:25" x14ac:dyDescent="0.2">
      <c r="A63" s="260" t="s">
        <v>364</v>
      </c>
      <c r="B63" s="300">
        <v>7.436235527678174</v>
      </c>
      <c r="C63" s="300">
        <v>0.16710641635392731</v>
      </c>
      <c r="D63" s="300">
        <v>0.25316121758363125</v>
      </c>
      <c r="E63" s="300">
        <f t="shared" ref="E63:E64" si="89">SUM(B63:D63)</f>
        <v>7.8565031616157324</v>
      </c>
      <c r="F63" s="300"/>
      <c r="G63" s="300">
        <v>7.3230406398635592</v>
      </c>
      <c r="H63" s="300">
        <v>0.56502071293302003</v>
      </c>
      <c r="I63" s="300">
        <v>0.37840362476978673</v>
      </c>
      <c r="J63" s="300">
        <f t="shared" ref="J63:J64" si="90">SUM(G63:I63)</f>
        <v>8.2664649775663666</v>
      </c>
      <c r="K63" s="300"/>
      <c r="L63" s="300">
        <v>5.3810141021517497</v>
      </c>
      <c r="M63" s="300">
        <v>1.7449744071794198</v>
      </c>
      <c r="N63" s="300">
        <v>0</v>
      </c>
      <c r="O63" s="300">
        <f t="shared" ref="O63:O64" si="91">SUM(L63:N63)</f>
        <v>7.1259885093311697</v>
      </c>
      <c r="P63" s="300"/>
      <c r="Q63" s="300">
        <v>5.4642032003717365</v>
      </c>
      <c r="R63" s="300">
        <v>1.7918328676640713</v>
      </c>
      <c r="S63" s="300">
        <v>0</v>
      </c>
      <c r="T63" s="300">
        <f t="shared" ref="T63:T64" si="92">SUM(Q63:S63)</f>
        <v>7.256036068035808</v>
      </c>
      <c r="U63" s="300"/>
      <c r="V63" s="300">
        <v>5.5192782898227186</v>
      </c>
      <c r="W63" s="300">
        <v>1.8384122376948835</v>
      </c>
      <c r="X63" s="300">
        <v>0</v>
      </c>
      <c r="Y63" s="300">
        <f t="shared" ref="Y63:Y64" si="93">SUM(V63:X63)</f>
        <v>7.3576905275176019</v>
      </c>
    </row>
    <row r="64" spans="1:25" x14ac:dyDescent="0.2">
      <c r="A64" s="264" t="s">
        <v>363</v>
      </c>
      <c r="B64" s="301">
        <f>SUM(B62:B63)</f>
        <v>8.8536381549905716</v>
      </c>
      <c r="C64" s="301">
        <f t="shared" ref="C64" si="94">SUM(C62:C63)</f>
        <v>0.79200436253513795</v>
      </c>
      <c r="D64" s="301">
        <f t="shared" ref="D64" si="95">SUM(D62:D63)</f>
        <v>0.56135748247425332</v>
      </c>
      <c r="E64" s="301">
        <f t="shared" si="89"/>
        <v>10.206999999999963</v>
      </c>
      <c r="F64" s="301"/>
      <c r="G64" s="301">
        <f>SUM(G62:G63)</f>
        <v>9.386684451415201</v>
      </c>
      <c r="H64" s="301">
        <f t="shared" ref="H64" si="96">SUM(H62:H63)</f>
        <v>1.4159119238150053</v>
      </c>
      <c r="I64" s="301">
        <f t="shared" ref="I64" si="97">SUM(I62:I63)</f>
        <v>0.37840362476978673</v>
      </c>
      <c r="J64" s="301">
        <f t="shared" si="90"/>
        <v>11.180999999999992</v>
      </c>
      <c r="K64" s="301"/>
      <c r="L64" s="301">
        <f>SUM(L62:L63)</f>
        <v>7.0544648490528452</v>
      </c>
      <c r="M64" s="301">
        <f t="shared" ref="M64" si="98">SUM(M62:M63)</f>
        <v>2.6169543507795647</v>
      </c>
      <c r="N64" s="301">
        <f t="shared" ref="N64" si="99">SUM(N62:N63)</f>
        <v>4.058080016757705E-2</v>
      </c>
      <c r="O64" s="301">
        <f t="shared" si="91"/>
        <v>9.7119999999999873</v>
      </c>
      <c r="P64" s="301"/>
      <c r="Q64" s="301">
        <f>SUM(Q62:Q63)</f>
        <v>7.2428570993128876</v>
      </c>
      <c r="R64" s="301">
        <f t="shared" ref="R64" si="100">SUM(R62:R63)</f>
        <v>2.6945922275852725</v>
      </c>
      <c r="S64" s="301">
        <f t="shared" ref="S64" si="101">SUM(S62:S63)</f>
        <v>4.0550673101833308E-2</v>
      </c>
      <c r="T64" s="301">
        <f t="shared" si="92"/>
        <v>9.9779999999999944</v>
      </c>
      <c r="U64" s="301"/>
      <c r="V64" s="301">
        <f>SUM(V62:V63)</f>
        <v>7.4804534222329648</v>
      </c>
      <c r="W64" s="301">
        <f t="shared" ref="W64" si="102">SUM(W62:W63)</f>
        <v>2.7826256128719544</v>
      </c>
      <c r="X64" s="301">
        <f t="shared" ref="X64" si="103">SUM(X62:X63)</f>
        <v>4.0920964895058989E-2</v>
      </c>
      <c r="Y64" s="301">
        <f t="shared" si="93"/>
        <v>10.303999999999979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5.8885076775238128</v>
      </c>
      <c r="C71" s="300">
        <v>4.5460061915627001</v>
      </c>
      <c r="D71" s="300">
        <v>2.0411003051267991</v>
      </c>
      <c r="E71" s="300">
        <f>SUM(B71:D71)</f>
        <v>12.475614174213311</v>
      </c>
      <c r="F71" s="300"/>
      <c r="G71" s="300">
        <v>6.783325977656558</v>
      </c>
      <c r="H71" s="300">
        <v>3.8265363586694048</v>
      </c>
      <c r="I71" s="300">
        <v>1.8521414004678896</v>
      </c>
      <c r="J71" s="300">
        <f>SUM(G71:I71)</f>
        <v>12.462003736793852</v>
      </c>
      <c r="K71" s="300"/>
      <c r="L71" s="300">
        <v>6.6466641010929246</v>
      </c>
      <c r="M71" s="300">
        <v>4.1533940395774662</v>
      </c>
      <c r="N71" s="300">
        <v>1.8958369101621997</v>
      </c>
      <c r="O71" s="300">
        <f>SUM(L71:N71)</f>
        <v>12.69589505083259</v>
      </c>
      <c r="P71" s="300"/>
      <c r="Q71" s="300">
        <v>6.6911218995432664</v>
      </c>
      <c r="R71" s="300">
        <v>4.2087324267414941</v>
      </c>
      <c r="S71" s="300">
        <v>1.9172281684174044</v>
      </c>
      <c r="T71" s="300">
        <f>SUM(Q71:S71)</f>
        <v>12.817082494702165</v>
      </c>
      <c r="U71" s="300"/>
      <c r="V71" s="300">
        <v>6.9074990851190243</v>
      </c>
      <c r="W71" s="300">
        <v>4.39312191056215</v>
      </c>
      <c r="X71" s="300">
        <v>2.0349035704645</v>
      </c>
      <c r="Y71" s="300">
        <f>SUM(V71:X71)</f>
        <v>13.335524566145676</v>
      </c>
    </row>
    <row r="72" spans="1:25" x14ac:dyDescent="0.2">
      <c r="A72" s="260" t="s">
        <v>364</v>
      </c>
      <c r="B72" s="300">
        <v>41.447232034201221</v>
      </c>
      <c r="C72" s="300">
        <v>3.0443077753279155</v>
      </c>
      <c r="D72" s="300">
        <v>22.180846016257476</v>
      </c>
      <c r="E72" s="300">
        <f t="shared" ref="E72:E73" si="104">SUM(B72:D72)</f>
        <v>66.67238582578662</v>
      </c>
      <c r="F72" s="300"/>
      <c r="G72" s="300">
        <v>39.067434249320129</v>
      </c>
      <c r="H72" s="300">
        <v>1.7032540318569458</v>
      </c>
      <c r="I72" s="300">
        <v>40.711307982028835</v>
      </c>
      <c r="J72" s="300">
        <f t="shared" ref="J72:J73" si="105">SUM(G72:I72)</f>
        <v>81.4819962632059</v>
      </c>
      <c r="K72" s="300"/>
      <c r="L72" s="300">
        <v>36.207268714075248</v>
      </c>
      <c r="M72" s="300">
        <v>2.3024967912106282</v>
      </c>
      <c r="N72" s="300">
        <v>39.002339443881453</v>
      </c>
      <c r="O72" s="300">
        <f t="shared" ref="O72:O73" si="106">SUM(L72:N72)</f>
        <v>77.512104949167338</v>
      </c>
      <c r="P72" s="300"/>
      <c r="Q72" s="300">
        <v>35.833519070975228</v>
      </c>
      <c r="R72" s="300">
        <v>2.3501364373150335</v>
      </c>
      <c r="S72" s="300">
        <v>39.483261997007538</v>
      </c>
      <c r="T72" s="300">
        <f t="shared" ref="T72:T73" si="107">SUM(Q72:S72)</f>
        <v>77.666917505297803</v>
      </c>
      <c r="U72" s="300"/>
      <c r="V72" s="300">
        <v>35.340283797566251</v>
      </c>
      <c r="W72" s="300">
        <v>2.4805061032893398</v>
      </c>
      <c r="X72" s="300">
        <v>41.099685532998599</v>
      </c>
      <c r="Y72" s="300">
        <f t="shared" ref="Y72:Y73" si="108">SUM(V72:X72)</f>
        <v>78.920475433854193</v>
      </c>
    </row>
    <row r="73" spans="1:25" x14ac:dyDescent="0.2">
      <c r="A73" s="264" t="s">
        <v>363</v>
      </c>
      <c r="B73" s="301">
        <f>SUM(B71:B72)</f>
        <v>47.335739711725033</v>
      </c>
      <c r="C73" s="301">
        <f t="shared" ref="C73" si="109">SUM(C71:C72)</f>
        <v>7.5903139668906157</v>
      </c>
      <c r="D73" s="301">
        <f t="shared" ref="D73" si="110">SUM(D71:D72)</f>
        <v>24.221946321384277</v>
      </c>
      <c r="E73" s="301">
        <f t="shared" si="104"/>
        <v>79.147999999999925</v>
      </c>
      <c r="F73" s="301"/>
      <c r="G73" s="301">
        <f>SUM(G71:G72)</f>
        <v>45.850760226976689</v>
      </c>
      <c r="H73" s="301">
        <f t="shared" ref="H73" si="111">SUM(H71:H72)</f>
        <v>5.529790390526351</v>
      </c>
      <c r="I73" s="301">
        <f t="shared" ref="I73" si="112">SUM(I71:I72)</f>
        <v>42.563449382496728</v>
      </c>
      <c r="J73" s="301">
        <f t="shared" si="105"/>
        <v>93.943999999999761</v>
      </c>
      <c r="K73" s="301"/>
      <c r="L73" s="301">
        <f>SUM(L71:L72)</f>
        <v>42.853932815168172</v>
      </c>
      <c r="M73" s="301">
        <f t="shared" ref="M73" si="113">SUM(M71:M72)</f>
        <v>6.4558908307880944</v>
      </c>
      <c r="N73" s="301">
        <f t="shared" ref="N73" si="114">SUM(N71:N72)</f>
        <v>40.898176354043656</v>
      </c>
      <c r="O73" s="301">
        <f t="shared" si="106"/>
        <v>90.207999999999913</v>
      </c>
      <c r="P73" s="301"/>
      <c r="Q73" s="301">
        <f>SUM(Q71:Q72)</f>
        <v>42.524640970518497</v>
      </c>
      <c r="R73" s="301">
        <f t="shared" ref="R73" si="115">SUM(R71:R72)</f>
        <v>6.558868864056528</v>
      </c>
      <c r="S73" s="301">
        <f t="shared" ref="S73" si="116">SUM(S71:S72)</f>
        <v>41.400490165424941</v>
      </c>
      <c r="T73" s="301">
        <f t="shared" si="107"/>
        <v>90.483999999999966</v>
      </c>
      <c r="U73" s="301"/>
      <c r="V73" s="301">
        <f>SUM(V71:V72)</f>
        <v>42.247782882685271</v>
      </c>
      <c r="W73" s="301">
        <f t="shared" ref="W73" si="117">SUM(W71:W72)</f>
        <v>6.8736280138514898</v>
      </c>
      <c r="X73" s="301">
        <f t="shared" ref="X73" si="118">SUM(X71:X72)</f>
        <v>43.134589103463099</v>
      </c>
      <c r="Y73" s="301">
        <f t="shared" si="108"/>
        <v>92.255999999999858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37.288781783636487</v>
      </c>
      <c r="C80" s="300">
        <v>53.140177444761683</v>
      </c>
      <c r="D80" s="300">
        <v>2.7336388675708791</v>
      </c>
      <c r="E80" s="300">
        <f>SUM(B80:D80)</f>
        <v>93.162598095969045</v>
      </c>
      <c r="F80" s="300"/>
      <c r="G80" s="300">
        <v>38.250648452795126</v>
      </c>
      <c r="H80" s="300">
        <v>49.425198469344885</v>
      </c>
      <c r="I80" s="300">
        <v>2.8542905991988841</v>
      </c>
      <c r="J80" s="300">
        <f>SUM(G80:I80)</f>
        <v>90.530137521338901</v>
      </c>
      <c r="K80" s="300"/>
      <c r="L80" s="300">
        <v>37.883079388045878</v>
      </c>
      <c r="M80" s="300">
        <v>49.090465551282961</v>
      </c>
      <c r="N80" s="300">
        <v>5.7296580102366708</v>
      </c>
      <c r="O80" s="300">
        <f>SUM(L80:N80)</f>
        <v>92.703202949565508</v>
      </c>
      <c r="P80" s="300"/>
      <c r="Q80" s="300">
        <v>39.630790901600342</v>
      </c>
      <c r="R80" s="300">
        <v>47.371739345066445</v>
      </c>
      <c r="S80" s="300">
        <v>5.9135022828906569</v>
      </c>
      <c r="T80" s="300">
        <f>SUM(Q80:S80)</f>
        <v>92.916032529557455</v>
      </c>
      <c r="U80" s="300"/>
      <c r="V80" s="300">
        <v>42.784416869551976</v>
      </c>
      <c r="W80" s="300">
        <v>44.247143895104692</v>
      </c>
      <c r="X80" s="300">
        <v>6.3189621541482062</v>
      </c>
      <c r="Y80" s="300">
        <f>SUM(V80:X80)</f>
        <v>93.35052291880487</v>
      </c>
    </row>
    <row r="81" spans="1:25" x14ac:dyDescent="0.2">
      <c r="A81" s="260" t="s">
        <v>364</v>
      </c>
      <c r="B81" s="300">
        <v>83.00199398425913</v>
      </c>
      <c r="C81" s="300">
        <v>24.277217240606745</v>
      </c>
      <c r="D81" s="300">
        <v>12.11519067916514</v>
      </c>
      <c r="E81" s="300">
        <f t="shared" ref="E81:E82" si="119">SUM(B81:D81)</f>
        <v>119.39440190403101</v>
      </c>
      <c r="F81" s="300"/>
      <c r="G81" s="300">
        <v>82.09622603286094</v>
      </c>
      <c r="H81" s="300">
        <v>23.121470231333991</v>
      </c>
      <c r="I81" s="300">
        <v>13.485166214465902</v>
      </c>
      <c r="J81" s="300">
        <f t="shared" ref="J81:J82" si="120">SUM(G81:I81)</f>
        <v>118.70286247866083</v>
      </c>
      <c r="K81" s="300"/>
      <c r="L81" s="300">
        <v>78.478246573030248</v>
      </c>
      <c r="M81" s="300">
        <v>28.252932472183769</v>
      </c>
      <c r="N81" s="300">
        <v>6.5306180052207452</v>
      </c>
      <c r="O81" s="300">
        <f t="shared" ref="O81:O82" si="121">SUM(L81:N81)</f>
        <v>113.26179705043477</v>
      </c>
      <c r="P81" s="300"/>
      <c r="Q81" s="300">
        <v>79.721117766181607</v>
      </c>
      <c r="R81" s="300">
        <v>28.336810845079334</v>
      </c>
      <c r="S81" s="300">
        <v>6.6330388591815188</v>
      </c>
      <c r="T81" s="300">
        <f t="shared" ref="T81:T82" si="122">SUM(Q81:S81)</f>
        <v>114.69096747044246</v>
      </c>
      <c r="U81" s="300"/>
      <c r="V81" s="300">
        <v>80.711204205872036</v>
      </c>
      <c r="W81" s="300">
        <v>28.626595080285853</v>
      </c>
      <c r="X81" s="300">
        <v>6.7716777950368785</v>
      </c>
      <c r="Y81" s="300">
        <f t="shared" ref="Y81:Y82" si="123">SUM(V81:X81)</f>
        <v>116.10947708119477</v>
      </c>
    </row>
    <row r="82" spans="1:25" x14ac:dyDescent="0.2">
      <c r="A82" s="264" t="s">
        <v>363</v>
      </c>
      <c r="B82" s="301">
        <f>SUM(B80:B81)</f>
        <v>120.29077576789561</v>
      </c>
      <c r="C82" s="301">
        <f t="shared" ref="C82" si="124">SUM(C80:C81)</f>
        <v>77.417394685368436</v>
      </c>
      <c r="D82" s="301">
        <f t="shared" ref="D82" si="125">SUM(D80:D81)</f>
        <v>14.84882954673602</v>
      </c>
      <c r="E82" s="301">
        <f t="shared" si="119"/>
        <v>212.55700000000007</v>
      </c>
      <c r="F82" s="301"/>
      <c r="G82" s="301">
        <f>SUM(G80:G81)</f>
        <v>120.34687448565606</v>
      </c>
      <c r="H82" s="301">
        <f t="shared" ref="H82" si="126">SUM(H80:H81)</f>
        <v>72.546668700678879</v>
      </c>
      <c r="I82" s="301">
        <f t="shared" ref="I82" si="127">SUM(I80:I81)</f>
        <v>16.339456813664786</v>
      </c>
      <c r="J82" s="301">
        <f t="shared" si="120"/>
        <v>209.23299999999972</v>
      </c>
      <c r="K82" s="301"/>
      <c r="L82" s="301">
        <f>SUM(L80:L81)</f>
        <v>116.36132596107612</v>
      </c>
      <c r="M82" s="301">
        <f t="shared" ref="M82" si="128">SUM(M80:M81)</f>
        <v>77.343398023466733</v>
      </c>
      <c r="N82" s="301">
        <f t="shared" ref="N82" si="129">SUM(N80:N81)</f>
        <v>12.260276015457416</v>
      </c>
      <c r="O82" s="301">
        <f t="shared" si="121"/>
        <v>205.96500000000026</v>
      </c>
      <c r="P82" s="301"/>
      <c r="Q82" s="301">
        <f>SUM(Q80:Q81)</f>
        <v>119.35190866778194</v>
      </c>
      <c r="R82" s="301">
        <f t="shared" ref="R82" si="130">SUM(R80:R81)</f>
        <v>75.708550190145786</v>
      </c>
      <c r="S82" s="301">
        <f t="shared" ref="S82" si="131">SUM(S80:S81)</f>
        <v>12.546541142072176</v>
      </c>
      <c r="T82" s="301">
        <f t="shared" si="122"/>
        <v>207.60699999999991</v>
      </c>
      <c r="U82" s="301"/>
      <c r="V82" s="301">
        <f>SUM(V80:V81)</f>
        <v>123.49562107542401</v>
      </c>
      <c r="W82" s="301">
        <f t="shared" ref="W82" si="132">SUM(W80:W81)</f>
        <v>72.873738975390552</v>
      </c>
      <c r="X82" s="301">
        <f t="shared" ref="X82" si="133">SUM(X80:X81)</f>
        <v>13.090639949185086</v>
      </c>
      <c r="Y82" s="301">
        <f t="shared" si="123"/>
        <v>209.45999999999967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9.6973898095006295</v>
      </c>
      <c r="C89" s="300">
        <v>5.5719294926040295</v>
      </c>
      <c r="D89" s="300">
        <v>0.59858708322304399</v>
      </c>
      <c r="E89" s="300">
        <f>SUM(B89:D89)</f>
        <v>15.867906385327704</v>
      </c>
      <c r="F89" s="300"/>
      <c r="G89" s="300">
        <v>11.390024645836933</v>
      </c>
      <c r="H89" s="300">
        <v>6.8880715177550638</v>
      </c>
      <c r="I89" s="300">
        <v>1.3084882742171378</v>
      </c>
      <c r="J89" s="300">
        <f>SUM(G89:I89)</f>
        <v>19.586584437809133</v>
      </c>
      <c r="K89" s="300"/>
      <c r="L89" s="300">
        <v>10.360140022031636</v>
      </c>
      <c r="M89" s="300">
        <v>6.9600804950233908</v>
      </c>
      <c r="N89" s="300">
        <v>0.34629015216242492</v>
      </c>
      <c r="O89" s="300">
        <f>SUM(L89:N89)</f>
        <v>17.666510669217452</v>
      </c>
      <c r="P89" s="300"/>
      <c r="Q89" s="300">
        <v>11.501864775889178</v>
      </c>
      <c r="R89" s="300">
        <v>7.8392380928404126</v>
      </c>
      <c r="S89" s="300">
        <v>0.35905566160699542</v>
      </c>
      <c r="T89" s="300">
        <f>SUM(Q89:S89)</f>
        <v>19.700158530336587</v>
      </c>
      <c r="U89" s="300"/>
      <c r="V89" s="300">
        <v>12.376870289644847</v>
      </c>
      <c r="W89" s="300">
        <v>8.7643558164973623</v>
      </c>
      <c r="X89" s="300">
        <v>0.36031335334672793</v>
      </c>
      <c r="Y89" s="300">
        <f>SUM(V89:X89)</f>
        <v>21.501539459488939</v>
      </c>
    </row>
    <row r="90" spans="1:25" x14ac:dyDescent="0.2">
      <c r="A90" s="260" t="s">
        <v>364</v>
      </c>
      <c r="B90" s="300">
        <v>46.790254658190356</v>
      </c>
      <c r="C90" s="300">
        <v>4.2477823084868689</v>
      </c>
      <c r="D90" s="300">
        <v>10.748056647995023</v>
      </c>
      <c r="E90" s="300">
        <f t="shared" ref="E90:E91" si="134">SUM(B90:D90)</f>
        <v>61.786093614672247</v>
      </c>
      <c r="F90" s="300"/>
      <c r="G90" s="300">
        <v>43.942339227252546</v>
      </c>
      <c r="H90" s="300">
        <v>5.0744988845915184</v>
      </c>
      <c r="I90" s="300">
        <v>15.042577450346817</v>
      </c>
      <c r="J90" s="300">
        <f t="shared" ref="J90:J91" si="135">SUM(G90:I90)</f>
        <v>64.059415562190878</v>
      </c>
      <c r="K90" s="300"/>
      <c r="L90" s="300">
        <v>43.411953009900124</v>
      </c>
      <c r="M90" s="300">
        <v>8.0358651300547788</v>
      </c>
      <c r="N90" s="300">
        <v>11.575671190827553</v>
      </c>
      <c r="O90" s="300">
        <f t="shared" ref="O90:O91" si="136">SUM(L90:N90)</f>
        <v>63.023489330782454</v>
      </c>
      <c r="P90" s="300"/>
      <c r="Q90" s="300">
        <v>46.308254530073938</v>
      </c>
      <c r="R90" s="300">
        <v>8.6281248108345672</v>
      </c>
      <c r="S90" s="300">
        <v>12.393462128754877</v>
      </c>
      <c r="T90" s="300">
        <f t="shared" ref="T90:T91" si="137">SUM(Q90:S90)</f>
        <v>67.329841469663378</v>
      </c>
      <c r="U90" s="300"/>
      <c r="V90" s="300">
        <v>46.775922172586313</v>
      </c>
      <c r="W90" s="300">
        <v>9.1796755869771314</v>
      </c>
      <c r="X90" s="300">
        <v>13.109862780947685</v>
      </c>
      <c r="Y90" s="300">
        <f t="shared" ref="Y90:Y91" si="138">SUM(V90:X90)</f>
        <v>69.065460540511125</v>
      </c>
    </row>
    <row r="91" spans="1:25" x14ac:dyDescent="0.2">
      <c r="A91" s="264" t="s">
        <v>363</v>
      </c>
      <c r="B91" s="301">
        <f>SUM(B89:B90)</f>
        <v>56.487644467690984</v>
      </c>
      <c r="C91" s="301">
        <f t="shared" ref="C91" si="139">SUM(C89:C90)</f>
        <v>9.8197118010908984</v>
      </c>
      <c r="D91" s="301">
        <f t="shared" ref="D91" si="140">SUM(D89:D90)</f>
        <v>11.346643731218068</v>
      </c>
      <c r="E91" s="301">
        <f t="shared" si="134"/>
        <v>77.653999999999954</v>
      </c>
      <c r="F91" s="301"/>
      <c r="G91" s="301">
        <f>SUM(G89:G90)</f>
        <v>55.332363873089477</v>
      </c>
      <c r="H91" s="301">
        <f t="shared" ref="H91" si="141">SUM(H89:H90)</f>
        <v>11.962570402346582</v>
      </c>
      <c r="I91" s="301">
        <f t="shared" ref="I91" si="142">SUM(I89:I90)</f>
        <v>16.351065724563956</v>
      </c>
      <c r="J91" s="301">
        <f t="shared" si="135"/>
        <v>83.646000000000015</v>
      </c>
      <c r="K91" s="301"/>
      <c r="L91" s="301">
        <f>SUM(L89:L90)</f>
        <v>53.77209303193176</v>
      </c>
      <c r="M91" s="301">
        <f t="shared" ref="M91" si="143">SUM(M89:M90)</f>
        <v>14.99594562507817</v>
      </c>
      <c r="N91" s="301">
        <f t="shared" ref="N91" si="144">SUM(N89:N90)</f>
        <v>11.921961342989977</v>
      </c>
      <c r="O91" s="301">
        <f t="shared" si="136"/>
        <v>80.689999999999898</v>
      </c>
      <c r="P91" s="301"/>
      <c r="Q91" s="301">
        <f>SUM(Q89:Q90)</f>
        <v>57.810119305963113</v>
      </c>
      <c r="R91" s="301">
        <f t="shared" ref="R91" si="145">SUM(R89:R90)</f>
        <v>16.467362903674982</v>
      </c>
      <c r="S91" s="301">
        <f t="shared" ref="S91" si="146">SUM(S89:S90)</f>
        <v>12.752517790361871</v>
      </c>
      <c r="T91" s="301">
        <f t="shared" si="137"/>
        <v>87.029999999999973</v>
      </c>
      <c r="U91" s="301"/>
      <c r="V91" s="301">
        <f>SUM(V89:V90)</f>
        <v>59.152792462231162</v>
      </c>
      <c r="W91" s="301">
        <f t="shared" ref="W91" si="147">SUM(W89:W90)</f>
        <v>17.944031403474494</v>
      </c>
      <c r="X91" s="301">
        <f t="shared" ref="X91" si="148">SUM(X89:X90)</f>
        <v>13.470176134294412</v>
      </c>
      <c r="Y91" s="301">
        <f t="shared" si="138"/>
        <v>90.567000000000064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11.756554368236095</v>
      </c>
      <c r="C98" s="300">
        <v>23.918059127089428</v>
      </c>
      <c r="D98" s="300">
        <v>2.3370185070066833</v>
      </c>
      <c r="E98" s="300">
        <f>SUM(B98:D98)</f>
        <v>38.011632002332206</v>
      </c>
      <c r="F98" s="300"/>
      <c r="G98" s="300">
        <v>12.152017548047636</v>
      </c>
      <c r="H98" s="300">
        <v>27.525093581305985</v>
      </c>
      <c r="I98" s="300">
        <v>1.4193466324235391</v>
      </c>
      <c r="J98" s="300">
        <f>SUM(G98:I98)</f>
        <v>41.09645776177716</v>
      </c>
      <c r="K98" s="300"/>
      <c r="L98" s="300">
        <v>14.239325347612199</v>
      </c>
      <c r="M98" s="300">
        <v>27.002412928080581</v>
      </c>
      <c r="N98" s="300">
        <v>2.5376108435978613</v>
      </c>
      <c r="O98" s="300">
        <f>SUM(L98:N98)</f>
        <v>43.779349119290643</v>
      </c>
      <c r="P98" s="300"/>
      <c r="Q98" s="300">
        <v>15.358432708589129</v>
      </c>
      <c r="R98" s="300">
        <v>29.004297875150481</v>
      </c>
      <c r="S98" s="300">
        <v>2.6649737967694644</v>
      </c>
      <c r="T98" s="300">
        <f>SUM(Q98:S98)</f>
        <v>47.027704380509078</v>
      </c>
      <c r="U98" s="300"/>
      <c r="V98" s="300">
        <v>18.269921024116883</v>
      </c>
      <c r="W98" s="300">
        <v>33.902768542570691</v>
      </c>
      <c r="X98" s="300">
        <v>3.1148138213509431</v>
      </c>
      <c r="Y98" s="300">
        <f>SUM(V98:X98)</f>
        <v>55.287503388038516</v>
      </c>
    </row>
    <row r="99" spans="1:25" x14ac:dyDescent="0.2">
      <c r="A99" s="260" t="s">
        <v>364</v>
      </c>
      <c r="B99" s="300">
        <v>15.424495386629914</v>
      </c>
      <c r="C99" s="300">
        <v>15.839840225330674</v>
      </c>
      <c r="D99" s="300">
        <v>2.3110323857070787</v>
      </c>
      <c r="E99" s="300">
        <f t="shared" ref="E99:E100" si="149">SUM(B99:D99)</f>
        <v>33.575367997667669</v>
      </c>
      <c r="F99" s="300"/>
      <c r="G99" s="300">
        <v>16.848780350682421</v>
      </c>
      <c r="H99" s="300">
        <v>16.510634237936625</v>
      </c>
      <c r="I99" s="300">
        <v>2.3011276496037607</v>
      </c>
      <c r="J99" s="300">
        <f t="shared" ref="J99:J100" si="150">SUM(G99:I99)</f>
        <v>35.66054223822281</v>
      </c>
      <c r="K99" s="300"/>
      <c r="L99" s="300">
        <v>16.727204777172716</v>
      </c>
      <c r="M99" s="300">
        <v>17.795557700433982</v>
      </c>
      <c r="N99" s="300">
        <v>1.618888403102698</v>
      </c>
      <c r="O99" s="300">
        <f t="shared" ref="O99:O100" si="151">SUM(L99:N99)</f>
        <v>36.141650880709392</v>
      </c>
      <c r="P99" s="300"/>
      <c r="Q99" s="300">
        <v>18.051185020974657</v>
      </c>
      <c r="R99" s="300">
        <v>19.254479774796689</v>
      </c>
      <c r="S99" s="300">
        <v>1.7046308237197179</v>
      </c>
      <c r="T99" s="300">
        <f t="shared" ref="T99:T100" si="152">SUM(Q99:S99)</f>
        <v>39.010295619491067</v>
      </c>
      <c r="U99" s="300"/>
      <c r="V99" s="300">
        <v>21.622058202414301</v>
      </c>
      <c r="W99" s="300">
        <v>22.661066048062555</v>
      </c>
      <c r="X99" s="300">
        <v>1.9953723614845253</v>
      </c>
      <c r="Y99" s="300">
        <f t="shared" ref="Y99:Y100" si="153">SUM(V99:X99)</f>
        <v>46.278496611961387</v>
      </c>
    </row>
    <row r="100" spans="1:25" x14ac:dyDescent="0.2">
      <c r="A100" s="264" t="s">
        <v>363</v>
      </c>
      <c r="B100" s="301">
        <f>SUM(B98:B99)</f>
        <v>27.181049754866009</v>
      </c>
      <c r="C100" s="301">
        <f t="shared" ref="C100" si="154">SUM(C98:C99)</f>
        <v>39.757899352420104</v>
      </c>
      <c r="D100" s="301">
        <f t="shared" ref="D100" si="155">SUM(D98:D99)</f>
        <v>4.648050892713762</v>
      </c>
      <c r="E100" s="301">
        <f t="shared" si="149"/>
        <v>71.586999999999875</v>
      </c>
      <c r="F100" s="301"/>
      <c r="G100" s="301">
        <f>SUM(G98:G99)</f>
        <v>29.000797898730056</v>
      </c>
      <c r="H100" s="301">
        <f t="shared" ref="H100" si="156">SUM(H98:H99)</f>
        <v>44.035727819242609</v>
      </c>
      <c r="I100" s="301">
        <f t="shared" ref="I100" si="157">SUM(I98:I99)</f>
        <v>3.7204742820272996</v>
      </c>
      <c r="J100" s="301">
        <f t="shared" si="150"/>
        <v>76.756999999999962</v>
      </c>
      <c r="K100" s="301"/>
      <c r="L100" s="301">
        <f>SUM(L98:L99)</f>
        <v>30.966530124784917</v>
      </c>
      <c r="M100" s="301">
        <f t="shared" ref="M100" si="158">SUM(M98:M99)</f>
        <v>44.797970628514562</v>
      </c>
      <c r="N100" s="301">
        <f t="shared" ref="N100" si="159">SUM(N98:N99)</f>
        <v>4.1564992467005588</v>
      </c>
      <c r="O100" s="301">
        <f t="shared" si="151"/>
        <v>79.921000000000035</v>
      </c>
      <c r="P100" s="301"/>
      <c r="Q100" s="301">
        <f>SUM(Q98:Q99)</f>
        <v>33.409617729563784</v>
      </c>
      <c r="R100" s="301">
        <f t="shared" ref="R100" si="160">SUM(R98:R99)</f>
        <v>48.25877764994717</v>
      </c>
      <c r="S100" s="301">
        <f t="shared" ref="S100" si="161">SUM(S98:S99)</f>
        <v>4.3696046204891825</v>
      </c>
      <c r="T100" s="301">
        <f t="shared" si="152"/>
        <v>86.038000000000139</v>
      </c>
      <c r="U100" s="301"/>
      <c r="V100" s="301">
        <f>SUM(V98:V99)</f>
        <v>39.891979226531184</v>
      </c>
      <c r="W100" s="301">
        <f t="shared" ref="W100" si="162">SUM(W98:W99)</f>
        <v>56.563834590633249</v>
      </c>
      <c r="X100" s="301">
        <f t="shared" ref="X100" si="163">SUM(X98:X99)</f>
        <v>5.1101861828354682</v>
      </c>
      <c r="Y100" s="301">
        <f t="shared" si="153"/>
        <v>101.56599999999989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0.87491641122198827</v>
      </c>
      <c r="C107" s="300">
        <v>0.83305873581585799</v>
      </c>
      <c r="D107" s="300">
        <v>0.43131604672922164</v>
      </c>
      <c r="E107" s="300">
        <f>SUM(B107:D107)</f>
        <v>2.1392911937670678</v>
      </c>
      <c r="F107" s="300"/>
      <c r="G107" s="300">
        <v>0.72577982660884732</v>
      </c>
      <c r="H107" s="300">
        <v>0.85560578899492967</v>
      </c>
      <c r="I107" s="300">
        <v>0.81249015575409689</v>
      </c>
      <c r="J107" s="300">
        <f>SUM(G107:I107)</f>
        <v>2.393875771357874</v>
      </c>
      <c r="K107" s="300"/>
      <c r="L107" s="300">
        <v>0.75496440612802329</v>
      </c>
      <c r="M107" s="300">
        <v>1.0355788684691192</v>
      </c>
      <c r="N107" s="300">
        <v>1.0216410640379636</v>
      </c>
      <c r="O107" s="300">
        <f>SUM(L107:N107)</f>
        <v>2.812184338635106</v>
      </c>
      <c r="P107" s="300"/>
      <c r="Q107" s="300">
        <v>0.73905887582235785</v>
      </c>
      <c r="R107" s="300">
        <v>1.0289041600139868</v>
      </c>
      <c r="S107" s="300">
        <v>0.99022705618478024</v>
      </c>
      <c r="T107" s="300">
        <f>SUM(Q107:S107)</f>
        <v>2.7581900920211249</v>
      </c>
      <c r="U107" s="300"/>
      <c r="V107" s="300">
        <v>0.75143828935225965</v>
      </c>
      <c r="W107" s="300">
        <v>1.0403101162703643</v>
      </c>
      <c r="X107" s="300">
        <v>0.95578491932156318</v>
      </c>
      <c r="Y107" s="300">
        <f>SUM(V107:X107)</f>
        <v>2.7475333249441873</v>
      </c>
    </row>
    <row r="108" spans="1:25" x14ac:dyDescent="0.2">
      <c r="A108" s="260" t="s">
        <v>364</v>
      </c>
      <c r="B108" s="300">
        <v>1.4449997514525732</v>
      </c>
      <c r="C108" s="300">
        <v>0.32894673183539969</v>
      </c>
      <c r="D108" s="300">
        <v>1.5787623229449521</v>
      </c>
      <c r="E108" s="300">
        <f t="shared" ref="E108:E109" si="164">SUM(B108:D108)</f>
        <v>3.3527088062329247</v>
      </c>
      <c r="F108" s="300"/>
      <c r="G108" s="300">
        <v>1.2316699235957347</v>
      </c>
      <c r="H108" s="300">
        <v>0.78518358799916554</v>
      </c>
      <c r="I108" s="300">
        <v>2.1102707170472188</v>
      </c>
      <c r="J108" s="300">
        <f t="shared" ref="J108:J109" si="165">SUM(G108:I108)</f>
        <v>4.1271242286421188</v>
      </c>
      <c r="K108" s="300"/>
      <c r="L108" s="300">
        <v>1.2316373173422617</v>
      </c>
      <c r="M108" s="300">
        <v>0.71872611463522651</v>
      </c>
      <c r="N108" s="300">
        <v>2.6774522293874123</v>
      </c>
      <c r="O108" s="300">
        <f t="shared" ref="O108:O109" si="166">SUM(L108:N108)</f>
        <v>4.6278156613649006</v>
      </c>
      <c r="P108" s="300"/>
      <c r="Q108" s="300">
        <v>1.2003881867039667</v>
      </c>
      <c r="R108" s="300">
        <v>0.73766090819953511</v>
      </c>
      <c r="S108" s="300">
        <v>2.6407608130753784</v>
      </c>
      <c r="T108" s="300">
        <f t="shared" ref="T108:T109" si="167">SUM(Q108:S108)</f>
        <v>4.5788099079788802</v>
      </c>
      <c r="U108" s="300"/>
      <c r="V108" s="300">
        <v>1.1977499061959611</v>
      </c>
      <c r="W108" s="300">
        <v>0.7937008878124866</v>
      </c>
      <c r="X108" s="300">
        <v>2.689015881047359</v>
      </c>
      <c r="Y108" s="300">
        <f t="shared" ref="Y108:Y109" si="168">SUM(V108:X108)</f>
        <v>4.6804666750558068</v>
      </c>
    </row>
    <row r="109" spans="1:25" x14ac:dyDescent="0.2">
      <c r="A109" s="264" t="s">
        <v>363</v>
      </c>
      <c r="B109" s="301">
        <f>SUM(B107:B108)</f>
        <v>2.3199161626745615</v>
      </c>
      <c r="C109" s="301">
        <f t="shared" ref="C109" si="169">SUM(C107:C108)</f>
        <v>1.1620054676512577</v>
      </c>
      <c r="D109" s="301">
        <f t="shared" ref="D109" si="170">SUM(D107:D108)</f>
        <v>2.010078369674174</v>
      </c>
      <c r="E109" s="301">
        <f t="shared" si="164"/>
        <v>5.4919999999999929</v>
      </c>
      <c r="F109" s="301"/>
      <c r="G109" s="301">
        <f>SUM(G107:G108)</f>
        <v>1.957449750204582</v>
      </c>
      <c r="H109" s="301">
        <f t="shared" ref="H109" si="171">SUM(H107:H108)</f>
        <v>1.6407893769940953</v>
      </c>
      <c r="I109" s="301">
        <f t="shared" ref="I109" si="172">SUM(I107:I108)</f>
        <v>2.9227608728013159</v>
      </c>
      <c r="J109" s="301">
        <f t="shared" si="165"/>
        <v>6.5209999999999937</v>
      </c>
      <c r="K109" s="301"/>
      <c r="L109" s="301">
        <f>SUM(L107:L108)</f>
        <v>1.9866017234702849</v>
      </c>
      <c r="M109" s="301">
        <f t="shared" ref="M109" si="173">SUM(M107:M108)</f>
        <v>1.7543049831043458</v>
      </c>
      <c r="N109" s="301">
        <f t="shared" ref="N109" si="174">SUM(N107:N108)</f>
        <v>3.699093293425376</v>
      </c>
      <c r="O109" s="301">
        <f t="shared" si="166"/>
        <v>7.4400000000000066</v>
      </c>
      <c r="P109" s="301"/>
      <c r="Q109" s="301">
        <f>SUM(Q107:Q108)</f>
        <v>1.9394470625263245</v>
      </c>
      <c r="R109" s="301">
        <f t="shared" ref="R109" si="175">SUM(R107:R108)</f>
        <v>1.7665650682135219</v>
      </c>
      <c r="S109" s="301">
        <f t="shared" ref="S109" si="176">SUM(S107:S108)</f>
        <v>3.6309878692601587</v>
      </c>
      <c r="T109" s="301">
        <f t="shared" si="167"/>
        <v>7.3370000000000051</v>
      </c>
      <c r="U109" s="301"/>
      <c r="V109" s="301">
        <f>SUM(V107:V108)</f>
        <v>1.9491881955482206</v>
      </c>
      <c r="W109" s="301">
        <f t="shared" ref="W109" si="177">SUM(W107:W108)</f>
        <v>1.8340110040828508</v>
      </c>
      <c r="X109" s="301">
        <f t="shared" ref="X109" si="178">SUM(X107:X108)</f>
        <v>3.6448008003689223</v>
      </c>
      <c r="Y109" s="301">
        <f t="shared" si="168"/>
        <v>7.4279999999999937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5.4852276009460219</v>
      </c>
      <c r="C116" s="300">
        <v>2.6581869637182325</v>
      </c>
      <c r="D116" s="300">
        <v>0.4608012175060533</v>
      </c>
      <c r="E116" s="300">
        <f>SUM(B116:D116)</f>
        <v>8.6042157821703089</v>
      </c>
      <c r="F116" s="300"/>
      <c r="G116" s="300">
        <v>5.699180081443842</v>
      </c>
      <c r="H116" s="300">
        <v>1.7015359962837704</v>
      </c>
      <c r="I116" s="300">
        <v>0.18726326483545336</v>
      </c>
      <c r="J116" s="300">
        <f>SUM(G116:I116)</f>
        <v>7.5879793425630657</v>
      </c>
      <c r="K116" s="300"/>
      <c r="L116" s="300">
        <v>7.0677299766240322</v>
      </c>
      <c r="M116" s="300">
        <v>1.498967611254705</v>
      </c>
      <c r="N116" s="300">
        <v>0.69836714716081261</v>
      </c>
      <c r="O116" s="300">
        <f>SUM(L116:N116)</f>
        <v>9.2650647350395499</v>
      </c>
      <c r="P116" s="300"/>
      <c r="Q116" s="300">
        <v>7.5948807080875547</v>
      </c>
      <c r="R116" s="300">
        <v>1.5520775343868702</v>
      </c>
      <c r="S116" s="300">
        <v>0.74478133786161405</v>
      </c>
      <c r="T116" s="300">
        <f>SUM(Q116:S116)</f>
        <v>9.8917395803360382</v>
      </c>
      <c r="U116" s="300"/>
      <c r="V116" s="300">
        <v>8.2320925149844655</v>
      </c>
      <c r="W116" s="300">
        <v>1.558119161653915</v>
      </c>
      <c r="X116" s="300">
        <v>0.77728293411717597</v>
      </c>
      <c r="Y116" s="300">
        <f>SUM(V116:X116)</f>
        <v>10.567494610755556</v>
      </c>
    </row>
    <row r="117" spans="1:25" x14ac:dyDescent="0.2">
      <c r="A117" s="260" t="s">
        <v>364</v>
      </c>
      <c r="B117" s="300">
        <v>16.718801670752352</v>
      </c>
      <c r="C117" s="300">
        <v>0.46903798206400954</v>
      </c>
      <c r="D117" s="300">
        <v>2.4719445650133474</v>
      </c>
      <c r="E117" s="300">
        <f t="shared" ref="E117:E118" si="179">SUM(B117:D117)</f>
        <v>19.65978421782971</v>
      </c>
      <c r="F117" s="300"/>
      <c r="G117" s="300">
        <v>18.489216162691317</v>
      </c>
      <c r="H117" s="300">
        <v>0.90083959053467155</v>
      </c>
      <c r="I117" s="300">
        <v>2.1959649042109661</v>
      </c>
      <c r="J117" s="300">
        <f t="shared" ref="J117:J118" si="180">SUM(G117:I117)</f>
        <v>21.586020657436958</v>
      </c>
      <c r="K117" s="300"/>
      <c r="L117" s="300">
        <v>17.647742352981425</v>
      </c>
      <c r="M117" s="300">
        <v>0.93736592362032101</v>
      </c>
      <c r="N117" s="300">
        <v>4.4578269883586241</v>
      </c>
      <c r="O117" s="300">
        <f t="shared" ref="O117:O118" si="181">SUM(L117:N117)</f>
        <v>23.04293526496037</v>
      </c>
      <c r="P117" s="300"/>
      <c r="Q117" s="300">
        <v>18.395559348879395</v>
      </c>
      <c r="R117" s="300">
        <v>0.99124279506945634</v>
      </c>
      <c r="S117" s="300">
        <v>4.788458275714973</v>
      </c>
      <c r="T117" s="300">
        <f t="shared" ref="T117:T118" si="182">SUM(Q117:S117)</f>
        <v>24.175260419663825</v>
      </c>
      <c r="U117" s="300"/>
      <c r="V117" s="300">
        <v>18.911071706539715</v>
      </c>
      <c r="W117" s="300">
        <v>1.0384499999824133</v>
      </c>
      <c r="X117" s="300">
        <v>5.0869836827222539</v>
      </c>
      <c r="Y117" s="300">
        <f t="shared" ref="Y117:Y118" si="183">SUM(V117:X117)</f>
        <v>25.036505389244383</v>
      </c>
    </row>
    <row r="118" spans="1:25" x14ac:dyDescent="0.2">
      <c r="A118" s="264" t="s">
        <v>363</v>
      </c>
      <c r="B118" s="301">
        <f>SUM(B116:B117)</f>
        <v>22.204029271698374</v>
      </c>
      <c r="C118" s="301">
        <f t="shared" ref="C118" si="184">SUM(C116:C117)</f>
        <v>3.1272249457822419</v>
      </c>
      <c r="D118" s="301">
        <f t="shared" ref="D118" si="185">SUM(D116:D117)</f>
        <v>2.9327457825194005</v>
      </c>
      <c r="E118" s="301">
        <f t="shared" si="179"/>
        <v>28.264000000000017</v>
      </c>
      <c r="F118" s="301"/>
      <c r="G118" s="301">
        <f>SUM(G116:G117)</f>
        <v>24.188396244135159</v>
      </c>
      <c r="H118" s="301">
        <f t="shared" ref="H118" si="186">SUM(H116:H117)</f>
        <v>2.6023755868184422</v>
      </c>
      <c r="I118" s="301">
        <f t="shared" ref="I118" si="187">SUM(I116:I117)</f>
        <v>2.3832281690464194</v>
      </c>
      <c r="J118" s="301">
        <f t="shared" si="180"/>
        <v>29.174000000000021</v>
      </c>
      <c r="K118" s="301"/>
      <c r="L118" s="301">
        <f>SUM(L116:L117)</f>
        <v>24.715472329605458</v>
      </c>
      <c r="M118" s="301">
        <f t="shared" ref="M118" si="188">SUM(M116:M117)</f>
        <v>2.4363335348750259</v>
      </c>
      <c r="N118" s="301">
        <f t="shared" ref="N118" si="189">SUM(N116:N117)</f>
        <v>5.1561941355194367</v>
      </c>
      <c r="O118" s="301">
        <f t="shared" si="181"/>
        <v>32.307999999999922</v>
      </c>
      <c r="P118" s="301"/>
      <c r="Q118" s="301">
        <f>SUM(Q116:Q117)</f>
        <v>25.99044005696695</v>
      </c>
      <c r="R118" s="301">
        <f t="shared" ref="R118" si="190">SUM(R116:R117)</f>
        <v>2.5433203294563267</v>
      </c>
      <c r="S118" s="301">
        <f t="shared" ref="S118" si="191">SUM(S116:S117)</f>
        <v>5.5332396135765869</v>
      </c>
      <c r="T118" s="301">
        <f t="shared" si="182"/>
        <v>34.066999999999865</v>
      </c>
      <c r="U118" s="301"/>
      <c r="V118" s="301">
        <f>SUM(V116:V117)</f>
        <v>27.143164221524181</v>
      </c>
      <c r="W118" s="301">
        <f t="shared" ref="W118" si="192">SUM(W116:W117)</f>
        <v>2.596569161636328</v>
      </c>
      <c r="X118" s="301">
        <f t="shared" ref="X118" si="193">SUM(X116:X117)</f>
        <v>5.86426661683943</v>
      </c>
      <c r="Y118" s="301">
        <f t="shared" si="183"/>
        <v>35.603999999999942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14.002702315899104</v>
      </c>
      <c r="C125" s="300">
        <v>5.3407980145396721</v>
      </c>
      <c r="D125" s="300">
        <v>2.1684071892841672</v>
      </c>
      <c r="E125" s="300">
        <f>SUM(B125:D125)</f>
        <v>21.511907519722943</v>
      </c>
      <c r="F125" s="300"/>
      <c r="G125" s="300">
        <v>15.858779254856701</v>
      </c>
      <c r="H125" s="300">
        <v>5.7420392843399375</v>
      </c>
      <c r="I125" s="300">
        <v>0.50361898745349409</v>
      </c>
      <c r="J125" s="300">
        <f>SUM(G125:I125)</f>
        <v>22.104437526650131</v>
      </c>
      <c r="K125" s="300"/>
      <c r="L125" s="300">
        <v>15.052095057159871</v>
      </c>
      <c r="M125" s="300">
        <v>6.7406188924589436</v>
      </c>
      <c r="N125" s="300">
        <v>0.62196048717163099</v>
      </c>
      <c r="O125" s="300">
        <f>SUM(L125:N125)</f>
        <v>22.414674436790445</v>
      </c>
      <c r="P125" s="300"/>
      <c r="Q125" s="300">
        <v>14.951078688397384</v>
      </c>
      <c r="R125" s="300">
        <v>6.6243076703898458</v>
      </c>
      <c r="S125" s="300">
        <v>0.64582930800962346</v>
      </c>
      <c r="T125" s="300">
        <f>SUM(Q125:S125)</f>
        <v>22.221215666796855</v>
      </c>
      <c r="U125" s="300"/>
      <c r="V125" s="300">
        <v>14.341623939369544</v>
      </c>
      <c r="W125" s="300">
        <v>6.2959402403966607</v>
      </c>
      <c r="X125" s="300">
        <v>0.63050875175397725</v>
      </c>
      <c r="Y125" s="300">
        <f>SUM(V125:X125)</f>
        <v>21.268072931520184</v>
      </c>
    </row>
    <row r="126" spans="1:25" x14ac:dyDescent="0.2">
      <c r="A126" s="260" t="s">
        <v>364</v>
      </c>
      <c r="B126" s="300">
        <v>17.354662433084052</v>
      </c>
      <c r="C126" s="300">
        <v>0.66150612034070866</v>
      </c>
      <c r="D126" s="300">
        <v>3.4229239268524316</v>
      </c>
      <c r="E126" s="300">
        <f t="shared" ref="E126:E127" si="194">SUM(B126:D126)</f>
        <v>21.439092480277189</v>
      </c>
      <c r="F126" s="300"/>
      <c r="G126" s="300">
        <v>19.095770726459662</v>
      </c>
      <c r="H126" s="300">
        <v>0.50166191884343769</v>
      </c>
      <c r="I126" s="300">
        <v>3.7321298280468622</v>
      </c>
      <c r="J126" s="300">
        <f t="shared" ref="J126:J127" si="195">SUM(G126:I126)</f>
        <v>23.329562473349963</v>
      </c>
      <c r="K126" s="300"/>
      <c r="L126" s="300">
        <v>18.813165019293436</v>
      </c>
      <c r="M126" s="300">
        <v>1.4744696784987716</v>
      </c>
      <c r="N126" s="300">
        <v>3.2836908654173076</v>
      </c>
      <c r="O126" s="300">
        <f t="shared" ref="O126:O127" si="196">SUM(L126:N126)</f>
        <v>23.571325563209513</v>
      </c>
      <c r="P126" s="300"/>
      <c r="Q126" s="300">
        <v>18.766810113934547</v>
      </c>
      <c r="R126" s="300">
        <v>1.5312404560830335</v>
      </c>
      <c r="S126" s="300">
        <v>3.4407337631855528</v>
      </c>
      <c r="T126" s="300">
        <f t="shared" ref="T126:T127" si="197">SUM(Q126:S126)</f>
        <v>23.738784333203132</v>
      </c>
      <c r="U126" s="300"/>
      <c r="V126" s="300">
        <v>18.059992132041852</v>
      </c>
      <c r="W126" s="300">
        <v>1.573985060072612</v>
      </c>
      <c r="X126" s="300">
        <v>3.4439498763653464</v>
      </c>
      <c r="Y126" s="300">
        <f t="shared" ref="Y126:Y127" si="198">SUM(V126:X126)</f>
        <v>23.077927068479809</v>
      </c>
    </row>
    <row r="127" spans="1:25" x14ac:dyDescent="0.2">
      <c r="A127" s="264" t="s">
        <v>363</v>
      </c>
      <c r="B127" s="301">
        <f>SUM(B125:B126)</f>
        <v>31.357364748983155</v>
      </c>
      <c r="C127" s="301">
        <f t="shared" ref="C127" si="199">SUM(C125:C126)</f>
        <v>6.0023041348803812</v>
      </c>
      <c r="D127" s="301">
        <f t="shared" ref="D127" si="200">SUM(D125:D126)</f>
        <v>5.5913311161365993</v>
      </c>
      <c r="E127" s="301">
        <f t="shared" si="194"/>
        <v>42.951000000000136</v>
      </c>
      <c r="F127" s="301"/>
      <c r="G127" s="301">
        <f>SUM(G125:G126)</f>
        <v>34.954549981316362</v>
      </c>
      <c r="H127" s="301">
        <f t="shared" ref="H127" si="201">SUM(H125:H126)</f>
        <v>6.2437012031833756</v>
      </c>
      <c r="I127" s="301">
        <f t="shared" ref="I127" si="202">SUM(I125:I126)</f>
        <v>4.2357488155003562</v>
      </c>
      <c r="J127" s="301">
        <f t="shared" si="195"/>
        <v>45.434000000000097</v>
      </c>
      <c r="K127" s="301"/>
      <c r="L127" s="301">
        <f>SUM(L125:L126)</f>
        <v>33.86526007645331</v>
      </c>
      <c r="M127" s="301">
        <f t="shared" ref="M127" si="203">SUM(M125:M126)</f>
        <v>8.2150885709577146</v>
      </c>
      <c r="N127" s="301">
        <f t="shared" ref="N127" si="204">SUM(N125:N126)</f>
        <v>3.9056513525889387</v>
      </c>
      <c r="O127" s="301">
        <f t="shared" si="196"/>
        <v>45.985999999999969</v>
      </c>
      <c r="P127" s="301"/>
      <c r="Q127" s="301">
        <f>SUM(Q125:Q126)</f>
        <v>33.717888802331927</v>
      </c>
      <c r="R127" s="301">
        <f t="shared" ref="R127" si="205">SUM(R125:R126)</f>
        <v>8.1555481264728797</v>
      </c>
      <c r="S127" s="301">
        <f t="shared" ref="S127" si="206">SUM(S125:S126)</f>
        <v>4.0865630711951759</v>
      </c>
      <c r="T127" s="301">
        <f t="shared" si="197"/>
        <v>45.95999999999998</v>
      </c>
      <c r="U127" s="301"/>
      <c r="V127" s="301">
        <f>SUM(V125:V126)</f>
        <v>32.401616071411397</v>
      </c>
      <c r="W127" s="301">
        <f t="shared" ref="W127" si="207">SUM(W125:W126)</f>
        <v>7.8699253004692729</v>
      </c>
      <c r="X127" s="301">
        <f t="shared" ref="X127" si="208">SUM(X125:X126)</f>
        <v>4.0744586281193236</v>
      </c>
      <c r="Y127" s="301">
        <f t="shared" si="198"/>
        <v>44.345999999999997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7.4714222161830195</v>
      </c>
      <c r="C134" s="300">
        <v>4.7080331397756083</v>
      </c>
      <c r="D134" s="300">
        <v>0.95736323115770694</v>
      </c>
      <c r="E134" s="300">
        <f>SUM(B134:D134)</f>
        <v>13.136818587116334</v>
      </c>
      <c r="F134" s="300"/>
      <c r="G134" s="300">
        <v>8.4467582987324139</v>
      </c>
      <c r="H134" s="300">
        <v>5.0433139974889052</v>
      </c>
      <c r="I134" s="300">
        <v>2.2209709070880534</v>
      </c>
      <c r="J134" s="300">
        <f>SUM(G134:I134)</f>
        <v>15.711043203309373</v>
      </c>
      <c r="K134" s="300"/>
      <c r="L134" s="300">
        <v>7.2196595652226145</v>
      </c>
      <c r="M134" s="300">
        <v>5.3486652896622537</v>
      </c>
      <c r="N134" s="300">
        <v>0.9606826005325606</v>
      </c>
      <c r="O134" s="300">
        <f>SUM(L134:N134)</f>
        <v>13.529007455417428</v>
      </c>
      <c r="P134" s="300"/>
      <c r="Q134" s="300">
        <v>7.4985321845729906</v>
      </c>
      <c r="R134" s="300">
        <v>5.1306019532656153</v>
      </c>
      <c r="S134" s="300">
        <v>0.97673880070493224</v>
      </c>
      <c r="T134" s="300">
        <f>SUM(Q134:S134)</f>
        <v>13.605872938543538</v>
      </c>
      <c r="U134" s="300"/>
      <c r="V134" s="300">
        <v>8.8019040719811397</v>
      </c>
      <c r="W134" s="300">
        <v>5.1484570998342969</v>
      </c>
      <c r="X134" s="300">
        <v>1.078451750256078</v>
      </c>
      <c r="Y134" s="300">
        <f>SUM(V134:X134)</f>
        <v>15.028812922071516</v>
      </c>
    </row>
    <row r="135" spans="1:25" x14ac:dyDescent="0.2">
      <c r="A135" s="260" t="s">
        <v>364</v>
      </c>
      <c r="B135" s="300">
        <v>6.1096727452374511</v>
      </c>
      <c r="C135" s="300">
        <v>0.84965986761949264</v>
      </c>
      <c r="D135" s="300">
        <v>2.0518488000267414</v>
      </c>
      <c r="E135" s="300">
        <f t="shared" ref="E135:E136" si="209">SUM(B135:D135)</f>
        <v>9.0111814128836851</v>
      </c>
      <c r="F135" s="300"/>
      <c r="G135" s="300">
        <v>7.9077583385186356</v>
      </c>
      <c r="H135" s="300">
        <v>1.9247028478741919</v>
      </c>
      <c r="I135" s="300">
        <v>0.68349561029780781</v>
      </c>
      <c r="J135" s="300">
        <f t="shared" ref="J135:J136" si="210">SUM(G135:I135)</f>
        <v>10.515956796690634</v>
      </c>
      <c r="K135" s="300"/>
      <c r="L135" s="300">
        <v>8.233828818807039</v>
      </c>
      <c r="M135" s="300">
        <v>2.7402822071623216</v>
      </c>
      <c r="N135" s="300">
        <v>1.8948815186132153</v>
      </c>
      <c r="O135" s="300">
        <f t="shared" ref="O135:O136" si="211">SUM(L135:N135)</f>
        <v>12.868992544582575</v>
      </c>
      <c r="P135" s="300"/>
      <c r="Q135" s="300">
        <v>8.2511864595376334</v>
      </c>
      <c r="R135" s="300">
        <v>2.7533348668749054</v>
      </c>
      <c r="S135" s="300">
        <v>1.9986057350438844</v>
      </c>
      <c r="T135" s="300">
        <f t="shared" ref="T135:T136" si="212">SUM(Q135:S135)</f>
        <v>13.003127061456423</v>
      </c>
      <c r="U135" s="300"/>
      <c r="V135" s="300">
        <v>9.0421279214514723</v>
      </c>
      <c r="W135" s="300">
        <v>3.0723097018978209</v>
      </c>
      <c r="X135" s="300">
        <v>2.3797494545792142</v>
      </c>
      <c r="Y135" s="300">
        <f t="shared" ref="Y135:Y136" si="213">SUM(V135:X135)</f>
        <v>14.494187077928506</v>
      </c>
    </row>
    <row r="136" spans="1:25" x14ac:dyDescent="0.2">
      <c r="A136" s="264" t="s">
        <v>363</v>
      </c>
      <c r="B136" s="301">
        <f>SUM(B134:B135)</f>
        <v>13.581094961420471</v>
      </c>
      <c r="C136" s="301">
        <f t="shared" ref="C136" si="214">SUM(C134:C135)</f>
        <v>5.557693007395101</v>
      </c>
      <c r="D136" s="301">
        <f t="shared" ref="D136" si="215">SUM(D134:D135)</f>
        <v>3.0092120311844486</v>
      </c>
      <c r="E136" s="301">
        <f t="shared" si="209"/>
        <v>22.148000000000017</v>
      </c>
      <c r="F136" s="301"/>
      <c r="G136" s="301">
        <f>SUM(G134:G135)</f>
        <v>16.354516637251049</v>
      </c>
      <c r="H136" s="301">
        <f t="shared" ref="H136" si="216">SUM(H134:H135)</f>
        <v>6.9680168453630973</v>
      </c>
      <c r="I136" s="301">
        <f t="shared" ref="I136" si="217">SUM(I134:I135)</f>
        <v>2.9044665173858615</v>
      </c>
      <c r="J136" s="301">
        <f t="shared" si="210"/>
        <v>26.227000000000011</v>
      </c>
      <c r="K136" s="301"/>
      <c r="L136" s="301">
        <f>SUM(L134:L135)</f>
        <v>15.453488384029654</v>
      </c>
      <c r="M136" s="301">
        <f t="shared" ref="M136" si="218">SUM(M134:M135)</f>
        <v>8.0889474968245754</v>
      </c>
      <c r="N136" s="301">
        <f t="shared" ref="N136" si="219">SUM(N134:N135)</f>
        <v>2.8555641191457761</v>
      </c>
      <c r="O136" s="301">
        <f t="shared" si="211"/>
        <v>26.398000000000003</v>
      </c>
      <c r="P136" s="301"/>
      <c r="Q136" s="301">
        <f>SUM(Q134:Q135)</f>
        <v>15.749718644110624</v>
      </c>
      <c r="R136" s="301">
        <f t="shared" ref="R136" si="220">SUM(R134:R135)</f>
        <v>7.8839368201405211</v>
      </c>
      <c r="S136" s="301">
        <f t="shared" ref="S136" si="221">SUM(S134:S135)</f>
        <v>2.9753445357488166</v>
      </c>
      <c r="T136" s="301">
        <f t="shared" si="212"/>
        <v>26.608999999999963</v>
      </c>
      <c r="U136" s="301"/>
      <c r="V136" s="301">
        <f>SUM(V134:V135)</f>
        <v>17.844031993432612</v>
      </c>
      <c r="W136" s="301">
        <f t="shared" ref="W136" si="222">SUM(W134:W135)</f>
        <v>8.2207668017321183</v>
      </c>
      <c r="X136" s="301">
        <f t="shared" ref="X136" si="223">SUM(X134:X135)</f>
        <v>3.4582012048352921</v>
      </c>
      <c r="Y136" s="301">
        <f t="shared" si="213"/>
        <v>29.523000000000021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22.902007331467178</v>
      </c>
      <c r="C143" s="300">
        <v>15.0344426663174</v>
      </c>
      <c r="D143" s="300">
        <v>8.7741258119246144</v>
      </c>
      <c r="E143" s="300">
        <f>SUM(B143:D143)</f>
        <v>46.710575809709191</v>
      </c>
      <c r="F143" s="300"/>
      <c r="G143" s="300">
        <v>23.772000186413845</v>
      </c>
      <c r="H143" s="300">
        <v>14.716464887976089</v>
      </c>
      <c r="I143" s="300">
        <v>8.6958710651631073</v>
      </c>
      <c r="J143" s="300">
        <f>SUM(G143:I143)</f>
        <v>47.184336139553039</v>
      </c>
      <c r="K143" s="300"/>
      <c r="L143" s="300">
        <v>21.111970767110119</v>
      </c>
      <c r="M143" s="300">
        <v>15.147374111811819</v>
      </c>
      <c r="N143" s="300">
        <v>4.7587576203002362</v>
      </c>
      <c r="O143" s="300">
        <f>SUM(L143:N143)</f>
        <v>41.018102499222174</v>
      </c>
      <c r="P143" s="300"/>
      <c r="Q143" s="300">
        <v>21.936147747694992</v>
      </c>
      <c r="R143" s="300">
        <v>15.846705544419878</v>
      </c>
      <c r="S143" s="300">
        <v>5.0316609398816725</v>
      </c>
      <c r="T143" s="300">
        <f>SUM(Q143:S143)</f>
        <v>42.814514231996547</v>
      </c>
      <c r="U143" s="300"/>
      <c r="V143" s="300">
        <v>23.224453333246895</v>
      </c>
      <c r="W143" s="300">
        <v>16.877973863681817</v>
      </c>
      <c r="X143" s="300">
        <v>5.5238506358029422</v>
      </c>
      <c r="Y143" s="300">
        <f>SUM(V143:X143)</f>
        <v>45.62627783273166</v>
      </c>
    </row>
    <row r="144" spans="1:25" x14ac:dyDescent="0.2">
      <c r="A144" s="260" t="s">
        <v>364</v>
      </c>
      <c r="B144" s="300">
        <v>40.555744147337805</v>
      </c>
      <c r="C144" s="300">
        <v>6.0600478658788726</v>
      </c>
      <c r="D144" s="300">
        <v>10.793632177074082</v>
      </c>
      <c r="E144" s="300">
        <f t="shared" ref="E144:E145" si="224">SUM(B144:D144)</f>
        <v>57.409424190290757</v>
      </c>
      <c r="F144" s="300"/>
      <c r="G144" s="300">
        <v>38.158569523500752</v>
      </c>
      <c r="H144" s="300">
        <v>4.3101146667515398</v>
      </c>
      <c r="I144" s="300">
        <v>14.837979670194622</v>
      </c>
      <c r="J144" s="300">
        <f t="shared" ref="J144:J145" si="225">SUM(G144:I144)</f>
        <v>57.306663860446911</v>
      </c>
      <c r="K144" s="300"/>
      <c r="L144" s="300">
        <v>39.797581983542912</v>
      </c>
      <c r="M144" s="300">
        <v>6.1280504855442812</v>
      </c>
      <c r="N144" s="300">
        <v>18.056265031690483</v>
      </c>
      <c r="O144" s="300">
        <f t="shared" ref="O144:O145" si="226">SUM(L144:N144)</f>
        <v>63.981897500777677</v>
      </c>
      <c r="P144" s="300"/>
      <c r="Q144" s="300">
        <v>40.46855357288306</v>
      </c>
      <c r="R144" s="300">
        <v>6.4892220153515909</v>
      </c>
      <c r="S144" s="300">
        <v>18.622710179768834</v>
      </c>
      <c r="T144" s="300">
        <f t="shared" ref="T144:T145" si="227">SUM(Q144:S144)</f>
        <v>65.580485768003484</v>
      </c>
      <c r="U144" s="300"/>
      <c r="V144" s="300">
        <v>41.59714475771387</v>
      </c>
      <c r="W144" s="300">
        <v>7.1166620718663074</v>
      </c>
      <c r="X144" s="300">
        <v>19.630915337688339</v>
      </c>
      <c r="Y144" s="300">
        <f t="shared" ref="Y144:Y145" si="228">SUM(V144:X144)</f>
        <v>68.344722167268515</v>
      </c>
    </row>
    <row r="145" spans="1:25" x14ac:dyDescent="0.2">
      <c r="A145" s="264" t="s">
        <v>363</v>
      </c>
      <c r="B145" s="301">
        <f>SUM(B143:B144)</f>
        <v>63.45775147880498</v>
      </c>
      <c r="C145" s="301">
        <f t="shared" ref="C145" si="229">SUM(C143:C144)</f>
        <v>21.094490532196271</v>
      </c>
      <c r="D145" s="301">
        <f t="shared" ref="D145" si="230">SUM(D143:D144)</f>
        <v>19.567757988998697</v>
      </c>
      <c r="E145" s="301">
        <f t="shared" si="224"/>
        <v>104.11999999999995</v>
      </c>
      <c r="F145" s="301"/>
      <c r="G145" s="301">
        <f>SUM(G143:G144)</f>
        <v>61.930569709914593</v>
      </c>
      <c r="H145" s="301">
        <f t="shared" ref="H145" si="231">SUM(H143:H144)</f>
        <v>19.026579554727629</v>
      </c>
      <c r="I145" s="301">
        <f t="shared" ref="I145" si="232">SUM(I143:I144)</f>
        <v>23.533850735357731</v>
      </c>
      <c r="J145" s="301">
        <f t="shared" si="225"/>
        <v>104.49099999999996</v>
      </c>
      <c r="K145" s="301"/>
      <c r="L145" s="301">
        <f>SUM(L143:L144)</f>
        <v>60.909552750653035</v>
      </c>
      <c r="M145" s="301">
        <f t="shared" ref="M145" si="233">SUM(M143:M144)</f>
        <v>21.2754245973561</v>
      </c>
      <c r="N145" s="301">
        <f t="shared" ref="N145" si="234">SUM(N143:N144)</f>
        <v>22.81502265199072</v>
      </c>
      <c r="O145" s="301">
        <f t="shared" si="226"/>
        <v>104.99999999999986</v>
      </c>
      <c r="P145" s="301"/>
      <c r="Q145" s="301">
        <f>SUM(Q143:Q144)</f>
        <v>62.404701320578056</v>
      </c>
      <c r="R145" s="301">
        <f t="shared" ref="R145" si="235">SUM(R143:R144)</f>
        <v>22.33592755977147</v>
      </c>
      <c r="S145" s="301">
        <f t="shared" ref="S145" si="236">SUM(S143:S144)</f>
        <v>23.654371119650506</v>
      </c>
      <c r="T145" s="301">
        <f t="shared" si="227"/>
        <v>108.39500000000004</v>
      </c>
      <c r="U145" s="301"/>
      <c r="V145" s="301">
        <f>SUM(V143:V144)</f>
        <v>64.821598090960762</v>
      </c>
      <c r="W145" s="301">
        <f t="shared" ref="W145" si="237">SUM(W143:W144)</f>
        <v>23.994635935548125</v>
      </c>
      <c r="X145" s="301">
        <f t="shared" ref="X145" si="238">SUM(X143:X144)</f>
        <v>25.15476597349128</v>
      </c>
      <c r="Y145" s="301">
        <f t="shared" si="228"/>
        <v>113.97100000000016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20.197778060115358</v>
      </c>
      <c r="C152" s="300">
        <v>22.576178163883316</v>
      </c>
      <c r="D152" s="300">
        <v>4.2518557556654999</v>
      </c>
      <c r="E152" s="300">
        <f>SUM(B152:D152)</f>
        <v>47.025811979664176</v>
      </c>
      <c r="F152" s="300"/>
      <c r="G152" s="300">
        <v>29.062215046047339</v>
      </c>
      <c r="H152" s="300">
        <v>25.012725227402086</v>
      </c>
      <c r="I152" s="300">
        <v>7.4063178997617287</v>
      </c>
      <c r="J152" s="300">
        <f>SUM(G152:I152)</f>
        <v>61.48125817321116</v>
      </c>
      <c r="K152" s="300"/>
      <c r="L152" s="300">
        <v>26.210069683509314</v>
      </c>
      <c r="M152" s="300">
        <v>24.69157081850274</v>
      </c>
      <c r="N152" s="300">
        <v>5.8223554129363491</v>
      </c>
      <c r="O152" s="300">
        <f>SUM(L152:N152)</f>
        <v>56.723995914948404</v>
      </c>
      <c r="P152" s="300"/>
      <c r="Q152" s="300">
        <v>28.358806488268346</v>
      </c>
      <c r="R152" s="300">
        <v>25.750022579635406</v>
      </c>
      <c r="S152" s="300">
        <v>6.0850073234443984</v>
      </c>
      <c r="T152" s="300">
        <f>SUM(Q152:S152)</f>
        <v>60.193836391348157</v>
      </c>
      <c r="U152" s="300"/>
      <c r="V152" s="300">
        <v>30.822463430024662</v>
      </c>
      <c r="W152" s="300">
        <v>26.440562567678224</v>
      </c>
      <c r="X152" s="300">
        <v>6.5275138837738602</v>
      </c>
      <c r="Y152" s="300">
        <f>SUM(V152:X152)</f>
        <v>63.790539881476747</v>
      </c>
    </row>
    <row r="153" spans="1:25" x14ac:dyDescent="0.2">
      <c r="A153" s="260" t="s">
        <v>364</v>
      </c>
      <c r="B153" s="300">
        <v>44.038711715148644</v>
      </c>
      <c r="C153" s="300">
        <v>18.389768317205728</v>
      </c>
      <c r="D153" s="300">
        <v>7.7407079879814811</v>
      </c>
      <c r="E153" s="300">
        <f t="shared" ref="E153:E154" si="239">SUM(B153:D153)</f>
        <v>70.169188020335852</v>
      </c>
      <c r="F153" s="300"/>
      <c r="G153" s="300">
        <v>53.67429353852939</v>
      </c>
      <c r="H153" s="300">
        <v>18.850294439421617</v>
      </c>
      <c r="I153" s="300">
        <v>7.4751538488377989</v>
      </c>
      <c r="J153" s="300">
        <f t="shared" ref="J153:J154" si="240">SUM(G153:I153)</f>
        <v>79.999741826788807</v>
      </c>
      <c r="K153" s="300"/>
      <c r="L153" s="300">
        <v>51.193867653542902</v>
      </c>
      <c r="M153" s="300">
        <v>18.034744539271188</v>
      </c>
      <c r="N153" s="300">
        <v>4.9353918922376536</v>
      </c>
      <c r="O153" s="300">
        <f t="shared" ref="O153:O154" si="241">SUM(L153:N153)</f>
        <v>74.164004085051744</v>
      </c>
      <c r="P153" s="300"/>
      <c r="Q153" s="300">
        <v>54.410547156955317</v>
      </c>
      <c r="R153" s="300">
        <v>19.12892686521003</v>
      </c>
      <c r="S153" s="300">
        <v>5.1636895864866945</v>
      </c>
      <c r="T153" s="300">
        <f t="shared" ref="T153:T154" si="242">SUM(Q153:S153)</f>
        <v>78.703163608652048</v>
      </c>
      <c r="U153" s="300"/>
      <c r="V153" s="300">
        <v>57.8467786773071</v>
      </c>
      <c r="W153" s="300">
        <v>20.15073474742044</v>
      </c>
      <c r="X153" s="300">
        <v>5.5059466937956412</v>
      </c>
      <c r="Y153" s="300">
        <f t="shared" ref="Y153:Y154" si="243">SUM(V153:X153)</f>
        <v>83.503460118523179</v>
      </c>
    </row>
    <row r="154" spans="1:25" x14ac:dyDescent="0.2">
      <c r="A154" s="264" t="s">
        <v>363</v>
      </c>
      <c r="B154" s="301">
        <f>SUM(B152:B153)</f>
        <v>64.236489775264005</v>
      </c>
      <c r="C154" s="301">
        <f t="shared" ref="C154" si="244">SUM(C152:C153)</f>
        <v>40.965946481089048</v>
      </c>
      <c r="D154" s="301">
        <f t="shared" ref="D154" si="245">SUM(D152:D153)</f>
        <v>11.992563743646981</v>
      </c>
      <c r="E154" s="301">
        <f t="shared" si="239"/>
        <v>117.19500000000004</v>
      </c>
      <c r="F154" s="301"/>
      <c r="G154" s="301">
        <f>SUM(G152:G153)</f>
        <v>82.736508584576725</v>
      </c>
      <c r="H154" s="301">
        <f t="shared" ref="H154" si="246">SUM(H152:H153)</f>
        <v>43.863019666823703</v>
      </c>
      <c r="I154" s="301">
        <f t="shared" ref="I154" si="247">SUM(I152:I153)</f>
        <v>14.881471748599527</v>
      </c>
      <c r="J154" s="301">
        <f t="shared" si="240"/>
        <v>141.48099999999997</v>
      </c>
      <c r="K154" s="301"/>
      <c r="L154" s="301">
        <f>SUM(L152:L153)</f>
        <v>77.403937337052213</v>
      </c>
      <c r="M154" s="301">
        <f t="shared" ref="M154" si="248">SUM(M152:M153)</f>
        <v>42.726315357773927</v>
      </c>
      <c r="N154" s="301">
        <f t="shared" ref="N154" si="249">SUM(N152:N153)</f>
        <v>10.757747305174004</v>
      </c>
      <c r="O154" s="301">
        <f t="shared" si="241"/>
        <v>130.88800000000015</v>
      </c>
      <c r="P154" s="301"/>
      <c r="Q154" s="301">
        <f>SUM(Q152:Q153)</f>
        <v>82.76935364522366</v>
      </c>
      <c r="R154" s="301">
        <f t="shared" ref="R154" si="250">SUM(R152:R153)</f>
        <v>44.878949444845432</v>
      </c>
      <c r="S154" s="301">
        <f t="shared" ref="S154" si="251">SUM(S152:S153)</f>
        <v>11.248696909931093</v>
      </c>
      <c r="T154" s="301">
        <f t="shared" si="242"/>
        <v>138.89700000000019</v>
      </c>
      <c r="U154" s="301"/>
      <c r="V154" s="301">
        <f>SUM(V152:V153)</f>
        <v>88.669242107331769</v>
      </c>
      <c r="W154" s="301">
        <f t="shared" ref="W154" si="252">SUM(W152:W153)</f>
        <v>46.591297315098664</v>
      </c>
      <c r="X154" s="301">
        <f t="shared" ref="X154" si="253">SUM(X152:X153)</f>
        <v>12.033460577569501</v>
      </c>
      <c r="Y154" s="301">
        <f t="shared" si="243"/>
        <v>147.29399999999995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14.89127080375852</v>
      </c>
      <c r="C161" s="300">
        <v>15.048347210798658</v>
      </c>
      <c r="D161" s="300">
        <v>1.573969711070097</v>
      </c>
      <c r="E161" s="300">
        <f>SUM(B161:D161)</f>
        <v>31.513587725627275</v>
      </c>
      <c r="F161" s="300"/>
      <c r="G161" s="300">
        <v>15.559401551876869</v>
      </c>
      <c r="H161" s="300">
        <v>13.925867122722778</v>
      </c>
      <c r="I161" s="300">
        <v>2.5616663677170735</v>
      </c>
      <c r="J161" s="300">
        <f>SUM(G161:I161)</f>
        <v>32.046935042316719</v>
      </c>
      <c r="K161" s="300"/>
      <c r="L161" s="300">
        <v>16.318111364764427</v>
      </c>
      <c r="M161" s="300">
        <v>14.252584057426215</v>
      </c>
      <c r="N161" s="300">
        <v>0.95589127817939967</v>
      </c>
      <c r="O161" s="300">
        <f>SUM(L161:N161)</f>
        <v>31.526586700370043</v>
      </c>
      <c r="P161" s="300"/>
      <c r="Q161" s="300">
        <v>16.540518035219453</v>
      </c>
      <c r="R161" s="300">
        <v>14.476073006862547</v>
      </c>
      <c r="S161" s="300">
        <v>0.9700992667871462</v>
      </c>
      <c r="T161" s="300">
        <f>SUM(Q161:S161)</f>
        <v>31.986690308869143</v>
      </c>
      <c r="U161" s="300"/>
      <c r="V161" s="300">
        <v>17.410019760887575</v>
      </c>
      <c r="W161" s="300">
        <v>15.243680952260707</v>
      </c>
      <c r="X161" s="300">
        <v>1.0299343983292237</v>
      </c>
      <c r="Y161" s="300">
        <f>SUM(V161:X161)</f>
        <v>33.683635111477507</v>
      </c>
    </row>
    <row r="162" spans="1:25" x14ac:dyDescent="0.2">
      <c r="A162" s="260" t="s">
        <v>364</v>
      </c>
      <c r="B162" s="300">
        <v>17.237799986113735</v>
      </c>
      <c r="C162" s="300">
        <v>2.7477685757602637</v>
      </c>
      <c r="D162" s="300">
        <v>2.3358437124986744</v>
      </c>
      <c r="E162" s="300">
        <f t="shared" ref="E162:E163" si="254">SUM(B162:D162)</f>
        <v>22.321412274372676</v>
      </c>
      <c r="F162" s="300"/>
      <c r="G162" s="300">
        <v>17.841128663610206</v>
      </c>
      <c r="H162" s="300">
        <v>2.5727750683352486</v>
      </c>
      <c r="I162" s="300">
        <v>0.79316122573780568</v>
      </c>
      <c r="J162" s="300">
        <f t="shared" ref="J162:J163" si="255">SUM(G162:I162)</f>
        <v>21.207064957683258</v>
      </c>
      <c r="K162" s="300"/>
      <c r="L162" s="300">
        <v>18.545182070086035</v>
      </c>
      <c r="M162" s="300">
        <v>2.619231229543888</v>
      </c>
      <c r="N162" s="300">
        <v>0</v>
      </c>
      <c r="O162" s="300">
        <f t="shared" ref="O162:O163" si="256">SUM(L162:N162)</f>
        <v>21.164413299629924</v>
      </c>
      <c r="P162" s="300"/>
      <c r="Q162" s="300">
        <v>18.418322040826368</v>
      </c>
      <c r="R162" s="300">
        <v>2.797987650304476</v>
      </c>
      <c r="S162" s="300">
        <v>0</v>
      </c>
      <c r="T162" s="300">
        <f t="shared" ref="T162:T163" si="257">SUM(Q162:S162)</f>
        <v>21.216309691130846</v>
      </c>
      <c r="U162" s="300"/>
      <c r="V162" s="300">
        <v>18.596399890421502</v>
      </c>
      <c r="W162" s="300">
        <v>3.2489649981008828</v>
      </c>
      <c r="X162" s="300">
        <v>0</v>
      </c>
      <c r="Y162" s="300">
        <f t="shared" ref="Y162:Y163" si="258">SUM(V162:X162)</f>
        <v>21.845364888522383</v>
      </c>
    </row>
    <row r="163" spans="1:25" x14ac:dyDescent="0.2">
      <c r="A163" s="264" t="s">
        <v>363</v>
      </c>
      <c r="B163" s="301">
        <f>SUM(B161:B162)</f>
        <v>32.129070789872259</v>
      </c>
      <c r="C163" s="301">
        <f t="shared" ref="C163" si="259">SUM(C161:C162)</f>
        <v>17.796115786558921</v>
      </c>
      <c r="D163" s="301">
        <f t="shared" ref="D163" si="260">SUM(D161:D162)</f>
        <v>3.9098134235687714</v>
      </c>
      <c r="E163" s="301">
        <f t="shared" si="254"/>
        <v>53.834999999999951</v>
      </c>
      <c r="F163" s="301"/>
      <c r="G163" s="301">
        <f>SUM(G161:G162)</f>
        <v>33.400530215487073</v>
      </c>
      <c r="H163" s="301">
        <f t="shared" ref="H163" si="261">SUM(H161:H162)</f>
        <v>16.498642191058025</v>
      </c>
      <c r="I163" s="301">
        <f t="shared" ref="I163" si="262">SUM(I161:I162)</f>
        <v>3.3548275934548792</v>
      </c>
      <c r="J163" s="301">
        <f t="shared" si="255"/>
        <v>53.253999999999976</v>
      </c>
      <c r="K163" s="301"/>
      <c r="L163" s="301">
        <f>SUM(L161:L162)</f>
        <v>34.863293434850462</v>
      </c>
      <c r="M163" s="301">
        <f t="shared" ref="M163" si="263">SUM(M161:M162)</f>
        <v>16.871815286970104</v>
      </c>
      <c r="N163" s="301">
        <f t="shared" ref="N163" si="264">SUM(N161:N162)</f>
        <v>0.95589127817939967</v>
      </c>
      <c r="O163" s="301">
        <f t="shared" si="256"/>
        <v>52.690999999999967</v>
      </c>
      <c r="P163" s="301"/>
      <c r="Q163" s="301">
        <f>SUM(Q161:Q162)</f>
        <v>34.958840076045817</v>
      </c>
      <c r="R163" s="301">
        <f t="shared" ref="R163" si="265">SUM(R161:R162)</f>
        <v>17.274060657167023</v>
      </c>
      <c r="S163" s="301">
        <f t="shared" ref="S163" si="266">SUM(S161:S162)</f>
        <v>0.9700992667871462</v>
      </c>
      <c r="T163" s="301">
        <f t="shared" si="257"/>
        <v>53.202999999999989</v>
      </c>
      <c r="U163" s="301"/>
      <c r="V163" s="301">
        <f>SUM(V161:V162)</f>
        <v>36.006419651309074</v>
      </c>
      <c r="W163" s="301">
        <f t="shared" ref="W163" si="267">SUM(W161:W162)</f>
        <v>18.492645950361592</v>
      </c>
      <c r="X163" s="301">
        <f t="shared" ref="X163" si="268">SUM(X161:X162)</f>
        <v>1.0299343983292237</v>
      </c>
      <c r="Y163" s="301">
        <f t="shared" si="258"/>
        <v>55.52899999999989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40.998442625983159</v>
      </c>
      <c r="C170" s="300">
        <v>53.647236363661563</v>
      </c>
      <c r="D170" s="300">
        <v>4.3758600502760476</v>
      </c>
      <c r="E170" s="300">
        <f>SUM(B170:D170)</f>
        <v>99.021539039920768</v>
      </c>
      <c r="F170" s="300"/>
      <c r="G170" s="300">
        <v>41.442752034470253</v>
      </c>
      <c r="H170" s="300">
        <v>48.730768121009298</v>
      </c>
      <c r="I170" s="300">
        <v>4.7231534546071927</v>
      </c>
      <c r="J170" s="300">
        <f>SUM(G170:I170)</f>
        <v>94.896673610086737</v>
      </c>
      <c r="K170" s="300"/>
      <c r="L170" s="300">
        <v>41.93070457437593</v>
      </c>
      <c r="M170" s="300">
        <v>49.194486859200559</v>
      </c>
      <c r="N170" s="300">
        <v>5.2314790780626934</v>
      </c>
      <c r="O170" s="300">
        <f>SUM(L170:N170)</f>
        <v>96.35667051163918</v>
      </c>
      <c r="P170" s="300"/>
      <c r="Q170" s="300">
        <v>44.091124246544062</v>
      </c>
      <c r="R170" s="300">
        <v>49.515300052882338</v>
      </c>
      <c r="S170" s="300">
        <v>5.4414433775914999</v>
      </c>
      <c r="T170" s="300">
        <f>SUM(Q170:S170)</f>
        <v>99.047867677017905</v>
      </c>
      <c r="U170" s="300"/>
      <c r="V170" s="300">
        <v>49.196912708433914</v>
      </c>
      <c r="W170" s="300">
        <v>50.504997638292167</v>
      </c>
      <c r="X170" s="300">
        <v>5.8104809591572115</v>
      </c>
      <c r="Y170" s="300">
        <f>SUM(V170:X170)</f>
        <v>105.5123913058833</v>
      </c>
    </row>
    <row r="171" spans="1:25" x14ac:dyDescent="0.2">
      <c r="A171" s="260" t="s">
        <v>364</v>
      </c>
      <c r="B171" s="300">
        <v>25.727364259527292</v>
      </c>
      <c r="C171" s="300">
        <v>8.5993055284744813</v>
      </c>
      <c r="D171" s="300">
        <v>4.4167911720777147</v>
      </c>
      <c r="E171" s="300">
        <f t="shared" ref="E171" si="269">SUM(B171:D171)</f>
        <v>38.743460960079489</v>
      </c>
      <c r="F171" s="300"/>
      <c r="G171" s="300">
        <v>25.163119058816644</v>
      </c>
      <c r="H171" s="300">
        <v>8.2828194737603233</v>
      </c>
      <c r="I171" s="300">
        <v>3.9083878573365887</v>
      </c>
      <c r="J171" s="300">
        <f t="shared" ref="J171:J172" si="270">SUM(G171:I171)</f>
        <v>37.354326389913552</v>
      </c>
      <c r="K171" s="300"/>
      <c r="L171" s="300">
        <v>26.009375434972576</v>
      </c>
      <c r="M171" s="300">
        <v>7.6122234298502907</v>
      </c>
      <c r="N171" s="300">
        <v>4.1737306235378213</v>
      </c>
      <c r="O171" s="300">
        <f t="shared" ref="O171:O172" si="271">SUM(L171:N171)</f>
        <v>37.795329488360686</v>
      </c>
      <c r="P171" s="300"/>
      <c r="Q171" s="300">
        <v>26.405354050220904</v>
      </c>
      <c r="R171" s="300">
        <v>7.9355281937357978</v>
      </c>
      <c r="S171" s="300">
        <v>4.3762500790253878</v>
      </c>
      <c r="T171" s="300">
        <f t="shared" ref="T171:T172" si="272">SUM(Q171:S171)</f>
        <v>38.717132322982089</v>
      </c>
      <c r="U171" s="300"/>
      <c r="V171" s="300">
        <v>27.44609803494113</v>
      </c>
      <c r="W171" s="300">
        <v>8.6452032794327405</v>
      </c>
      <c r="X171" s="300">
        <v>4.8103073797427056</v>
      </c>
      <c r="Y171" s="300">
        <f t="shared" ref="Y171:Y172" si="273">SUM(V171:X171)</f>
        <v>40.901608694116575</v>
      </c>
    </row>
    <row r="172" spans="1:25" x14ac:dyDescent="0.2">
      <c r="A172" s="264" t="s">
        <v>363</v>
      </c>
      <c r="B172" s="301">
        <f>SUM(B170:B171)</f>
        <v>66.725806885510451</v>
      </c>
      <c r="C172" s="301">
        <f t="shared" ref="C172" si="274">SUM(C170:C171)</f>
        <v>62.246541892136044</v>
      </c>
      <c r="D172" s="301">
        <f t="shared" ref="D172" si="275">SUM(D170:D171)</f>
        <v>8.7926512223537614</v>
      </c>
      <c r="E172" s="301">
        <f>SUM(B172:D172)</f>
        <v>137.76500000000024</v>
      </c>
      <c r="F172" s="301"/>
      <c r="G172" s="301">
        <f>SUM(G170:G171)</f>
        <v>66.605871093286893</v>
      </c>
      <c r="H172" s="301">
        <f t="shared" ref="H172" si="276">SUM(H170:H171)</f>
        <v>57.013587594769618</v>
      </c>
      <c r="I172" s="301">
        <f t="shared" ref="I172" si="277">SUM(I170:I171)</f>
        <v>8.6315413119437814</v>
      </c>
      <c r="J172" s="301">
        <f t="shared" si="270"/>
        <v>132.25100000000029</v>
      </c>
      <c r="K172" s="301"/>
      <c r="L172" s="301">
        <f>SUM(L170:L171)</f>
        <v>67.940080009348506</v>
      </c>
      <c r="M172" s="301">
        <f t="shared" ref="M172" si="278">SUM(M170:M171)</f>
        <v>56.806710289050848</v>
      </c>
      <c r="N172" s="301">
        <f t="shared" ref="N172" si="279">SUM(N170:N171)</f>
        <v>9.4052097016005156</v>
      </c>
      <c r="O172" s="301">
        <f t="shared" si="271"/>
        <v>134.15199999999987</v>
      </c>
      <c r="P172" s="301"/>
      <c r="Q172" s="301">
        <f>SUM(Q170:Q171)</f>
        <v>70.496478296764963</v>
      </c>
      <c r="R172" s="301">
        <f t="shared" ref="R172" si="280">SUM(R170:R171)</f>
        <v>57.450828246618137</v>
      </c>
      <c r="S172" s="301">
        <f t="shared" ref="S172" si="281">SUM(S170:S171)</f>
        <v>9.8176934566168867</v>
      </c>
      <c r="T172" s="301">
        <f t="shared" si="272"/>
        <v>137.76499999999999</v>
      </c>
      <c r="U172" s="301"/>
      <c r="V172" s="301">
        <f>SUM(V170:V171)</f>
        <v>76.643010743375044</v>
      </c>
      <c r="W172" s="301">
        <f t="shared" ref="W172" si="282">SUM(W170:W171)</f>
        <v>59.150200917724909</v>
      </c>
      <c r="X172" s="301">
        <f t="shared" ref="X172" si="283">SUM(X170:X171)</f>
        <v>10.620788338899917</v>
      </c>
      <c r="Y172" s="301">
        <f t="shared" si="273"/>
        <v>146.41399999999987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61.607756972741335</v>
      </c>
      <c r="C179" s="300">
        <v>57.910904760148249</v>
      </c>
      <c r="D179" s="300">
        <v>7.9972012896674567</v>
      </c>
      <c r="E179" s="300">
        <f>SUM(B179:D179)</f>
        <v>127.51586302255704</v>
      </c>
      <c r="F179" s="300"/>
      <c r="G179" s="300">
        <v>74.73361775656997</v>
      </c>
      <c r="H179" s="300">
        <v>68.447732179843669</v>
      </c>
      <c r="I179" s="300">
        <v>8.7169674409132689</v>
      </c>
      <c r="J179" s="300">
        <f>SUM(G179:I179)</f>
        <v>151.89831737732692</v>
      </c>
      <c r="K179" s="300"/>
      <c r="L179" s="300">
        <v>76.127710645493892</v>
      </c>
      <c r="M179" s="300">
        <v>66.678765601731271</v>
      </c>
      <c r="N179" s="300">
        <v>6.1214333971861281</v>
      </c>
      <c r="O179" s="300">
        <f>SUM(L179:N179)</f>
        <v>148.9279096444113</v>
      </c>
      <c r="P179" s="300"/>
      <c r="Q179" s="300">
        <v>82.655350072550775</v>
      </c>
      <c r="R179" s="300">
        <v>68.245865453522129</v>
      </c>
      <c r="S179" s="300">
        <v>6.8437248219822182</v>
      </c>
      <c r="T179" s="300">
        <f>SUM(Q179:S179)</f>
        <v>157.74494034805514</v>
      </c>
      <c r="U179" s="300"/>
      <c r="V179" s="300">
        <v>91.92991405824155</v>
      </c>
      <c r="W179" s="300">
        <v>66.823292726002933</v>
      </c>
      <c r="X179" s="300">
        <v>7.8152906864977751</v>
      </c>
      <c r="Y179" s="300">
        <f>SUM(V179:X179)</f>
        <v>166.56849747074224</v>
      </c>
    </row>
    <row r="180" spans="1:25" x14ac:dyDescent="0.2">
      <c r="A180" s="260" t="s">
        <v>364</v>
      </c>
      <c r="B180" s="300">
        <v>24.846020552180111</v>
      </c>
      <c r="C180" s="300">
        <v>6.1812559113878756</v>
      </c>
      <c r="D180" s="300">
        <v>2.7308605138753048</v>
      </c>
      <c r="E180" s="300">
        <f t="shared" ref="E180:E181" si="284">SUM(B180:D180)</f>
        <v>33.758136977443293</v>
      </c>
      <c r="F180" s="300"/>
      <c r="G180" s="300">
        <v>25.902007067680614</v>
      </c>
      <c r="H180" s="300">
        <v>7.759284043543289</v>
      </c>
      <c r="I180" s="300">
        <v>5.7583915114489921</v>
      </c>
      <c r="J180" s="300">
        <f t="shared" ref="J180:J181" si="285">SUM(G180:I180)</f>
        <v>39.419682622672894</v>
      </c>
      <c r="K180" s="300"/>
      <c r="L180" s="300">
        <v>25.484294330716249</v>
      </c>
      <c r="M180" s="300">
        <v>7.6525598695651418</v>
      </c>
      <c r="N180" s="300">
        <v>6.685236155307182</v>
      </c>
      <c r="O180" s="300">
        <f t="shared" ref="O180:O181" si="286">SUM(L180:N180)</f>
        <v>39.822090355588571</v>
      </c>
      <c r="P180" s="300"/>
      <c r="Q180" s="300">
        <v>26.930727526620672</v>
      </c>
      <c r="R180" s="300">
        <v>8.2831892995997602</v>
      </c>
      <c r="S180" s="300">
        <v>6.7091428257246415</v>
      </c>
      <c r="T180" s="300">
        <f t="shared" ref="T180:T181" si="287">SUM(Q180:S180)</f>
        <v>41.923059651945074</v>
      </c>
      <c r="U180" s="300"/>
      <c r="V180" s="300">
        <v>28.43630342300569</v>
      </c>
      <c r="W180" s="300">
        <v>9.0796492320531961</v>
      </c>
      <c r="X180" s="300">
        <v>6.3555498741990233</v>
      </c>
      <c r="Y180" s="300">
        <f t="shared" ref="Y180:Y181" si="288">SUM(V180:X180)</f>
        <v>43.871502529257903</v>
      </c>
    </row>
    <row r="181" spans="1:25" x14ac:dyDescent="0.2">
      <c r="A181" s="264" t="s">
        <v>363</v>
      </c>
      <c r="B181" s="301">
        <f>SUM(B179:B180)</f>
        <v>86.453777524921449</v>
      </c>
      <c r="C181" s="301">
        <f t="shared" ref="C181" si="289">SUM(C179:C180)</f>
        <v>64.092160671536121</v>
      </c>
      <c r="D181" s="301">
        <f t="shared" ref="D181" si="290">SUM(D179:D180)</f>
        <v>10.728061803542762</v>
      </c>
      <c r="E181" s="301">
        <f t="shared" si="284"/>
        <v>161.27400000000034</v>
      </c>
      <c r="F181" s="301"/>
      <c r="G181" s="301">
        <f>SUM(G179:G180)</f>
        <v>100.63562482425058</v>
      </c>
      <c r="H181" s="301">
        <f t="shared" ref="H181" si="291">SUM(H179:H180)</f>
        <v>76.207016223386958</v>
      </c>
      <c r="I181" s="301">
        <f t="shared" ref="I181" si="292">SUM(I179:I180)</f>
        <v>14.47535895236226</v>
      </c>
      <c r="J181" s="301">
        <f t="shared" si="285"/>
        <v>191.31799999999978</v>
      </c>
      <c r="K181" s="301"/>
      <c r="L181" s="301">
        <f>SUM(L179:L180)</f>
        <v>101.61200497621014</v>
      </c>
      <c r="M181" s="301">
        <f t="shared" ref="M181" si="293">SUM(M179:M180)</f>
        <v>74.33132547129641</v>
      </c>
      <c r="N181" s="301">
        <f t="shared" ref="N181" si="294">SUM(N179:N180)</f>
        <v>12.806669552493311</v>
      </c>
      <c r="O181" s="301">
        <f t="shared" si="286"/>
        <v>188.74999999999986</v>
      </c>
      <c r="P181" s="301"/>
      <c r="Q181" s="301">
        <f>SUM(Q179:Q180)</f>
        <v>109.58607759917145</v>
      </c>
      <c r="R181" s="301">
        <f t="shared" ref="R181" si="295">SUM(R179:R180)</f>
        <v>76.529054753121883</v>
      </c>
      <c r="S181" s="301">
        <f t="shared" ref="S181" si="296">SUM(S179:S180)</f>
        <v>13.55286764770686</v>
      </c>
      <c r="T181" s="301">
        <f t="shared" si="287"/>
        <v>199.66800000000018</v>
      </c>
      <c r="U181" s="301"/>
      <c r="V181" s="301">
        <f>SUM(V179:V180)</f>
        <v>120.36621748124725</v>
      </c>
      <c r="W181" s="301">
        <f t="shared" ref="W181" si="297">SUM(W179:W180)</f>
        <v>75.902941958056132</v>
      </c>
      <c r="X181" s="301">
        <f t="shared" ref="X181" si="298">SUM(X179:X180)</f>
        <v>14.170840560696799</v>
      </c>
      <c r="Y181" s="301">
        <f t="shared" si="288"/>
        <v>210.4400000000002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4.5974089727178438</v>
      </c>
      <c r="C188" s="300">
        <v>7.7845547997588724</v>
      </c>
      <c r="D188" s="300">
        <v>3.0494598237128021</v>
      </c>
      <c r="E188" s="300">
        <f>SUM(B188:D188)</f>
        <v>15.431423596189518</v>
      </c>
      <c r="F188" s="300"/>
      <c r="G188" s="300">
        <v>4.3425999819983643</v>
      </c>
      <c r="H188" s="300">
        <v>6.8582534553179828</v>
      </c>
      <c r="I188" s="300">
        <v>3.1397298382757071</v>
      </c>
      <c r="J188" s="300">
        <f>SUM(G188:I188)</f>
        <v>14.340583275592055</v>
      </c>
      <c r="K188" s="300"/>
      <c r="L188" s="300">
        <v>5.2260327575766503</v>
      </c>
      <c r="M188" s="300">
        <v>7.7387875280460801</v>
      </c>
      <c r="N188" s="300">
        <v>2.5123404662968687</v>
      </c>
      <c r="O188" s="300">
        <f>SUM(L188:N188)</f>
        <v>15.477160751919598</v>
      </c>
      <c r="P188" s="300"/>
      <c r="Q188" s="300">
        <v>4.6992879466831239</v>
      </c>
      <c r="R188" s="300">
        <v>7.4357020491459318</v>
      </c>
      <c r="S188" s="300">
        <v>2.0620878953092729</v>
      </c>
      <c r="T188" s="300">
        <f>SUM(Q188:S188)</f>
        <v>14.197077891138328</v>
      </c>
      <c r="U188" s="300"/>
      <c r="V188" s="300">
        <v>4.6102058363773137</v>
      </c>
      <c r="W188" s="300">
        <v>7.7469181864389647</v>
      </c>
      <c r="X188" s="300">
        <v>2.2182965085776933</v>
      </c>
      <c r="Y188" s="300">
        <f>SUM(V188:X188)</f>
        <v>14.575420531393974</v>
      </c>
    </row>
    <row r="189" spans="1:25" x14ac:dyDescent="0.2">
      <c r="A189" s="260" t="s">
        <v>364</v>
      </c>
      <c r="B189" s="300">
        <v>5.7041926143279555</v>
      </c>
      <c r="C189" s="300">
        <v>5.5726169367039002</v>
      </c>
      <c r="D189" s="300">
        <v>5.2707668527786682</v>
      </c>
      <c r="E189" s="300">
        <f t="shared" ref="E189:E190" si="299">SUM(B189:D189)</f>
        <v>16.547576403810524</v>
      </c>
      <c r="F189" s="300"/>
      <c r="G189" s="300">
        <v>6.7969161345542402</v>
      </c>
      <c r="H189" s="300">
        <v>4.1388283457061545</v>
      </c>
      <c r="I189" s="300">
        <v>6.8306722441475678</v>
      </c>
      <c r="J189" s="300">
        <f t="shared" ref="J189:J190" si="300">SUM(G189:I189)</f>
        <v>17.766416724407961</v>
      </c>
      <c r="K189" s="300"/>
      <c r="L189" s="300">
        <v>5.7799574283708317</v>
      </c>
      <c r="M189" s="300">
        <v>4.4289115409950295</v>
      </c>
      <c r="N189" s="300">
        <v>5.4269702787145357</v>
      </c>
      <c r="O189" s="300">
        <f t="shared" ref="O189:O190" si="301">SUM(L189:N189)</f>
        <v>15.635839248080398</v>
      </c>
      <c r="P189" s="300"/>
      <c r="Q189" s="300">
        <v>5.5605153127271567</v>
      </c>
      <c r="R189" s="300">
        <v>4.4012341162053561</v>
      </c>
      <c r="S189" s="300">
        <v>4.688172679929175</v>
      </c>
      <c r="T189" s="300">
        <f t="shared" ref="T189:T190" si="302">SUM(Q189:S189)</f>
        <v>14.649922108861688</v>
      </c>
      <c r="U189" s="300"/>
      <c r="V189" s="300">
        <v>5.8581235017275821</v>
      </c>
      <c r="W189" s="300">
        <v>4.7975143302586387</v>
      </c>
      <c r="X189" s="300">
        <v>4.9159416366198085</v>
      </c>
      <c r="Y189" s="300">
        <f t="shared" ref="Y189:Y190" si="303">SUM(V189:X189)</f>
        <v>15.571579468606028</v>
      </c>
    </row>
    <row r="190" spans="1:25" x14ac:dyDescent="0.2">
      <c r="A190" s="264" t="s">
        <v>363</v>
      </c>
      <c r="B190" s="301">
        <f>SUM(B188:B189)</f>
        <v>10.301601587045798</v>
      </c>
      <c r="C190" s="301">
        <f t="shared" ref="C190" si="304">SUM(C188:C189)</f>
        <v>13.357171736462773</v>
      </c>
      <c r="D190" s="301">
        <f t="shared" ref="D190" si="305">SUM(D188:D189)</f>
        <v>8.3202266764914707</v>
      </c>
      <c r="E190" s="301">
        <f t="shared" si="299"/>
        <v>31.979000000000042</v>
      </c>
      <c r="F190" s="301"/>
      <c r="G190" s="301">
        <f>SUM(G188:G189)</f>
        <v>11.139516116552604</v>
      </c>
      <c r="H190" s="301">
        <f t="shared" ref="H190" si="306">SUM(H188:H189)</f>
        <v>10.997081801024137</v>
      </c>
      <c r="I190" s="301">
        <f t="shared" ref="I190" si="307">SUM(I188:I189)</f>
        <v>9.9704020824232753</v>
      </c>
      <c r="J190" s="301">
        <f t="shared" si="300"/>
        <v>32.107000000000021</v>
      </c>
      <c r="K190" s="301"/>
      <c r="L190" s="301">
        <f>SUM(L188:L189)</f>
        <v>11.005990185947482</v>
      </c>
      <c r="M190" s="301">
        <f t="shared" ref="M190" si="308">SUM(M188:M189)</f>
        <v>12.16769906904111</v>
      </c>
      <c r="N190" s="301">
        <f t="shared" ref="N190" si="309">SUM(N188:N189)</f>
        <v>7.9393107450114044</v>
      </c>
      <c r="O190" s="301">
        <f t="shared" si="301"/>
        <v>31.112999999999996</v>
      </c>
      <c r="P190" s="301"/>
      <c r="Q190" s="301">
        <f>SUM(Q188:Q189)</f>
        <v>10.25980325941028</v>
      </c>
      <c r="R190" s="301">
        <f t="shared" ref="R190" si="310">SUM(R188:R189)</f>
        <v>11.836936165351288</v>
      </c>
      <c r="S190" s="301">
        <f t="shared" ref="S190" si="311">SUM(S188:S189)</f>
        <v>6.7502605752384479</v>
      </c>
      <c r="T190" s="301">
        <f t="shared" si="302"/>
        <v>28.847000000000016</v>
      </c>
      <c r="U190" s="301"/>
      <c r="V190" s="301">
        <f>SUM(V188:V189)</f>
        <v>10.468329338104896</v>
      </c>
      <c r="W190" s="301">
        <f t="shared" ref="W190" si="312">SUM(W188:W189)</f>
        <v>12.544432516697604</v>
      </c>
      <c r="X190" s="301">
        <f t="shared" ref="X190" si="313">SUM(X188:X189)</f>
        <v>7.1342381451975019</v>
      </c>
      <c r="Y190" s="301">
        <f t="shared" si="303"/>
        <v>30.146999999999998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8.8372909823205568</v>
      </c>
      <c r="C197" s="300">
        <v>8.1011211735543718</v>
      </c>
      <c r="D197" s="300">
        <v>7.5531765999421019</v>
      </c>
      <c r="E197" s="300">
        <f>SUM(B197:D197)</f>
        <v>24.49158875581703</v>
      </c>
      <c r="F197" s="300"/>
      <c r="G197" s="300">
        <v>7.982629337809426</v>
      </c>
      <c r="H197" s="300">
        <v>7.7683243907704966</v>
      </c>
      <c r="I197" s="300">
        <v>8.3744486833831484</v>
      </c>
      <c r="J197" s="300">
        <f>SUM(G197:I197)</f>
        <v>24.125402411963073</v>
      </c>
      <c r="K197" s="300"/>
      <c r="L197" s="300">
        <v>8.2530779992754688</v>
      </c>
      <c r="M197" s="300">
        <v>6.9265334781449281</v>
      </c>
      <c r="N197" s="300">
        <v>8.2845412107639884</v>
      </c>
      <c r="O197" s="300">
        <f>SUM(L197:N197)</f>
        <v>23.464152688184384</v>
      </c>
      <c r="P197" s="300"/>
      <c r="Q197" s="300">
        <v>7.8373674494821008</v>
      </c>
      <c r="R197" s="300">
        <v>6.6929381641774528</v>
      </c>
      <c r="S197" s="300">
        <v>8.1461080070915433</v>
      </c>
      <c r="T197" s="300">
        <f>SUM(Q197:S197)</f>
        <v>22.676413620751099</v>
      </c>
      <c r="U197" s="300"/>
      <c r="V197" s="300">
        <v>7.5312347466942251</v>
      </c>
      <c r="W197" s="300">
        <v>6.5220567177853672</v>
      </c>
      <c r="X197" s="300">
        <v>8.0724958236926216</v>
      </c>
      <c r="Y197" s="300">
        <f>SUM(V197:X197)</f>
        <v>22.125787288172212</v>
      </c>
    </row>
    <row r="198" spans="1:25" x14ac:dyDescent="0.2">
      <c r="A198" s="260" t="s">
        <v>364</v>
      </c>
      <c r="B198" s="300">
        <v>9.154252983365236</v>
      </c>
      <c r="C198" s="300">
        <v>2.632829524858483</v>
      </c>
      <c r="D198" s="300">
        <v>3.483328735959256</v>
      </c>
      <c r="E198" s="300">
        <f t="shared" ref="E198:E199" si="314">SUM(B198:D198)</f>
        <v>15.270411244182975</v>
      </c>
      <c r="F198" s="300"/>
      <c r="G198" s="300">
        <v>7.0481493970380233</v>
      </c>
      <c r="H198" s="300">
        <v>3.5811000491892231</v>
      </c>
      <c r="I198" s="300">
        <v>2.6153481418096747</v>
      </c>
      <c r="J198" s="300">
        <f t="shared" ref="J198:J199" si="315">SUM(G198:I198)</f>
        <v>13.244597588036921</v>
      </c>
      <c r="K198" s="300"/>
      <c r="L198" s="300">
        <v>7.2957635193707073</v>
      </c>
      <c r="M198" s="300">
        <v>3.1463211524016019</v>
      </c>
      <c r="N198" s="300">
        <v>1.8757626400433491</v>
      </c>
      <c r="O198" s="300">
        <f t="shared" ref="O198:O199" si="316">SUM(L198:N198)</f>
        <v>12.31784731181566</v>
      </c>
      <c r="P198" s="300"/>
      <c r="Q198" s="300">
        <v>7.3865598081232857</v>
      </c>
      <c r="R198" s="300">
        <v>3.0730131595903711</v>
      </c>
      <c r="S198" s="300">
        <v>1.8970134115352635</v>
      </c>
      <c r="T198" s="300">
        <f t="shared" ref="T198:T199" si="317">SUM(Q198:S198)</f>
        <v>12.35658637924892</v>
      </c>
      <c r="U198" s="300"/>
      <c r="V198" s="300">
        <v>7.7907244053553741</v>
      </c>
      <c r="W198" s="300">
        <v>3.1036634316690308</v>
      </c>
      <c r="X198" s="300">
        <v>1.9928248748033313</v>
      </c>
      <c r="Y198" s="300">
        <f t="shared" ref="Y198:Y199" si="318">SUM(V198:X198)</f>
        <v>12.887212711827736</v>
      </c>
    </row>
    <row r="199" spans="1:25" x14ac:dyDescent="0.2">
      <c r="A199" s="264" t="s">
        <v>363</v>
      </c>
      <c r="B199" s="301">
        <f>SUM(B197:B198)</f>
        <v>17.991543965685793</v>
      </c>
      <c r="C199" s="301">
        <f t="shared" ref="C199" si="319">SUM(C197:C198)</f>
        <v>10.733950698412855</v>
      </c>
      <c r="D199" s="301">
        <f t="shared" ref="D199" si="320">SUM(D197:D198)</f>
        <v>11.036505335901358</v>
      </c>
      <c r="E199" s="301">
        <f t="shared" si="314"/>
        <v>39.762000000000008</v>
      </c>
      <c r="F199" s="301"/>
      <c r="G199" s="301">
        <f>SUM(G197:G198)</f>
        <v>15.030778734847448</v>
      </c>
      <c r="H199" s="301">
        <f t="shared" ref="H199" si="321">SUM(H197:H198)</f>
        <v>11.349424439959719</v>
      </c>
      <c r="I199" s="301">
        <f t="shared" ref="I199" si="322">SUM(I197:I198)</f>
        <v>10.989796825192823</v>
      </c>
      <c r="J199" s="301">
        <f t="shared" si="315"/>
        <v>37.36999999999999</v>
      </c>
      <c r="K199" s="301"/>
      <c r="L199" s="301">
        <f>SUM(L197:L198)</f>
        <v>15.548841518646176</v>
      </c>
      <c r="M199" s="301">
        <f t="shared" ref="M199" si="323">SUM(M197:M198)</f>
        <v>10.07285463054653</v>
      </c>
      <c r="N199" s="301">
        <f t="shared" ref="N199" si="324">SUM(N197:N198)</f>
        <v>10.160303850807338</v>
      </c>
      <c r="O199" s="301">
        <f t="shared" si="316"/>
        <v>35.782000000000046</v>
      </c>
      <c r="P199" s="301"/>
      <c r="Q199" s="301">
        <f>SUM(Q197:Q198)</f>
        <v>15.223927257605386</v>
      </c>
      <c r="R199" s="301">
        <f t="shared" ref="R199" si="325">SUM(R197:R198)</f>
        <v>9.7659513237678244</v>
      </c>
      <c r="S199" s="301">
        <f t="shared" ref="S199" si="326">SUM(S197:S198)</f>
        <v>10.043121418626807</v>
      </c>
      <c r="T199" s="301">
        <f t="shared" si="317"/>
        <v>35.033000000000015</v>
      </c>
      <c r="U199" s="301"/>
      <c r="V199" s="301">
        <f>SUM(V197:V198)</f>
        <v>15.321959152049599</v>
      </c>
      <c r="W199" s="301">
        <f t="shared" ref="W199" si="327">SUM(W197:W198)</f>
        <v>9.6257201494543985</v>
      </c>
      <c r="X199" s="301">
        <f t="shared" ref="X199" si="328">SUM(X197:X198)</f>
        <v>10.065320698495952</v>
      </c>
      <c r="Y199" s="301">
        <f t="shared" si="318"/>
        <v>35.012999999999948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West Midlands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0.62631770309931056</v>
      </c>
      <c r="N7">
        <f>'Ind T4'!C122</f>
        <v>0.41601638537631658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3.1963936569128881</v>
      </c>
      <c r="N9">
        <f>'Ind T4'!C120</f>
        <v>0.72781706511650945</v>
      </c>
    </row>
    <row r="10" spans="1:16" x14ac:dyDescent="0.2">
      <c r="L10" s="13" t="str">
        <f>'Ind T4'!A80</f>
        <v>Education</v>
      </c>
      <c r="M10">
        <f>'Ind T4'!B119</f>
        <v>-0.53010693940207521</v>
      </c>
      <c r="N10">
        <f>'Ind T4'!C119</f>
        <v>0.58480159319147518</v>
      </c>
    </row>
    <row r="11" spans="1:16" x14ac:dyDescent="0.2">
      <c r="L11" s="13" t="str">
        <f>'Ind T4'!A79</f>
        <v>Public admin. and defence</v>
      </c>
      <c r="M11">
        <f>'Ind T4'!B118</f>
        <v>-0.42866161791690338</v>
      </c>
      <c r="N11">
        <f>'Ind T4'!C118</f>
        <v>0.35035059019110637</v>
      </c>
    </row>
    <row r="12" spans="1:16" x14ac:dyDescent="0.2">
      <c r="L12" s="1" t="str">
        <f>CONCATENATE("[",'Ind T4'!A78,"]")</f>
        <v>[Non-marketed services]</v>
      </c>
      <c r="M12">
        <f>'Ind T4'!B117</f>
        <v>1.255719928265675</v>
      </c>
      <c r="N12">
        <f>'Ind T4'!C117</f>
        <v>0.6249206579327371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-2.0872433160298298</v>
      </c>
      <c r="N14" s="13">
        <f>'Ind T4'!C115</f>
        <v>-0.14473217894200863</v>
      </c>
    </row>
    <row r="15" spans="1:16" x14ac:dyDescent="0.2">
      <c r="L15" s="13" t="str">
        <f>'Ind T4'!A75</f>
        <v>Arts and entertainment</v>
      </c>
      <c r="M15" s="13">
        <f>'Ind T4'!B114</f>
        <v>-0.54756932591765173</v>
      </c>
      <c r="N15" s="13">
        <f>'Ind T4'!C114</f>
        <v>-0.21004790692369379</v>
      </c>
    </row>
    <row r="16" spans="1:16" x14ac:dyDescent="0.2">
      <c r="L16" s="13" t="str">
        <f>'Ind T4'!A74</f>
        <v>Support services</v>
      </c>
      <c r="M16" s="13">
        <f>'Ind T4'!B113</f>
        <v>2.2346582704597884</v>
      </c>
      <c r="N16" s="13">
        <f>'Ind T4'!C113</f>
        <v>0.79036431001200391</v>
      </c>
    </row>
    <row r="17" spans="12:14" x14ac:dyDescent="0.2">
      <c r="L17" s="13" t="str">
        <f>'Ind T4'!A73</f>
        <v>Professional services</v>
      </c>
      <c r="M17" s="13">
        <f>'Ind T4'!B112</f>
        <v>0.16846714734637391</v>
      </c>
      <c r="N17" s="13">
        <f>'Ind T4'!C112</f>
        <v>0.54805421847639035</v>
      </c>
    </row>
    <row r="18" spans="12:14" x14ac:dyDescent="0.2">
      <c r="L18" s="13" t="str">
        <f>'Ind T4'!A72</f>
        <v>Real estate</v>
      </c>
      <c r="M18" s="13">
        <f>'Ind T4'!B111</f>
        <v>3.5731779426315224</v>
      </c>
      <c r="N18" s="13">
        <f>'Ind T4'!C111</f>
        <v>0.74866438825240689</v>
      </c>
    </row>
    <row r="19" spans="12:14" x14ac:dyDescent="0.2">
      <c r="L19" t="str">
        <f>'Ind T4'!A71</f>
        <v>Finance and insurance</v>
      </c>
      <c r="M19">
        <f>'Ind T4'!B110</f>
        <v>1.3749075269041677</v>
      </c>
      <c r="N19">
        <f>'Ind T4'!C110</f>
        <v>-0.24180377793390218</v>
      </c>
    </row>
    <row r="20" spans="12:14" x14ac:dyDescent="0.2">
      <c r="L20" t="str">
        <f>'Ind T4'!A70</f>
        <v>Information technology</v>
      </c>
      <c r="M20">
        <f>'Ind T4'!B109</f>
        <v>2.7106056123010536</v>
      </c>
      <c r="N20">
        <f>'Ind T4'!C109</f>
        <v>0.64972235434515024</v>
      </c>
    </row>
    <row r="21" spans="12:14" x14ac:dyDescent="0.2">
      <c r="L21" t="str">
        <f>'Ind T4'!A69</f>
        <v>Media</v>
      </c>
      <c r="M21">
        <f>'Ind T4'!B108</f>
        <v>6.259674542392113</v>
      </c>
      <c r="N21">
        <f>'Ind T4'!C108</f>
        <v>-1.0760790015740263E-2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1.1473098230735612</v>
      </c>
      <c r="N22">
        <f>'Ind T4'!C107</f>
        <v>0.44252098566193165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2.2269372276049637</v>
      </c>
      <c r="N24">
        <f>'Ind T4'!C105</f>
        <v>1.6106343467661377</v>
      </c>
    </row>
    <row r="25" spans="12:14" x14ac:dyDescent="0.2">
      <c r="L25" s="13" t="str">
        <f>'Ind T4'!A65</f>
        <v>Transport and storage</v>
      </c>
      <c r="M25">
        <f>'Ind T4'!B104</f>
        <v>0.76998103249033001</v>
      </c>
      <c r="N25">
        <f>'Ind T4'!C104</f>
        <v>0.77280589146400125</v>
      </c>
    </row>
    <row r="26" spans="12:14" x14ac:dyDescent="0.2">
      <c r="L26" s="13" t="str">
        <f>'Ind T4'!A64</f>
        <v>Wholesale and retail trade</v>
      </c>
      <c r="M26">
        <f>'Ind T4'!B103</f>
        <v>-0.62809789141771155</v>
      </c>
      <c r="N26">
        <f>'Ind T4'!C103</f>
        <v>0.11223986786803586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0.26274099643703863</v>
      </c>
      <c r="N27">
        <f>'Ind T4'!C102</f>
        <v>0.61007523212530668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2.6504888208180866</v>
      </c>
      <c r="N29">
        <f>'Ind T4'!C100</f>
        <v>0.14977342535797966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-1.7830481481148852</v>
      </c>
      <c r="N31">
        <f>'Ind T4'!C98</f>
        <v>-0.75667552109264236</v>
      </c>
    </row>
    <row r="32" spans="12:14" x14ac:dyDescent="0.2">
      <c r="L32" s="13" t="str">
        <f>'Ind T4'!A58</f>
        <v>Engineering</v>
      </c>
      <c r="M32">
        <f>'Ind T4'!B97</f>
        <v>1.5397054847338776</v>
      </c>
      <c r="N32">
        <f>'Ind T4'!C97</f>
        <v>-0.35833423406792519</v>
      </c>
    </row>
    <row r="33" spans="12:14" x14ac:dyDescent="0.2">
      <c r="L33" s="13" t="str">
        <f>'Ind T4'!A57</f>
        <v>Food drink and tobacco</v>
      </c>
      <c r="M33">
        <f>'Ind T4'!B96</f>
        <v>-3.5749183408970819</v>
      </c>
      <c r="N33">
        <f>'Ind T4'!C96</f>
        <v>-0.14012237465726995</v>
      </c>
    </row>
    <row r="34" spans="12:14" x14ac:dyDescent="0.2">
      <c r="L34" s="1" t="str">
        <f>CONCATENATE("[",'Ind T4'!A56,"]")</f>
        <v>[Manufacturing]</v>
      </c>
      <c r="M34">
        <f>'Ind T4'!B95</f>
        <v>-1.5952719677922</v>
      </c>
      <c r="N34">
        <f>'Ind T4'!C95</f>
        <v>-0.66106385096941223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-0.98930436984828729</v>
      </c>
      <c r="N36">
        <f>'Ind T4'!C93</f>
        <v>0.3952452756955438</v>
      </c>
    </row>
    <row r="37" spans="12:14" x14ac:dyDescent="0.2">
      <c r="L37" s="13" t="str">
        <f>'Ind T4'!A53</f>
        <v>Electricity and gas</v>
      </c>
      <c r="M37">
        <f>'Ind T4'!B92</f>
        <v>-6.3353432404009808</v>
      </c>
      <c r="N37">
        <f>'Ind T4'!C92</f>
        <v>-0.27954089899521195</v>
      </c>
    </row>
    <row r="38" spans="12:14" x14ac:dyDescent="0.2">
      <c r="L38" s="13" t="str">
        <f>'Ind T4'!A52</f>
        <v>Mining and quarrying</v>
      </c>
      <c r="M38">
        <f>'Ind T4'!B91</f>
        <v>8.2096497320158548</v>
      </c>
      <c r="N38">
        <f>'Ind T4'!C91</f>
        <v>-5.0040900783095648</v>
      </c>
    </row>
    <row r="39" spans="12:14" x14ac:dyDescent="0.2">
      <c r="L39" s="45" t="str">
        <f>'Ind T4'!A51</f>
        <v>Agriculture</v>
      </c>
      <c r="M39">
        <f>'Ind T4'!B90</f>
        <v>-17.723413668394816</v>
      </c>
      <c r="N39">
        <f>'Ind T4'!C90</f>
        <v>0.56397353690784691</v>
      </c>
    </row>
    <row r="40" spans="12:14" x14ac:dyDescent="0.2">
      <c r="L40" s="1" t="str">
        <f>CONCATENATE("[",'Ind T4'!A50,"]")</f>
        <v>[Primary sector and utilities]</v>
      </c>
      <c r="M40">
        <f>'Ind T4'!B89</f>
        <v>-6.3798903485587477</v>
      </c>
      <c r="N40">
        <f>'Ind T4'!C89</f>
        <v>9.9807496585446742E-2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West Midlands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24.49</v>
      </c>
      <c r="N5" s="11">
        <f t="shared" ref="N5:AL5" si="1">SUM(N6:N9)</f>
        <v>23.062000000000005</v>
      </c>
      <c r="O5" s="11">
        <f t="shared" si="1"/>
        <v>26.306999999999988</v>
      </c>
      <c r="P5" s="11">
        <f t="shared" si="1"/>
        <v>20.80599999999999</v>
      </c>
      <c r="Q5" s="11">
        <f t="shared" si="1"/>
        <v>23.109000000000016</v>
      </c>
      <c r="R5" s="11">
        <f t="shared" si="1"/>
        <v>26.284999999999922</v>
      </c>
      <c r="S5" s="11">
        <f t="shared" si="1"/>
        <v>23.194999999999965</v>
      </c>
      <c r="T5" s="11">
        <f t="shared" si="1"/>
        <v>24.056000000000072</v>
      </c>
      <c r="U5" s="11">
        <f t="shared" si="1"/>
        <v>25.945</v>
      </c>
      <c r="V5" s="11">
        <f t="shared" si="1"/>
        <v>23.063999999999989</v>
      </c>
      <c r="W5" s="11">
        <f t="shared" si="1"/>
        <v>18.903999999999968</v>
      </c>
      <c r="X5" s="11">
        <f t="shared" si="1"/>
        <v>18.602999999999962</v>
      </c>
      <c r="Y5" s="11">
        <f t="shared" si="1"/>
        <v>18.473999999999975</v>
      </c>
      <c r="Z5" s="11">
        <f t="shared" si="1"/>
        <v>18.566000000000013</v>
      </c>
      <c r="AA5" s="11">
        <f t="shared" si="1"/>
        <v>18.935000000000016</v>
      </c>
      <c r="AB5" s="11">
        <f t="shared" si="1"/>
        <v>19.085999999999991</v>
      </c>
      <c r="AC5" s="11">
        <f t="shared" si="1"/>
        <v>19.185000000000031</v>
      </c>
      <c r="AD5" s="11">
        <f t="shared" si="1"/>
        <v>19.234999999999989</v>
      </c>
      <c r="AE5" s="11">
        <f t="shared" si="1"/>
        <v>19.252999999999986</v>
      </c>
      <c r="AF5" s="11">
        <f t="shared" si="1"/>
        <v>19.254000000000019</v>
      </c>
      <c r="AG5" s="11">
        <f t="shared" si="1"/>
        <v>19.252999999999989</v>
      </c>
      <c r="AH5" s="11">
        <f t="shared" si="1"/>
        <v>19.245000000000015</v>
      </c>
      <c r="AI5" s="11">
        <f t="shared" si="1"/>
        <v>19.235000000000042</v>
      </c>
      <c r="AJ5" s="11">
        <f t="shared" si="1"/>
        <v>19.221</v>
      </c>
      <c r="AK5" s="11">
        <f t="shared" si="1"/>
        <v>19.203999999999994</v>
      </c>
      <c r="AL5" s="11">
        <f t="shared" si="1"/>
        <v>19.188999999999975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8.8739999999999881</v>
      </c>
      <c r="N6" s="11">
        <v>7.1180000000000065</v>
      </c>
      <c r="O6" s="11">
        <v>8.450999999999997</v>
      </c>
      <c r="P6" s="11">
        <v>5.1409999999999982</v>
      </c>
      <c r="Q6" s="11">
        <v>6.1059999999999999</v>
      </c>
      <c r="R6" s="11">
        <v>7.9249999999999829</v>
      </c>
      <c r="S6" s="11">
        <v>5.5239999999999885</v>
      </c>
      <c r="T6" s="11">
        <v>5.2250000000000103</v>
      </c>
      <c r="U6" s="11">
        <v>8.6249999999999982</v>
      </c>
      <c r="V6" s="11">
        <v>6.0420000000000043</v>
      </c>
      <c r="W6" s="11">
        <v>2.9879999999999982</v>
      </c>
      <c r="X6" s="11">
        <v>3.0490000000000013</v>
      </c>
      <c r="Y6" s="11">
        <v>3.105999999999999</v>
      </c>
      <c r="Z6" s="11">
        <v>3.1859999999999999</v>
      </c>
      <c r="AA6" s="11">
        <v>3.2459999999999973</v>
      </c>
      <c r="AB6" s="11">
        <v>3.2430000000000119</v>
      </c>
      <c r="AC6" s="11">
        <v>3.2440000000000087</v>
      </c>
      <c r="AD6" s="11">
        <v>3.2429999999999972</v>
      </c>
      <c r="AE6" s="11">
        <v>3.2409999999999961</v>
      </c>
      <c r="AF6" s="11">
        <v>3.2380000000000013</v>
      </c>
      <c r="AG6" s="11">
        <v>3.241999999999996</v>
      </c>
      <c r="AH6" s="11">
        <v>3.2449999999999992</v>
      </c>
      <c r="AI6" s="11">
        <v>3.2480000000000029</v>
      </c>
      <c r="AJ6" s="11">
        <v>3.2500000000000013</v>
      </c>
      <c r="AK6" s="172">
        <v>3.2500000000000013</v>
      </c>
      <c r="AL6" s="11">
        <v>3.2509999999999954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6.5999999999999767E-2</v>
      </c>
      <c r="N7" s="11">
        <v>6.7000000000000046E-2</v>
      </c>
      <c r="O7" s="11">
        <v>0.90100000000000036</v>
      </c>
      <c r="P7" s="11">
        <v>6.4000000000000182E-2</v>
      </c>
      <c r="Q7" s="11">
        <v>3.8999999999999951E-2</v>
      </c>
      <c r="R7" s="11">
        <v>0.42800000000000077</v>
      </c>
      <c r="S7" s="11">
        <v>4.6000000000000103E-2</v>
      </c>
      <c r="T7" s="11">
        <v>0.14300000000000002</v>
      </c>
      <c r="U7" s="11">
        <v>0.62399999999999811</v>
      </c>
      <c r="V7" s="11">
        <v>0.59999999999999942</v>
      </c>
      <c r="W7" s="11">
        <v>0.63499999999999945</v>
      </c>
      <c r="X7" s="11">
        <v>0.58900000000000008</v>
      </c>
      <c r="Y7" s="11">
        <v>0.57000000000000162</v>
      </c>
      <c r="Z7" s="11">
        <v>0.53400000000000003</v>
      </c>
      <c r="AA7" s="11">
        <v>0.49900000000000061</v>
      </c>
      <c r="AB7" s="11">
        <v>0.46999999999999892</v>
      </c>
      <c r="AC7" s="11">
        <v>0.44600000000000084</v>
      </c>
      <c r="AD7" s="11">
        <v>0.42299999999999965</v>
      </c>
      <c r="AE7" s="11">
        <v>0.40200000000000019</v>
      </c>
      <c r="AF7" s="11">
        <v>0.3829999999999999</v>
      </c>
      <c r="AG7" s="11">
        <v>0.36599999999999994</v>
      </c>
      <c r="AH7" s="11">
        <v>0.34900000000000053</v>
      </c>
      <c r="AI7" s="11">
        <v>0.33399999999999969</v>
      </c>
      <c r="AJ7" s="11">
        <v>0.31900000000000078</v>
      </c>
      <c r="AK7" s="172">
        <v>0.30600000000000077</v>
      </c>
      <c r="AL7" s="11">
        <v>0.29400000000000009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7.8470000000000084</v>
      </c>
      <c r="N8" s="11">
        <v>7.7669999999999995</v>
      </c>
      <c r="O8" s="11">
        <v>8.3440000000000119</v>
      </c>
      <c r="P8" s="11">
        <v>7.5439999999999934</v>
      </c>
      <c r="Q8" s="11">
        <v>7.6219999999999866</v>
      </c>
      <c r="R8" s="11">
        <v>7.7249999999999961</v>
      </c>
      <c r="S8" s="11">
        <v>8.6339999999999648</v>
      </c>
      <c r="T8" s="11">
        <v>8.4830000000000414</v>
      </c>
      <c r="U8" s="11">
        <v>5.7470000000000052</v>
      </c>
      <c r="V8" s="11">
        <v>5.2409999999999997</v>
      </c>
      <c r="W8" s="11">
        <v>5.5689999999999857</v>
      </c>
      <c r="X8" s="11">
        <v>5.5099999999999936</v>
      </c>
      <c r="Y8" s="11">
        <v>5.4329999999999936</v>
      </c>
      <c r="Z8" s="11">
        <v>5.4119999999999964</v>
      </c>
      <c r="AA8" s="11">
        <v>5.4030000000000022</v>
      </c>
      <c r="AB8" s="11">
        <v>5.3949999999999969</v>
      </c>
      <c r="AC8" s="11">
        <v>5.3859999999999992</v>
      </c>
      <c r="AD8" s="11">
        <v>5.3779999999999948</v>
      </c>
      <c r="AE8" s="11">
        <v>5.3699999999999983</v>
      </c>
      <c r="AF8" s="11">
        <v>5.3640000000000025</v>
      </c>
      <c r="AG8" s="11">
        <v>5.3589999999999964</v>
      </c>
      <c r="AH8" s="11">
        <v>5.3540000000000179</v>
      </c>
      <c r="AI8" s="11">
        <v>5.3500000000000023</v>
      </c>
      <c r="AJ8" s="11">
        <v>5.3469999999999924</v>
      </c>
      <c r="AK8" s="172">
        <v>5.343</v>
      </c>
      <c r="AL8" s="11">
        <v>5.3400000000000079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7.703000000000003</v>
      </c>
      <c r="N9" s="11">
        <v>8.1100000000000012</v>
      </c>
      <c r="O9" s="11">
        <v>8.6109999999999811</v>
      </c>
      <c r="P9" s="11">
        <v>8.0569999999999986</v>
      </c>
      <c r="Q9" s="11">
        <v>9.3420000000000325</v>
      </c>
      <c r="R9" s="11">
        <v>10.20699999999994</v>
      </c>
      <c r="S9" s="11">
        <v>8.9910000000000103</v>
      </c>
      <c r="T9" s="11">
        <v>10.20500000000002</v>
      </c>
      <c r="U9" s="11">
        <v>10.948999999999996</v>
      </c>
      <c r="V9" s="11">
        <v>11.180999999999987</v>
      </c>
      <c r="W9" s="11">
        <v>9.7119999999999855</v>
      </c>
      <c r="X9" s="11">
        <v>9.4549999999999681</v>
      </c>
      <c r="Y9" s="11">
        <v>9.3649999999999789</v>
      </c>
      <c r="Z9" s="11">
        <v>9.434000000000017</v>
      </c>
      <c r="AA9" s="11">
        <v>9.7870000000000168</v>
      </c>
      <c r="AB9" s="11">
        <v>9.9779999999999838</v>
      </c>
      <c r="AC9" s="11">
        <v>10.109000000000023</v>
      </c>
      <c r="AD9" s="11">
        <v>10.190999999999997</v>
      </c>
      <c r="AE9" s="11">
        <v>10.239999999999993</v>
      </c>
      <c r="AF9" s="11">
        <v>10.269000000000018</v>
      </c>
      <c r="AG9" s="11">
        <v>10.285999999999998</v>
      </c>
      <c r="AH9" s="11">
        <v>10.296999999999997</v>
      </c>
      <c r="AI9" s="11">
        <v>10.303000000000036</v>
      </c>
      <c r="AJ9" s="11">
        <v>10.305000000000005</v>
      </c>
      <c r="AK9" s="172">
        <v>10.304999999999993</v>
      </c>
      <c r="AL9" s="11">
        <v>10.303999999999972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135.43599999999981</v>
      </c>
      <c r="N11" s="11">
        <f t="shared" si="2"/>
        <v>134.00300000000013</v>
      </c>
      <c r="O11" s="11">
        <f t="shared" si="2"/>
        <v>133.57000000000002</v>
      </c>
      <c r="P11" s="11">
        <f t="shared" si="2"/>
        <v>140.78500000000003</v>
      </c>
      <c r="Q11" s="11">
        <f t="shared" si="2"/>
        <v>144.09199999999981</v>
      </c>
      <c r="R11" s="11">
        <f t="shared" ref="R11" si="3">SUM(R12:R14)</f>
        <v>144.50099999999975</v>
      </c>
      <c r="S11" s="11">
        <f t="shared" ref="S11" si="4">SUM(S12:S14)</f>
        <v>140.70899999999943</v>
      </c>
      <c r="T11" s="11">
        <f t="shared" ref="T11" si="5">SUM(T12:T14)</f>
        <v>139.46500000000026</v>
      </c>
      <c r="U11" s="11">
        <f t="shared" ref="U11" si="6">SUM(U12:U14)</f>
        <v>138.15800000000004</v>
      </c>
      <c r="V11" s="11">
        <f t="shared" ref="V11" si="7">SUM(V12:V14)</f>
        <v>145.28700000000015</v>
      </c>
      <c r="W11" s="11">
        <f t="shared" ref="W11" si="8">SUM(W12:W14)</f>
        <v>133.33699999999988</v>
      </c>
      <c r="X11" s="11">
        <f t="shared" ref="X11" si="9">SUM(X12:X14)</f>
        <v>135.19399999999979</v>
      </c>
      <c r="Y11" s="11">
        <f t="shared" ref="Y11" si="10">SUM(Y12:Y14)</f>
        <v>134.23700000000025</v>
      </c>
      <c r="Z11" s="11">
        <f t="shared" ref="Z11" si="11">SUM(Z12:Z14)</f>
        <v>133.49599999999995</v>
      </c>
      <c r="AA11" s="11">
        <f t="shared" ref="AA11" si="12">SUM(AA12:AA14)</f>
        <v>132.85800000000003</v>
      </c>
      <c r="AB11" s="11">
        <f t="shared" ref="AB11" si="13">SUM(AB12:AB14)</f>
        <v>131.60700000000003</v>
      </c>
      <c r="AC11" s="11">
        <f t="shared" ref="AC11" si="14">SUM(AC12:AC14)</f>
        <v>130.40299999999985</v>
      </c>
      <c r="AD11" s="11">
        <f>SUM(AD12:AD14)</f>
        <v>129.12799999999979</v>
      </c>
      <c r="AE11" s="11">
        <f t="shared" ref="AE11" si="15">SUM(AE12:AE14)</f>
        <v>127.89499999999984</v>
      </c>
      <c r="AF11" s="11">
        <f t="shared" ref="AF11" si="16">SUM(AF12:AF14)</f>
        <v>126.71099999999998</v>
      </c>
      <c r="AG11" s="11">
        <f t="shared" ref="AG11:AL11" si="17">SUM(AG12:AG14)</f>
        <v>125.71699999999986</v>
      </c>
      <c r="AH11" s="11">
        <f t="shared" si="17"/>
        <v>124.64399999999988</v>
      </c>
      <c r="AI11" s="11">
        <f t="shared" si="17"/>
        <v>123.60499999999988</v>
      </c>
      <c r="AJ11" s="11">
        <f t="shared" si="17"/>
        <v>122.60200000000007</v>
      </c>
      <c r="AK11" s="11">
        <f t="shared" si="17"/>
        <v>121.63199999999975</v>
      </c>
      <c r="AL11" s="11">
        <f t="shared" si="17"/>
        <v>120.70999999999995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11.492999999999983</v>
      </c>
      <c r="N12" s="11">
        <v>9.8290000000000148</v>
      </c>
      <c r="O12" s="11">
        <v>9.8849999999999802</v>
      </c>
      <c r="P12" s="11">
        <v>9.9469999999999974</v>
      </c>
      <c r="Q12" s="11">
        <v>11.092000000000013</v>
      </c>
      <c r="R12" s="11">
        <v>12.56499999999996</v>
      </c>
      <c r="S12" s="11">
        <v>12.316999999999986</v>
      </c>
      <c r="T12" s="11">
        <v>9.622999999999962</v>
      </c>
      <c r="U12" s="11">
        <v>9.5449999999999875</v>
      </c>
      <c r="V12" s="11">
        <v>10.565999999999997</v>
      </c>
      <c r="W12" s="11">
        <v>10.473999999999977</v>
      </c>
      <c r="X12" s="11">
        <v>10.488999999999999</v>
      </c>
      <c r="Y12" s="11">
        <v>10.512999999999987</v>
      </c>
      <c r="Z12" s="11">
        <v>10.59399999999998</v>
      </c>
      <c r="AA12" s="11">
        <v>10.599000000000014</v>
      </c>
      <c r="AB12" s="11">
        <v>10.557000000000004</v>
      </c>
      <c r="AC12" s="11">
        <v>10.540000000000006</v>
      </c>
      <c r="AD12" s="11">
        <v>10.515000000000002</v>
      </c>
      <c r="AE12" s="11">
        <v>10.484999999999983</v>
      </c>
      <c r="AF12" s="11">
        <v>10.453000000000008</v>
      </c>
      <c r="AG12" s="11">
        <v>10.423000000000048</v>
      </c>
      <c r="AH12" s="11">
        <v>10.391999999999998</v>
      </c>
      <c r="AI12" s="11">
        <v>10.360000000000015</v>
      </c>
      <c r="AJ12" s="11">
        <v>10.327000000000007</v>
      </c>
      <c r="AK12" s="172">
        <v>10.291999999999991</v>
      </c>
      <c r="AL12" s="11">
        <v>10.255999999999963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15.548000000000052</v>
      </c>
      <c r="N13" s="11">
        <v>19.140999999999959</v>
      </c>
      <c r="O13" s="11">
        <v>17.228000000000041</v>
      </c>
      <c r="P13" s="11">
        <v>15.703000000000014</v>
      </c>
      <c r="Q13" s="11">
        <v>15.438000000000011</v>
      </c>
      <c r="R13" s="11">
        <v>13.766999999999994</v>
      </c>
      <c r="S13" s="11">
        <v>16.010999999999974</v>
      </c>
      <c r="T13" s="11">
        <v>15.965999999999992</v>
      </c>
      <c r="U13" s="11">
        <v>16.155000000000037</v>
      </c>
      <c r="V13" s="11">
        <v>16.716999999999992</v>
      </c>
      <c r="W13" s="11">
        <v>14.859999999999975</v>
      </c>
      <c r="X13" s="11">
        <v>15.822000000000024</v>
      </c>
      <c r="Y13" s="11">
        <v>15.738000000000007</v>
      </c>
      <c r="Z13" s="11">
        <v>16.023000000000014</v>
      </c>
      <c r="AA13" s="11">
        <v>16.122999999999987</v>
      </c>
      <c r="AB13" s="11">
        <v>16.104000000000006</v>
      </c>
      <c r="AC13" s="11">
        <v>15.891000000000014</v>
      </c>
      <c r="AD13" s="11">
        <v>15.672999999999982</v>
      </c>
      <c r="AE13" s="11">
        <v>15.458000000000007</v>
      </c>
      <c r="AF13" s="11">
        <v>15.245999999999995</v>
      </c>
      <c r="AG13" s="11">
        <v>15.06499999999998</v>
      </c>
      <c r="AH13" s="11">
        <v>14.872000000000012</v>
      </c>
      <c r="AI13" s="11">
        <v>14.675999999999972</v>
      </c>
      <c r="AJ13" s="11">
        <v>14.478999999999989</v>
      </c>
      <c r="AK13" s="172">
        <v>14.280000000000037</v>
      </c>
      <c r="AL13" s="11">
        <v>14.081000000000007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108.39499999999977</v>
      </c>
      <c r="N14" s="11">
        <v>105.03300000000014</v>
      </c>
      <c r="O14" s="11">
        <v>106.45700000000001</v>
      </c>
      <c r="P14" s="11">
        <v>115.13500000000001</v>
      </c>
      <c r="Q14" s="11">
        <v>117.56199999999978</v>
      </c>
      <c r="R14" s="11">
        <v>118.16899999999978</v>
      </c>
      <c r="S14" s="11">
        <v>112.38099999999947</v>
      </c>
      <c r="T14" s="11">
        <v>113.87600000000032</v>
      </c>
      <c r="U14" s="11">
        <v>112.45800000000001</v>
      </c>
      <c r="V14" s="11">
        <v>118.00400000000016</v>
      </c>
      <c r="W14" s="11">
        <v>108.00299999999993</v>
      </c>
      <c r="X14" s="11">
        <v>108.88299999999975</v>
      </c>
      <c r="Y14" s="11">
        <v>107.98600000000025</v>
      </c>
      <c r="Z14" s="11">
        <v>106.87899999999995</v>
      </c>
      <c r="AA14" s="11">
        <v>106.13600000000002</v>
      </c>
      <c r="AB14" s="11">
        <v>104.94600000000001</v>
      </c>
      <c r="AC14" s="11">
        <v>103.97199999999984</v>
      </c>
      <c r="AD14" s="11">
        <v>102.9399999999998</v>
      </c>
      <c r="AE14" s="11">
        <v>101.95199999999984</v>
      </c>
      <c r="AF14" s="11">
        <v>101.01199999999997</v>
      </c>
      <c r="AG14" s="11">
        <v>100.22899999999983</v>
      </c>
      <c r="AH14" s="11">
        <v>99.379999999999868</v>
      </c>
      <c r="AI14" s="11">
        <v>98.568999999999889</v>
      </c>
      <c r="AJ14" s="11">
        <v>97.796000000000078</v>
      </c>
      <c r="AK14" s="172">
        <v>97.059999999999718</v>
      </c>
      <c r="AL14" s="11">
        <v>96.372999999999976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78.885000000000105</v>
      </c>
      <c r="N16" s="11">
        <v>76.289999999999907</v>
      </c>
      <c r="O16" s="11">
        <v>74.029000000000011</v>
      </c>
      <c r="P16" s="11">
        <v>74.822999999999823</v>
      </c>
      <c r="Q16" s="11">
        <v>72.363999999999933</v>
      </c>
      <c r="R16" s="11">
        <v>79.147999999999911</v>
      </c>
      <c r="S16" s="11">
        <v>69.851000000000042</v>
      </c>
      <c r="T16" s="11">
        <v>72.796000000000078</v>
      </c>
      <c r="U16" s="11">
        <v>88.986999999999739</v>
      </c>
      <c r="V16" s="11">
        <v>93.943999999999562</v>
      </c>
      <c r="W16" s="11">
        <v>90.207999999999927</v>
      </c>
      <c r="X16" s="11">
        <v>88.875999999999877</v>
      </c>
      <c r="Y16" s="11">
        <v>89.083999999999918</v>
      </c>
      <c r="Z16" s="11">
        <v>89.655000000000157</v>
      </c>
      <c r="AA16" s="11">
        <v>90.182999999999808</v>
      </c>
      <c r="AB16" s="11">
        <v>90.483999999999895</v>
      </c>
      <c r="AC16" s="11">
        <v>90.708999999999918</v>
      </c>
      <c r="AD16" s="11">
        <v>90.772000000000162</v>
      </c>
      <c r="AE16" s="11">
        <v>90.912999999999982</v>
      </c>
      <c r="AF16" s="11">
        <v>91.011999999999944</v>
      </c>
      <c r="AG16" s="11">
        <v>91.192999999999827</v>
      </c>
      <c r="AH16" s="11">
        <v>91.38599999999991</v>
      </c>
      <c r="AI16" s="11">
        <v>91.593000000000103</v>
      </c>
      <c r="AJ16" s="11">
        <v>91.809000000000026</v>
      </c>
      <c r="AK16" s="172">
        <v>92.030999999999977</v>
      </c>
      <c r="AL16" s="11">
        <v>92.255999999999915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320.57299999999975</v>
      </c>
      <c r="N18" s="11">
        <f t="shared" ref="N18:AL18" si="18">SUM(N19:N21)</f>
        <v>320.23100000000028</v>
      </c>
      <c r="O18" s="11">
        <f t="shared" si="18"/>
        <v>336.04900000000032</v>
      </c>
      <c r="P18" s="11">
        <f t="shared" si="18"/>
        <v>331.85100000000011</v>
      </c>
      <c r="Q18" s="11">
        <f t="shared" si="18"/>
        <v>347.96200000000027</v>
      </c>
      <c r="R18" s="11">
        <f t="shared" si="18"/>
        <v>361.79800000000023</v>
      </c>
      <c r="S18" s="11">
        <f t="shared" si="18"/>
        <v>357.37800000000061</v>
      </c>
      <c r="T18" s="11">
        <f t="shared" si="18"/>
        <v>366.09300000000007</v>
      </c>
      <c r="U18" s="11">
        <f t="shared" si="18"/>
        <v>359.81799999999993</v>
      </c>
      <c r="V18" s="11">
        <f t="shared" si="18"/>
        <v>369.63599999999985</v>
      </c>
      <c r="W18" s="11">
        <f t="shared" si="18"/>
        <v>366.57599999999985</v>
      </c>
      <c r="X18" s="11">
        <f t="shared" si="18"/>
        <v>368.23599999999976</v>
      </c>
      <c r="Y18" s="11">
        <f t="shared" si="18"/>
        <v>372.68199999999968</v>
      </c>
      <c r="Z18" s="11">
        <f t="shared" si="18"/>
        <v>375.19800000000026</v>
      </c>
      <c r="AA18" s="11">
        <f t="shared" si="18"/>
        <v>377.68900000000031</v>
      </c>
      <c r="AB18" s="11">
        <f t="shared" si="18"/>
        <v>380.67500000000013</v>
      </c>
      <c r="AC18" s="11">
        <f t="shared" si="18"/>
        <v>383.15799999999984</v>
      </c>
      <c r="AD18" s="11">
        <f t="shared" si="18"/>
        <v>385.43299999999971</v>
      </c>
      <c r="AE18" s="11">
        <f t="shared" si="18"/>
        <v>387.5719999999996</v>
      </c>
      <c r="AF18" s="11">
        <f t="shared" si="18"/>
        <v>389.63800000000043</v>
      </c>
      <c r="AG18" s="11">
        <f t="shared" si="18"/>
        <v>391.74099999999953</v>
      </c>
      <c r="AH18" s="11">
        <f t="shared" si="18"/>
        <v>393.80500000000006</v>
      </c>
      <c r="AI18" s="11">
        <f t="shared" si="18"/>
        <v>395.81899999999962</v>
      </c>
      <c r="AJ18" s="11">
        <f t="shared" si="18"/>
        <v>397.82199999999989</v>
      </c>
      <c r="AK18" s="11">
        <f t="shared" si="18"/>
        <v>399.73400000000015</v>
      </c>
      <c r="AL18" s="11">
        <f t="shared" si="18"/>
        <v>401.59299999999979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201.87099999999981</v>
      </c>
      <c r="N19" s="11">
        <v>197.90700000000007</v>
      </c>
      <c r="O19" s="11">
        <v>208.28400000000011</v>
      </c>
      <c r="P19" s="11">
        <v>212.20699999999991</v>
      </c>
      <c r="Q19" s="11">
        <v>215.01500000000047</v>
      </c>
      <c r="R19" s="11">
        <v>212.55700000000013</v>
      </c>
      <c r="S19" s="11">
        <v>209.51500000000033</v>
      </c>
      <c r="T19" s="11">
        <v>213.53200000000024</v>
      </c>
      <c r="U19" s="11">
        <v>209.905</v>
      </c>
      <c r="V19" s="11">
        <v>209.23299999999978</v>
      </c>
      <c r="W19" s="11">
        <v>205.96499999999986</v>
      </c>
      <c r="X19" s="11">
        <v>206.86100000000002</v>
      </c>
      <c r="Y19" s="11">
        <v>207.06099999999975</v>
      </c>
      <c r="Z19" s="11">
        <v>207.03100000000035</v>
      </c>
      <c r="AA19" s="11">
        <v>207.27500000000046</v>
      </c>
      <c r="AB19" s="11">
        <v>207.60700000000006</v>
      </c>
      <c r="AC19" s="11">
        <v>207.78000000000006</v>
      </c>
      <c r="AD19" s="11">
        <v>207.91799999999964</v>
      </c>
      <c r="AE19" s="11">
        <v>208.03899999999953</v>
      </c>
      <c r="AF19" s="11">
        <v>208.15800000000021</v>
      </c>
      <c r="AG19" s="11">
        <v>208.31999999999974</v>
      </c>
      <c r="AH19" s="11">
        <v>208.50800000000007</v>
      </c>
      <c r="AI19" s="11">
        <v>208.70199999999986</v>
      </c>
      <c r="AJ19" s="11">
        <v>208.96299999999994</v>
      </c>
      <c r="AK19" s="172">
        <v>209.21000000000012</v>
      </c>
      <c r="AL19" s="11">
        <v>209.45999999999967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56.43600000000005</v>
      </c>
      <c r="N20" s="11">
        <v>59.862000000000123</v>
      </c>
      <c r="O20" s="11">
        <v>64.663000000000181</v>
      </c>
      <c r="P20" s="11">
        <v>57.407000000000082</v>
      </c>
      <c r="Q20" s="11">
        <v>60.54799999999981</v>
      </c>
      <c r="R20" s="11">
        <v>77.654000000000096</v>
      </c>
      <c r="S20" s="11">
        <v>75.972000000000165</v>
      </c>
      <c r="T20" s="11">
        <v>72.034999999999854</v>
      </c>
      <c r="U20" s="11">
        <v>77.438000000000002</v>
      </c>
      <c r="V20" s="11">
        <v>83.646000000000072</v>
      </c>
      <c r="W20" s="11">
        <v>80.689999999999912</v>
      </c>
      <c r="X20" s="11">
        <v>85.075999999999993</v>
      </c>
      <c r="Y20" s="11">
        <v>85.321000000000026</v>
      </c>
      <c r="Z20" s="11">
        <v>85.899999999999949</v>
      </c>
      <c r="AA20" s="11">
        <v>86.568999999999832</v>
      </c>
      <c r="AB20" s="11">
        <v>87.03000000000003</v>
      </c>
      <c r="AC20" s="11">
        <v>87.399999999999991</v>
      </c>
      <c r="AD20" s="11">
        <v>87.758000000000123</v>
      </c>
      <c r="AE20" s="11">
        <v>88.105000000000132</v>
      </c>
      <c r="AF20" s="11">
        <v>88.454999999999984</v>
      </c>
      <c r="AG20" s="11">
        <v>88.827999999999861</v>
      </c>
      <c r="AH20" s="11">
        <v>89.179999999999851</v>
      </c>
      <c r="AI20" s="11">
        <v>89.530999999999835</v>
      </c>
      <c r="AJ20" s="11">
        <v>89.876999999999953</v>
      </c>
      <c r="AK20" s="172">
        <v>90.220999999999862</v>
      </c>
      <c r="AL20" s="11">
        <v>90.567000000000121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62.26599999999992</v>
      </c>
      <c r="N21" s="11">
        <v>62.462000000000096</v>
      </c>
      <c r="O21" s="11">
        <v>63.102000000000032</v>
      </c>
      <c r="P21" s="11">
        <v>62.237000000000137</v>
      </c>
      <c r="Q21" s="11">
        <v>72.399000000000015</v>
      </c>
      <c r="R21" s="11">
        <v>71.586999999999961</v>
      </c>
      <c r="S21" s="11">
        <v>71.891000000000105</v>
      </c>
      <c r="T21" s="11">
        <v>80.525999999999925</v>
      </c>
      <c r="U21" s="11">
        <v>72.474999999999923</v>
      </c>
      <c r="V21" s="11">
        <v>76.756999999999977</v>
      </c>
      <c r="W21" s="11">
        <v>79.92100000000012</v>
      </c>
      <c r="X21" s="11">
        <v>76.298999999999765</v>
      </c>
      <c r="Y21" s="11">
        <v>80.299999999999869</v>
      </c>
      <c r="Z21" s="11">
        <v>82.266999999999996</v>
      </c>
      <c r="AA21" s="11">
        <v>83.844999999999999</v>
      </c>
      <c r="AB21" s="11">
        <v>86.038000000000054</v>
      </c>
      <c r="AC21" s="11">
        <v>87.977999999999795</v>
      </c>
      <c r="AD21" s="11">
        <v>89.756999999999934</v>
      </c>
      <c r="AE21" s="11">
        <v>91.427999999999926</v>
      </c>
      <c r="AF21" s="11">
        <v>93.025000000000276</v>
      </c>
      <c r="AG21" s="11">
        <v>94.592999999999975</v>
      </c>
      <c r="AH21" s="11">
        <v>96.117000000000161</v>
      </c>
      <c r="AI21" s="11">
        <v>97.585999999999927</v>
      </c>
      <c r="AJ21" s="11">
        <v>98.981999999999971</v>
      </c>
      <c r="AK21" s="172">
        <v>100.30300000000015</v>
      </c>
      <c r="AL21" s="11">
        <v>101.56599999999996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316.3769999999999</v>
      </c>
      <c r="N23" s="11">
        <f t="shared" ref="N23:AL23" si="19">SUM(N24:N31)</f>
        <v>336.41600000000022</v>
      </c>
      <c r="O23" s="11">
        <f t="shared" si="19"/>
        <v>340.67899999999997</v>
      </c>
      <c r="P23" s="11">
        <f t="shared" si="19"/>
        <v>349.08799999999985</v>
      </c>
      <c r="Q23" s="11">
        <f t="shared" si="19"/>
        <v>370.16200000000003</v>
      </c>
      <c r="R23" s="11">
        <f t="shared" si="19"/>
        <v>391.91100000000034</v>
      </c>
      <c r="S23" s="11">
        <f t="shared" si="19"/>
        <v>398.49599999999998</v>
      </c>
      <c r="T23" s="11">
        <f t="shared" si="19"/>
        <v>402.06899999999985</v>
      </c>
      <c r="U23" s="11">
        <f t="shared" si="19"/>
        <v>433.15199999999976</v>
      </c>
      <c r="V23" s="11">
        <f t="shared" si="19"/>
        <v>422.80499999999995</v>
      </c>
      <c r="W23" s="11">
        <f t="shared" si="19"/>
        <v>414.91499999999991</v>
      </c>
      <c r="X23" s="11">
        <f t="shared" si="19"/>
        <v>418.51100000000025</v>
      </c>
      <c r="Y23" s="11">
        <f t="shared" si="19"/>
        <v>419.31299999999999</v>
      </c>
      <c r="Z23" s="11">
        <f t="shared" si="19"/>
        <v>421.29100000000011</v>
      </c>
      <c r="AA23" s="11">
        <f t="shared" si="19"/>
        <v>423.48799999999994</v>
      </c>
      <c r="AB23" s="11">
        <f t="shared" si="19"/>
        <v>425.14499999999998</v>
      </c>
      <c r="AC23" s="11">
        <f t="shared" si="19"/>
        <v>426.93199999999985</v>
      </c>
      <c r="AD23" s="11">
        <f t="shared" si="19"/>
        <v>428.70300000000015</v>
      </c>
      <c r="AE23" s="11">
        <f t="shared" si="19"/>
        <v>430.46599999999961</v>
      </c>
      <c r="AF23" s="11">
        <f t="shared" si="19"/>
        <v>432.25500000000011</v>
      </c>
      <c r="AG23" s="11">
        <f t="shared" si="19"/>
        <v>434.16000000000076</v>
      </c>
      <c r="AH23" s="11">
        <f t="shared" si="19"/>
        <v>435.99900000000025</v>
      </c>
      <c r="AI23" s="11">
        <f t="shared" si="19"/>
        <v>437.84899999999936</v>
      </c>
      <c r="AJ23" s="11">
        <f t="shared" si="19"/>
        <v>439.68900000000031</v>
      </c>
      <c r="AK23" s="11">
        <f t="shared" si="19"/>
        <v>441.51299999999998</v>
      </c>
      <c r="AL23" s="11">
        <f t="shared" si="19"/>
        <v>443.32599999999991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7.2929999999999957</v>
      </c>
      <c r="N24" s="11">
        <v>4.4980000000000002</v>
      </c>
      <c r="O24" s="11">
        <v>4.4030000000000005</v>
      </c>
      <c r="P24" s="11">
        <v>4.8609999999999935</v>
      </c>
      <c r="Q24" s="11">
        <v>7.12</v>
      </c>
      <c r="R24" s="11">
        <v>5.4919999999999902</v>
      </c>
      <c r="S24" s="11">
        <v>4.7599999999999971</v>
      </c>
      <c r="T24" s="11">
        <v>6.2459999999999871</v>
      </c>
      <c r="U24" s="11">
        <v>4.8880000000000035</v>
      </c>
      <c r="V24" s="11">
        <v>6.5210000000000017</v>
      </c>
      <c r="W24" s="11">
        <v>7.4400000000000048</v>
      </c>
      <c r="X24" s="11">
        <v>7.374000000000013</v>
      </c>
      <c r="Y24" s="11">
        <v>7.3549999999999756</v>
      </c>
      <c r="Z24" s="11">
        <v>7.3310000000000084</v>
      </c>
      <c r="AA24" s="11">
        <v>7.3190000000000079</v>
      </c>
      <c r="AB24" s="11">
        <v>7.3370000000000024</v>
      </c>
      <c r="AC24" s="11">
        <v>7.3470000000000129</v>
      </c>
      <c r="AD24" s="11">
        <v>7.35700000000001</v>
      </c>
      <c r="AE24" s="11">
        <v>7.3670000000000053</v>
      </c>
      <c r="AF24" s="11">
        <v>7.3770000000000007</v>
      </c>
      <c r="AG24" s="11">
        <v>7.3850000000000042</v>
      </c>
      <c r="AH24" s="11">
        <v>7.3940000000000063</v>
      </c>
      <c r="AI24" s="11">
        <v>7.402000000000017</v>
      </c>
      <c r="AJ24" s="11">
        <v>7.4110000000000076</v>
      </c>
      <c r="AK24" s="172">
        <v>7.4200000000000035</v>
      </c>
      <c r="AL24" s="11">
        <v>7.4279999999999839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27.264999999999958</v>
      </c>
      <c r="N25" s="11">
        <v>25.948000000000018</v>
      </c>
      <c r="O25" s="11">
        <v>23.804000000000027</v>
      </c>
      <c r="P25" s="11">
        <v>26.126000000000015</v>
      </c>
      <c r="Q25" s="11">
        <v>25.437000000000058</v>
      </c>
      <c r="R25" s="11">
        <v>28.264000000000028</v>
      </c>
      <c r="S25" s="11">
        <v>30.716999999999981</v>
      </c>
      <c r="T25" s="11">
        <v>29.549999999999958</v>
      </c>
      <c r="U25" s="11">
        <v>30.44900000000009</v>
      </c>
      <c r="V25" s="11">
        <v>29.174000000000035</v>
      </c>
      <c r="W25" s="11">
        <v>32.30799999999995</v>
      </c>
      <c r="X25" s="11">
        <v>32.938000000000095</v>
      </c>
      <c r="Y25" s="11">
        <v>33.101000000000063</v>
      </c>
      <c r="Z25" s="11">
        <v>33.520999999999979</v>
      </c>
      <c r="AA25" s="11">
        <v>33.828000000000074</v>
      </c>
      <c r="AB25" s="11">
        <v>34.06699999999983</v>
      </c>
      <c r="AC25" s="11">
        <v>34.279000000000025</v>
      </c>
      <c r="AD25" s="11">
        <v>34.449999999999903</v>
      </c>
      <c r="AE25" s="11">
        <v>34.604999999999954</v>
      </c>
      <c r="AF25" s="11">
        <v>34.757000000000069</v>
      </c>
      <c r="AG25" s="11">
        <v>34.921000000000063</v>
      </c>
      <c r="AH25" s="11">
        <v>35.078000000000095</v>
      </c>
      <c r="AI25" s="11">
        <v>35.2289999999999</v>
      </c>
      <c r="AJ25" s="11">
        <v>35.368000000000052</v>
      </c>
      <c r="AK25" s="172">
        <v>35.492000000000125</v>
      </c>
      <c r="AL25" s="11">
        <v>35.604000000000006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50.766000000000084</v>
      </c>
      <c r="N26" s="11">
        <v>49.322000000000031</v>
      </c>
      <c r="O26" s="11">
        <v>44.589000000000013</v>
      </c>
      <c r="P26" s="11">
        <v>48.813000000000017</v>
      </c>
      <c r="Q26" s="11">
        <v>42.042000000000002</v>
      </c>
      <c r="R26" s="11">
        <v>42.951000000000121</v>
      </c>
      <c r="S26" s="11">
        <v>40.56400000000005</v>
      </c>
      <c r="T26" s="11">
        <v>42.547000000000075</v>
      </c>
      <c r="U26" s="11">
        <v>43.225000000000072</v>
      </c>
      <c r="V26" s="11">
        <v>45.434000000000026</v>
      </c>
      <c r="W26" s="11">
        <v>45.98600000000004</v>
      </c>
      <c r="X26" s="11">
        <v>46.746000000000116</v>
      </c>
      <c r="Y26" s="11">
        <v>46.591999999999921</v>
      </c>
      <c r="Z26" s="11">
        <v>46.409000000000056</v>
      </c>
      <c r="AA26" s="11">
        <v>46.148000000000081</v>
      </c>
      <c r="AB26" s="11">
        <v>45.95999999999998</v>
      </c>
      <c r="AC26" s="11">
        <v>45.817000000000029</v>
      </c>
      <c r="AD26" s="11">
        <v>45.668999999999947</v>
      </c>
      <c r="AE26" s="11">
        <v>45.517999999999944</v>
      </c>
      <c r="AF26" s="11">
        <v>45.364999999999881</v>
      </c>
      <c r="AG26" s="11">
        <v>45.216999999999992</v>
      </c>
      <c r="AH26" s="11">
        <v>45.042000000000037</v>
      </c>
      <c r="AI26" s="11">
        <v>44.867999999999881</v>
      </c>
      <c r="AJ26" s="11">
        <v>44.693999999999974</v>
      </c>
      <c r="AK26" s="172">
        <v>44.518999999999885</v>
      </c>
      <c r="AL26" s="11">
        <v>44.345999999999968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15.403999999999986</v>
      </c>
      <c r="N27" s="11">
        <v>16.100000000000016</v>
      </c>
      <c r="O27" s="11">
        <v>18.240999999999946</v>
      </c>
      <c r="P27" s="11">
        <v>19.54900000000006</v>
      </c>
      <c r="Q27" s="11">
        <v>21.829999999999966</v>
      </c>
      <c r="R27" s="11">
        <v>22.148000000000053</v>
      </c>
      <c r="S27" s="11">
        <v>24.374999999999996</v>
      </c>
      <c r="T27" s="11">
        <v>25.711999999999961</v>
      </c>
      <c r="U27" s="11">
        <v>25.520999999999962</v>
      </c>
      <c r="V27" s="11">
        <v>26.227000000000004</v>
      </c>
      <c r="W27" s="11">
        <v>26.397999999999985</v>
      </c>
      <c r="X27" s="11">
        <v>26.334000000000007</v>
      </c>
      <c r="Y27" s="11">
        <v>26.207000000000011</v>
      </c>
      <c r="Z27" s="11">
        <v>26.227999999999977</v>
      </c>
      <c r="AA27" s="11">
        <v>26.417000000000058</v>
      </c>
      <c r="AB27" s="11">
        <v>26.608999999999909</v>
      </c>
      <c r="AC27" s="11">
        <v>26.857000000000038</v>
      </c>
      <c r="AD27" s="11">
        <v>27.134</v>
      </c>
      <c r="AE27" s="11">
        <v>27.424999999999979</v>
      </c>
      <c r="AF27" s="11">
        <v>27.722999999999999</v>
      </c>
      <c r="AG27" s="11">
        <v>28.024000000000012</v>
      </c>
      <c r="AH27" s="11">
        <v>28.327000000000012</v>
      </c>
      <c r="AI27" s="11">
        <v>28.629999999999985</v>
      </c>
      <c r="AJ27" s="11">
        <v>28.931000000000036</v>
      </c>
      <c r="AK27" s="172">
        <v>29.228999999999953</v>
      </c>
      <c r="AL27" s="11">
        <v>29.523000000000035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62.255999999999929</v>
      </c>
      <c r="N28" s="11">
        <v>77.972999999999928</v>
      </c>
      <c r="O28" s="11">
        <v>74.684999999999931</v>
      </c>
      <c r="P28" s="11">
        <v>80.555999999999841</v>
      </c>
      <c r="Q28" s="11">
        <v>97.771999999999863</v>
      </c>
      <c r="R28" s="11">
        <v>104.12000000000003</v>
      </c>
      <c r="S28" s="11">
        <v>97.276000000000096</v>
      </c>
      <c r="T28" s="11">
        <v>99.313999999999794</v>
      </c>
      <c r="U28" s="11">
        <v>110.66499999999988</v>
      </c>
      <c r="V28" s="11">
        <v>104.491</v>
      </c>
      <c r="W28" s="11">
        <v>104.99999999999986</v>
      </c>
      <c r="X28" s="11">
        <v>106.12300000000018</v>
      </c>
      <c r="Y28" s="11">
        <v>106.57000000000011</v>
      </c>
      <c r="Z28" s="11">
        <v>107.18599999999982</v>
      </c>
      <c r="AA28" s="11">
        <v>107.86099999999982</v>
      </c>
      <c r="AB28" s="11">
        <v>108.39500000000012</v>
      </c>
      <c r="AC28" s="11">
        <v>108.87899999999986</v>
      </c>
      <c r="AD28" s="11">
        <v>109.38700000000007</v>
      </c>
      <c r="AE28" s="11">
        <v>109.91599999999977</v>
      </c>
      <c r="AF28" s="11">
        <v>110.47000000000018</v>
      </c>
      <c r="AG28" s="11">
        <v>111.06600000000003</v>
      </c>
      <c r="AH28" s="11">
        <v>111.64699999999986</v>
      </c>
      <c r="AI28" s="11">
        <v>112.22899999999981</v>
      </c>
      <c r="AJ28" s="11">
        <v>112.81100000000009</v>
      </c>
      <c r="AK28" s="172">
        <v>113.39199999999994</v>
      </c>
      <c r="AL28" s="11">
        <v>113.97100000000002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96.786999999999992</v>
      </c>
      <c r="N29" s="11">
        <v>106.38100000000027</v>
      </c>
      <c r="O29" s="11">
        <v>117.74200000000008</v>
      </c>
      <c r="P29" s="11">
        <v>107.85899999999994</v>
      </c>
      <c r="Q29" s="11">
        <v>113.97200000000007</v>
      </c>
      <c r="R29" s="11">
        <v>117.19500000000009</v>
      </c>
      <c r="S29" s="11">
        <v>127.45499999999984</v>
      </c>
      <c r="T29" s="11">
        <v>126.90500000000003</v>
      </c>
      <c r="U29" s="11">
        <v>148.12199999999987</v>
      </c>
      <c r="V29" s="11">
        <v>141.48099999999985</v>
      </c>
      <c r="W29" s="11">
        <v>130.88800000000009</v>
      </c>
      <c r="X29" s="11">
        <v>133.03999999999985</v>
      </c>
      <c r="Y29" s="11">
        <v>135.53099999999992</v>
      </c>
      <c r="Z29" s="11">
        <v>137.12700000000024</v>
      </c>
      <c r="AA29" s="11">
        <v>138.13499999999976</v>
      </c>
      <c r="AB29" s="11">
        <v>138.89700000000016</v>
      </c>
      <c r="AC29" s="11">
        <v>139.76399999999984</v>
      </c>
      <c r="AD29" s="11">
        <v>140.61400000000015</v>
      </c>
      <c r="AE29" s="11">
        <v>141.45499999999998</v>
      </c>
      <c r="AF29" s="11">
        <v>142.29399999999995</v>
      </c>
      <c r="AG29" s="11">
        <v>143.16000000000048</v>
      </c>
      <c r="AH29" s="11">
        <v>143.98700000000025</v>
      </c>
      <c r="AI29" s="11">
        <v>144.8149999999998</v>
      </c>
      <c r="AJ29" s="11">
        <v>145.64100000000016</v>
      </c>
      <c r="AK29" s="172">
        <v>146.46700000000004</v>
      </c>
      <c r="AL29" s="11">
        <v>147.2939999999999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27.733999999999927</v>
      </c>
      <c r="N30" s="11">
        <v>23.789999999999981</v>
      </c>
      <c r="O30" s="11">
        <v>26.608999999999963</v>
      </c>
      <c r="P30" s="11">
        <v>27.411999999999985</v>
      </c>
      <c r="Q30" s="11">
        <v>27.670999999999989</v>
      </c>
      <c r="R30" s="11">
        <v>31.979000000000021</v>
      </c>
      <c r="S30" s="11">
        <v>28.088000000000008</v>
      </c>
      <c r="T30" s="11">
        <v>27.132000000000012</v>
      </c>
      <c r="U30" s="11">
        <v>24.887000000000011</v>
      </c>
      <c r="V30" s="11">
        <v>32.107000000000021</v>
      </c>
      <c r="W30" s="11">
        <v>31.112999999999957</v>
      </c>
      <c r="X30" s="11">
        <v>30.64100000000002</v>
      </c>
      <c r="Y30" s="11">
        <v>28.961999999999975</v>
      </c>
      <c r="Z30" s="11">
        <v>28.473000000000038</v>
      </c>
      <c r="AA30" s="11">
        <v>28.715000000000053</v>
      </c>
      <c r="AB30" s="11">
        <v>28.84700000000004</v>
      </c>
      <c r="AC30" s="11">
        <v>29.000999999999987</v>
      </c>
      <c r="AD30" s="11">
        <v>29.145000000000014</v>
      </c>
      <c r="AE30" s="11">
        <v>29.265000000000029</v>
      </c>
      <c r="AF30" s="11">
        <v>29.372999999999998</v>
      </c>
      <c r="AG30" s="11">
        <v>29.492000000000058</v>
      </c>
      <c r="AH30" s="11">
        <v>29.620000000000033</v>
      </c>
      <c r="AI30" s="11">
        <v>29.753999999999984</v>
      </c>
      <c r="AJ30" s="11">
        <v>29.887999999999966</v>
      </c>
      <c r="AK30" s="172">
        <v>30.019000000000013</v>
      </c>
      <c r="AL30" s="11">
        <v>30.147000000000006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28.871999999999993</v>
      </c>
      <c r="N31" s="11">
        <v>32.403999999999975</v>
      </c>
      <c r="O31" s="11">
        <v>30.606000000000023</v>
      </c>
      <c r="P31" s="11">
        <v>33.91200000000002</v>
      </c>
      <c r="Q31" s="11">
        <v>34.318000000000055</v>
      </c>
      <c r="R31" s="11">
        <v>39.761999999999986</v>
      </c>
      <c r="S31" s="11">
        <v>45.261000000000024</v>
      </c>
      <c r="T31" s="11">
        <v>44.663000000000054</v>
      </c>
      <c r="U31" s="11">
        <v>45.394999999999868</v>
      </c>
      <c r="V31" s="11">
        <v>37.369999999999976</v>
      </c>
      <c r="W31" s="11">
        <v>35.782000000000046</v>
      </c>
      <c r="X31" s="11">
        <v>35.315000000000012</v>
      </c>
      <c r="Y31" s="11">
        <v>34.994999999999983</v>
      </c>
      <c r="Z31" s="11">
        <v>35.016000000000041</v>
      </c>
      <c r="AA31" s="11">
        <v>35.065000000000097</v>
      </c>
      <c r="AB31" s="11">
        <v>35.03299999999998</v>
      </c>
      <c r="AC31" s="11">
        <v>34.988000000000063</v>
      </c>
      <c r="AD31" s="11">
        <v>34.947000000000017</v>
      </c>
      <c r="AE31" s="11">
        <v>34.914999999999957</v>
      </c>
      <c r="AF31" s="11">
        <v>34.896000000000022</v>
      </c>
      <c r="AG31" s="11">
        <v>34.895000000000074</v>
      </c>
      <c r="AH31" s="11">
        <v>34.904000000000025</v>
      </c>
      <c r="AI31" s="11">
        <v>34.921999999999976</v>
      </c>
      <c r="AJ31" s="11">
        <v>34.945000000000014</v>
      </c>
      <c r="AK31" s="172">
        <v>34.975000000000016</v>
      </c>
      <c r="AL31" s="11">
        <v>35.012999999999948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358.28200000000078</v>
      </c>
      <c r="N33" s="11">
        <f t="shared" ref="N33:AK33" si="20">SUM(N34:N36)</f>
        <v>363.7330000000004</v>
      </c>
      <c r="O33" s="11">
        <f t="shared" si="20"/>
        <v>360.57600000000002</v>
      </c>
      <c r="P33" s="11">
        <f t="shared" si="20"/>
        <v>370.23800000000017</v>
      </c>
      <c r="Q33" s="11">
        <f t="shared" si="20"/>
        <v>371.52799999999957</v>
      </c>
      <c r="R33" s="11">
        <f t="shared" si="20"/>
        <v>352.87400000000059</v>
      </c>
      <c r="S33" s="11">
        <f t="shared" si="20"/>
        <v>376.79399999999976</v>
      </c>
      <c r="T33" s="11">
        <f t="shared" si="20"/>
        <v>385.2949999999999</v>
      </c>
      <c r="U33" s="11">
        <f t="shared" si="20"/>
        <v>374.5210000000003</v>
      </c>
      <c r="V33" s="11">
        <f t="shared" si="20"/>
        <v>376.82300000000021</v>
      </c>
      <c r="W33" s="11">
        <f t="shared" si="20"/>
        <v>375.59299999999962</v>
      </c>
      <c r="X33" s="11">
        <f t="shared" si="20"/>
        <v>377.90099999999961</v>
      </c>
      <c r="Y33" s="11">
        <f t="shared" si="20"/>
        <v>381.19400000000036</v>
      </c>
      <c r="Z33" s="11">
        <f t="shared" si="20"/>
        <v>384.1960000000002</v>
      </c>
      <c r="AA33" s="11">
        <f t="shared" si="20"/>
        <v>387.81599999999958</v>
      </c>
      <c r="AB33" s="11">
        <f t="shared" si="20"/>
        <v>390.63599999999991</v>
      </c>
      <c r="AC33" s="11">
        <f t="shared" si="20"/>
        <v>392.78599999999972</v>
      </c>
      <c r="AD33" s="11">
        <f t="shared" si="20"/>
        <v>394.87</v>
      </c>
      <c r="AE33" s="11">
        <f t="shared" si="20"/>
        <v>396.93900000000036</v>
      </c>
      <c r="AF33" s="11">
        <f t="shared" si="20"/>
        <v>399.03600000000029</v>
      </c>
      <c r="AG33" s="11">
        <f t="shared" si="20"/>
        <v>401.23900000000054</v>
      </c>
      <c r="AH33" s="11">
        <f t="shared" si="20"/>
        <v>403.45500000000061</v>
      </c>
      <c r="AI33" s="11">
        <f t="shared" si="20"/>
        <v>405.67699999999985</v>
      </c>
      <c r="AJ33" s="11">
        <f t="shared" si="20"/>
        <v>407.90300000000013</v>
      </c>
      <c r="AK33" s="11">
        <f t="shared" si="20"/>
        <v>410.13200000000046</v>
      </c>
      <c r="AL33" s="11">
        <f>SUM(AL34:AL36)</f>
        <v>412.38300000000004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54.139999999999965</v>
      </c>
      <c r="N34" s="11">
        <v>62.118000000000031</v>
      </c>
      <c r="O34" s="11">
        <v>62.287000000000063</v>
      </c>
      <c r="P34" s="11">
        <v>63.132999999999988</v>
      </c>
      <c r="Q34" s="11">
        <v>58.603999999999907</v>
      </c>
      <c r="R34" s="11">
        <v>53.835000000000022</v>
      </c>
      <c r="S34" s="11">
        <v>53.28799999999994</v>
      </c>
      <c r="T34" s="11">
        <v>54.483999999999973</v>
      </c>
      <c r="U34" s="11">
        <v>54.256999999999934</v>
      </c>
      <c r="V34" s="11">
        <v>53.253999999999905</v>
      </c>
      <c r="W34" s="11">
        <v>52.690999999999974</v>
      </c>
      <c r="X34" s="11">
        <v>51.500000000000021</v>
      </c>
      <c r="Y34" s="11">
        <v>52.074000000000062</v>
      </c>
      <c r="Z34" s="11">
        <v>52.453999999999986</v>
      </c>
      <c r="AA34" s="11">
        <v>52.921999999999905</v>
      </c>
      <c r="AB34" s="11">
        <v>53.202999999999982</v>
      </c>
      <c r="AC34" s="11">
        <v>53.422000000000054</v>
      </c>
      <c r="AD34" s="11">
        <v>53.649000000000044</v>
      </c>
      <c r="AE34" s="11">
        <v>53.875999999999941</v>
      </c>
      <c r="AF34" s="11">
        <v>54.103999999999978</v>
      </c>
      <c r="AG34" s="11">
        <v>54.33300000000002</v>
      </c>
      <c r="AH34" s="11">
        <v>54.573000000000029</v>
      </c>
      <c r="AI34" s="11">
        <v>54.813999999999957</v>
      </c>
      <c r="AJ34" s="11">
        <v>55.054000000000137</v>
      </c>
      <c r="AK34" s="172">
        <v>55.290999999999812</v>
      </c>
      <c r="AL34" s="11">
        <v>55.528999999999904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138.93100000000052</v>
      </c>
      <c r="N35" s="11">
        <v>131.09300000000033</v>
      </c>
      <c r="O35" s="11">
        <v>124.49699999999997</v>
      </c>
      <c r="P35" s="11">
        <v>133.93100000000015</v>
      </c>
      <c r="Q35" s="11">
        <v>133.08499999999987</v>
      </c>
      <c r="R35" s="11">
        <v>137.76500000000041</v>
      </c>
      <c r="S35" s="11">
        <v>140.06299999999985</v>
      </c>
      <c r="T35" s="11">
        <v>140.90300000000005</v>
      </c>
      <c r="U35" s="11">
        <v>135.54500000000013</v>
      </c>
      <c r="V35" s="11">
        <v>132.25100000000026</v>
      </c>
      <c r="W35" s="11">
        <v>134.1519999999999</v>
      </c>
      <c r="X35" s="11">
        <v>134.62899999999976</v>
      </c>
      <c r="Y35" s="11">
        <v>135.16700000000026</v>
      </c>
      <c r="Z35" s="11">
        <v>135.9430000000003</v>
      </c>
      <c r="AA35" s="11">
        <v>136.8359999999999</v>
      </c>
      <c r="AB35" s="11">
        <v>137.76500000000013</v>
      </c>
      <c r="AC35" s="11">
        <v>138.46599999999998</v>
      </c>
      <c r="AD35" s="11">
        <v>139.19700000000009</v>
      </c>
      <c r="AE35" s="11">
        <v>139.95400000000004</v>
      </c>
      <c r="AF35" s="11">
        <v>140.75300000000007</v>
      </c>
      <c r="AG35" s="11">
        <v>141.67500000000064</v>
      </c>
      <c r="AH35" s="11">
        <v>142.60900000000015</v>
      </c>
      <c r="AI35" s="11">
        <v>143.55499999999989</v>
      </c>
      <c r="AJ35" s="11">
        <v>144.50499999999994</v>
      </c>
      <c r="AK35" s="172">
        <v>145.45600000000027</v>
      </c>
      <c r="AL35" s="11">
        <v>146.41400000000004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165.2110000000003</v>
      </c>
      <c r="N36" s="11">
        <v>170.52200000000008</v>
      </c>
      <c r="O36" s="11">
        <v>173.79199999999994</v>
      </c>
      <c r="P36" s="11">
        <v>173.17400000000001</v>
      </c>
      <c r="Q36" s="11">
        <v>179.8389999999998</v>
      </c>
      <c r="R36" s="11">
        <v>161.2740000000002</v>
      </c>
      <c r="S36" s="11">
        <v>183.44300000000001</v>
      </c>
      <c r="T36" s="11">
        <v>189.90799999999987</v>
      </c>
      <c r="U36" s="11">
        <v>184.71900000000019</v>
      </c>
      <c r="V36" s="11">
        <v>191.31800000000004</v>
      </c>
      <c r="W36" s="11">
        <v>188.74999999999974</v>
      </c>
      <c r="X36" s="11">
        <v>191.77199999999982</v>
      </c>
      <c r="Y36" s="11">
        <v>193.95300000000003</v>
      </c>
      <c r="Z36" s="11">
        <v>195.79899999999992</v>
      </c>
      <c r="AA36" s="11">
        <v>198.05799999999979</v>
      </c>
      <c r="AB36" s="11">
        <v>199.66799999999981</v>
      </c>
      <c r="AC36" s="11">
        <v>200.89799999999971</v>
      </c>
      <c r="AD36" s="11">
        <v>202.02399999999989</v>
      </c>
      <c r="AE36" s="11">
        <v>203.10900000000038</v>
      </c>
      <c r="AF36" s="11">
        <v>204.1790000000002</v>
      </c>
      <c r="AG36" s="11">
        <v>205.23099999999988</v>
      </c>
      <c r="AH36" s="11">
        <v>206.27300000000042</v>
      </c>
      <c r="AI36" s="11">
        <v>207.30799999999999</v>
      </c>
      <c r="AJ36" s="11">
        <v>208.34400000000002</v>
      </c>
      <c r="AK36" s="172">
        <v>209.38500000000039</v>
      </c>
      <c r="AL36" s="11">
        <v>210.44000000000011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1234.0430000000003</v>
      </c>
      <c r="N38" s="11">
        <f t="shared" ref="N38:AL38" si="21">SUM(N5,N11,N16,N18,N23,N33)</f>
        <v>1253.735000000001</v>
      </c>
      <c r="O38" s="11">
        <f t="shared" si="21"/>
        <v>1271.2100000000005</v>
      </c>
      <c r="P38" s="11">
        <f t="shared" si="21"/>
        <v>1287.5909999999999</v>
      </c>
      <c r="Q38" s="11">
        <f t="shared" si="21"/>
        <v>1329.2169999999996</v>
      </c>
      <c r="R38" s="11">
        <f t="shared" si="21"/>
        <v>1356.5170000000007</v>
      </c>
      <c r="S38" s="11">
        <f t="shared" si="21"/>
        <v>1366.4229999999998</v>
      </c>
      <c r="T38" s="11">
        <f t="shared" si="21"/>
        <v>1389.7740000000003</v>
      </c>
      <c r="U38" s="11">
        <f t="shared" si="21"/>
        <v>1420.5809999999997</v>
      </c>
      <c r="V38" s="11">
        <f t="shared" si="21"/>
        <v>1431.5589999999997</v>
      </c>
      <c r="W38" s="11">
        <f t="shared" si="21"/>
        <v>1399.5329999999992</v>
      </c>
      <c r="X38" s="11">
        <f t="shared" si="21"/>
        <v>1407.3209999999992</v>
      </c>
      <c r="Y38" s="11">
        <f t="shared" si="21"/>
        <v>1414.9840000000004</v>
      </c>
      <c r="Z38" s="11">
        <f t="shared" si="21"/>
        <v>1422.4020000000007</v>
      </c>
      <c r="AA38" s="11">
        <f t="shared" si="21"/>
        <v>1430.9689999999998</v>
      </c>
      <c r="AB38" s="11">
        <f t="shared" si="21"/>
        <v>1437.633</v>
      </c>
      <c r="AC38" s="11">
        <f t="shared" si="21"/>
        <v>1443.1729999999993</v>
      </c>
      <c r="AD38" s="11">
        <f t="shared" si="21"/>
        <v>1448.1409999999996</v>
      </c>
      <c r="AE38" s="11">
        <f t="shared" si="21"/>
        <v>1453.0379999999993</v>
      </c>
      <c r="AF38" s="11">
        <f t="shared" si="21"/>
        <v>1457.9060000000006</v>
      </c>
      <c r="AG38" s="11">
        <f t="shared" si="21"/>
        <v>1463.3030000000003</v>
      </c>
      <c r="AH38" s="11">
        <f t="shared" si="21"/>
        <v>1468.5340000000008</v>
      </c>
      <c r="AI38" s="11">
        <f t="shared" si="21"/>
        <v>1473.7779999999989</v>
      </c>
      <c r="AJ38" s="11">
        <f t="shared" si="21"/>
        <v>1479.0460000000003</v>
      </c>
      <c r="AK38" s="11">
        <f t="shared" si="21"/>
        <v>1484.2460000000003</v>
      </c>
      <c r="AL38" s="11">
        <f t="shared" si="21"/>
        <v>1489.4569999999997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West Midlands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West Midlands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West Midlands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West Midlands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West Midlands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West Midlands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West Midlands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26.013238315480042</v>
      </c>
      <c r="N231" s="40">
        <f>'Ind T1'!D25</f>
        <v>26.837023492836526</v>
      </c>
      <c r="O231" s="40">
        <f>'Ind T1'!F25</f>
        <v>27.686801297385564</v>
      </c>
    </row>
    <row r="232" spans="1:15" x14ac:dyDescent="0.2">
      <c r="L232" t="str">
        <f>L23</f>
        <v>Business and other services</v>
      </c>
      <c r="M232" s="40">
        <f>'Ind T1'!B24</f>
        <v>28.890975933217213</v>
      </c>
      <c r="N232" s="40">
        <f>'Ind T1'!D24</f>
        <v>29.646674998017204</v>
      </c>
      <c r="O232" s="40">
        <f>'Ind T1'!F24</f>
        <v>29.764269797651089</v>
      </c>
    </row>
    <row r="233" spans="1:15" x14ac:dyDescent="0.2">
      <c r="L233" t="str">
        <f>L18</f>
        <v>Trade, accomod. and transport</v>
      </c>
      <c r="M233" s="40">
        <f>'Ind T1'!B23</f>
        <v>26.671099588136382</v>
      </c>
      <c r="N233" s="40">
        <f>'Ind T1'!D23</f>
        <v>26.192737148748908</v>
      </c>
      <c r="O233" s="40">
        <f>'Ind T1'!F23</f>
        <v>26.962376221670038</v>
      </c>
    </row>
    <row r="234" spans="1:15" x14ac:dyDescent="0.2">
      <c r="L234" t="str">
        <f>L16</f>
        <v>Construction</v>
      </c>
      <c r="M234" s="40">
        <f>'Ind T1'!B22</f>
        <v>5.8346485889966635</v>
      </c>
      <c r="N234" s="40">
        <f>'Ind T1'!D22</f>
        <v>6.4455786323009159</v>
      </c>
      <c r="O234" s="40">
        <f>'Ind T1'!F22</f>
        <v>6.1939351052094782</v>
      </c>
    </row>
    <row r="235" spans="1:15" x14ac:dyDescent="0.2">
      <c r="L235" t="str">
        <f>L11</f>
        <v>Manufacturing</v>
      </c>
      <c r="M235" s="40">
        <f>'Ind T1'!B21</f>
        <v>10.652354522648789</v>
      </c>
      <c r="N235" s="40">
        <f>'Ind T1'!D21</f>
        <v>9.5272494467797433</v>
      </c>
      <c r="O235" s="40">
        <f>'Ind T1'!F21</f>
        <v>8.1042957265634374</v>
      </c>
    </row>
    <row r="236" spans="1:15" x14ac:dyDescent="0.2">
      <c r="L236" t="str">
        <f>L5</f>
        <v>Primary sector and utilities</v>
      </c>
      <c r="M236" s="40">
        <f>'Ind T1'!B20</f>
        <v>1.9376830515209102</v>
      </c>
      <c r="N236" s="40">
        <f>'Ind T1'!D20</f>
        <v>1.350736281316695</v>
      </c>
      <c r="O236" s="40">
        <f>'Ind T1'!F20</f>
        <v>1.2883218515203849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West Midlands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22.718999999999028</v>
      </c>
      <c r="O261" s="11">
        <f>'Ind T1'!F50</f>
        <v>36.790000000000418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23.003999999999564</v>
      </c>
      <c r="O262" s="11">
        <f>'Ind T1'!F49</f>
        <v>28.411000000000001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4.7779999999996221</v>
      </c>
      <c r="O263" s="11">
        <f>'Ind T1'!F48</f>
        <v>35.016999999999939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11.060000000000016</v>
      </c>
      <c r="O264" s="11">
        <f>'Ind T1'!F47</f>
        <v>2.0479999999999876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-11.163999999999874</v>
      </c>
      <c r="O265" s="11">
        <f>'Ind T1'!F46</f>
        <v>-12.626999999999924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-7.380999999999954</v>
      </c>
      <c r="O266" s="11">
        <f>'Ind T1'!F45</f>
        <v>0.28500000000000725</v>
      </c>
    </row>
    <row r="268" spans="1:16" x14ac:dyDescent="0.2">
      <c r="L268" t="str">
        <f>L38</f>
        <v>All industries</v>
      </c>
      <c r="N268" s="11">
        <f>'Ind T1'!D14-'Ind T1'!B14</f>
        <v>43.015999999998485</v>
      </c>
      <c r="O268" s="11">
        <f>SUM(O261:O266)</f>
        <v>89.924000000000433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36.871712453435215</v>
      </c>
      <c r="C9" s="249">
        <f>SUM(C26,C43,C60,C77,C94,C111,C128,C145,C162,C179,C196,C213,C230,C247,C264,C281,C298,C315,C332,C349,C366,C383)</f>
        <v>76.919179624904856</v>
      </c>
      <c r="D9" s="249">
        <f>SUM(B9:C9)</f>
        <v>113.79089207834008</v>
      </c>
      <c r="E9" s="238"/>
      <c r="F9" s="249">
        <f>SUM(F26,F43,F60,F77,F94,F111,F128,F145,F162,F179,F196,F213,F230,F247,F264,F281,F298,F315,F332,F349,F366,F383)</f>
        <v>48.253810007496995</v>
      </c>
      <c r="G9" s="249">
        <f>SUM(G26,G43,G60,G77,G94,G111,G128,G145,G162,G179,G196,G213,G230,G247,G264,G281,G298,G315,G332,G349,G366,G383)</f>
        <v>86.421925944064938</v>
      </c>
      <c r="H9" s="249">
        <f>SUM(F9:G9)</f>
        <v>134.67573595156193</v>
      </c>
      <c r="I9" s="238"/>
      <c r="J9" s="249">
        <f>SUM(J26,J43,J60,J77,J94,J111,J128,J145,J162,J179,J196,J213,J230,J247,J264,J281,J298,J315,J332,J349,J366,J383)</f>
        <v>53.982557112594513</v>
      </c>
      <c r="K9" s="249">
        <f>SUM(K26,K43,K60,K77,K94,K111,K128,K145,K162,K179,K196,K213,K230,K247,K264,K281,K298,K315,K332,K349,K366,K383)</f>
        <v>86.232375999494209</v>
      </c>
      <c r="L9" s="249">
        <f>SUM(J9:K9)</f>
        <v>140.21493311208872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120.67523718862827</v>
      </c>
      <c r="C10" s="249">
        <f t="shared" si="0"/>
        <v>130.13490695195426</v>
      </c>
      <c r="D10" s="249">
        <f t="shared" ref="D10:D17" si="1">SUM(B10:C10)</f>
        <v>250.81014414058254</v>
      </c>
      <c r="E10" s="238"/>
      <c r="F10" s="249">
        <f t="shared" ref="F10:G17" si="2">SUM(F27,F44,F61,F78,F95,F112,F129,F146,F163,F180,F197,F214,F231,F248,F265,F282,F299,F316,F333,F350,F367,F384)</f>
        <v>148.88857053296755</v>
      </c>
      <c r="G10" s="249">
        <f t="shared" si="2"/>
        <v>156.51879618012077</v>
      </c>
      <c r="H10" s="249">
        <f t="shared" ref="H10:H17" si="3">SUM(F10:G10)</f>
        <v>305.40736671308832</v>
      </c>
      <c r="I10" s="238"/>
      <c r="J10" s="249">
        <f t="shared" ref="J10:K17" si="4">SUM(J27,J44,J61,J78,J95,J112,J129,J146,J163,J180,J197,J214,J231,J248,J265,J282,J299,J316,J333,J350,J367,J384)</f>
        <v>174.22253363714384</v>
      </c>
      <c r="K10" s="249">
        <f t="shared" si="4"/>
        <v>185.45835301515964</v>
      </c>
      <c r="L10" s="249">
        <f t="shared" ref="L10:L17" si="5">SUM(J10:K10)</f>
        <v>359.68088665230346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70.09707979052709</v>
      </c>
      <c r="C11" s="249">
        <f t="shared" si="0"/>
        <v>88.829903775446951</v>
      </c>
      <c r="D11" s="249">
        <f t="shared" si="1"/>
        <v>158.92698356597404</v>
      </c>
      <c r="E11" s="238"/>
      <c r="F11" s="249">
        <f t="shared" si="2"/>
        <v>82.134838900522439</v>
      </c>
      <c r="G11" s="249">
        <f t="shared" si="2"/>
        <v>99.118649790034198</v>
      </c>
      <c r="H11" s="249">
        <f t="shared" si="3"/>
        <v>181.25348869055665</v>
      </c>
      <c r="I11" s="238"/>
      <c r="J11" s="249">
        <f t="shared" si="4"/>
        <v>113.85239981015769</v>
      </c>
      <c r="K11" s="249">
        <f t="shared" si="4"/>
        <v>97.644522377324733</v>
      </c>
      <c r="L11" s="249">
        <f t="shared" si="5"/>
        <v>211.49692218748243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124.8686451431896</v>
      </c>
      <c r="C12" s="249">
        <f t="shared" si="0"/>
        <v>46.91071320500695</v>
      </c>
      <c r="D12" s="249">
        <f t="shared" si="1"/>
        <v>171.77935834819655</v>
      </c>
      <c r="E12" s="238"/>
      <c r="F12" s="249">
        <f t="shared" si="2"/>
        <v>118.53652094234941</v>
      </c>
      <c r="G12" s="249">
        <f t="shared" si="2"/>
        <v>51.415425947119047</v>
      </c>
      <c r="H12" s="249">
        <f t="shared" si="3"/>
        <v>169.95194688946845</v>
      </c>
      <c r="I12" s="238"/>
      <c r="J12" s="249">
        <f t="shared" si="4"/>
        <v>100.36793065436416</v>
      </c>
      <c r="K12" s="249">
        <f t="shared" si="4"/>
        <v>62.095888645112588</v>
      </c>
      <c r="L12" s="249">
        <f t="shared" si="5"/>
        <v>162.46381929947674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12.201056452166082</v>
      </c>
      <c r="C13" s="249">
        <f t="shared" si="0"/>
        <v>135.25566125643849</v>
      </c>
      <c r="D13" s="249">
        <f t="shared" si="1"/>
        <v>147.45671770860457</v>
      </c>
      <c r="E13" s="238"/>
      <c r="F13" s="249">
        <f t="shared" si="2"/>
        <v>12.745023244305346</v>
      </c>
      <c r="G13" s="249">
        <f t="shared" si="2"/>
        <v>115.31102939789638</v>
      </c>
      <c r="H13" s="249">
        <f t="shared" si="3"/>
        <v>128.05605264220173</v>
      </c>
      <c r="I13" s="238"/>
      <c r="J13" s="249">
        <f t="shared" si="4"/>
        <v>14.52619668446787</v>
      </c>
      <c r="K13" s="249">
        <f t="shared" si="4"/>
        <v>102.76740218331484</v>
      </c>
      <c r="L13" s="249">
        <f t="shared" si="5"/>
        <v>117.29359886778272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118.90555403270132</v>
      </c>
      <c r="C14" s="249">
        <f t="shared" si="0"/>
        <v>20.748361488068536</v>
      </c>
      <c r="D14" s="249">
        <f t="shared" si="1"/>
        <v>139.65391552076986</v>
      </c>
      <c r="E14" s="238"/>
      <c r="F14" s="249">
        <f t="shared" si="2"/>
        <v>118.46018511610716</v>
      </c>
      <c r="G14" s="249">
        <f t="shared" si="2"/>
        <v>20.944027551926293</v>
      </c>
      <c r="H14" s="249">
        <f t="shared" si="3"/>
        <v>139.40421266803344</v>
      </c>
      <c r="I14" s="238"/>
      <c r="J14" s="249">
        <f t="shared" si="4"/>
        <v>127.81390111707577</v>
      </c>
      <c r="K14" s="249">
        <f t="shared" si="4"/>
        <v>24.700619071318584</v>
      </c>
      <c r="L14" s="249">
        <f t="shared" si="5"/>
        <v>152.51452018839436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64.760902812480751</v>
      </c>
      <c r="C15" s="249">
        <f t="shared" si="0"/>
        <v>45.398240365941788</v>
      </c>
      <c r="D15" s="249">
        <f t="shared" si="1"/>
        <v>110.15914317842254</v>
      </c>
      <c r="E15" s="238"/>
      <c r="F15" s="249">
        <f t="shared" si="2"/>
        <v>59.928935564490935</v>
      </c>
      <c r="G15" s="249">
        <f t="shared" si="2"/>
        <v>45.999419126930221</v>
      </c>
      <c r="H15" s="249">
        <f t="shared" si="3"/>
        <v>105.92835469142116</v>
      </c>
      <c r="I15" s="238"/>
      <c r="J15" s="249">
        <f t="shared" si="4"/>
        <v>58.889945057156964</v>
      </c>
      <c r="K15" s="249">
        <f t="shared" si="4"/>
        <v>50.192414805969491</v>
      </c>
      <c r="L15" s="249">
        <f t="shared" si="5"/>
        <v>109.08235986312646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12.762522500774629</v>
      </c>
      <c r="C16" s="249">
        <f t="shared" si="0"/>
        <v>96.967774770053111</v>
      </c>
      <c r="D16" s="249">
        <f t="shared" si="1"/>
        <v>109.73029727082775</v>
      </c>
      <c r="E16" s="238"/>
      <c r="F16" s="249">
        <f t="shared" si="2"/>
        <v>11.759972741594286</v>
      </c>
      <c r="G16" s="249">
        <f t="shared" si="2"/>
        <v>86.020545431903642</v>
      </c>
      <c r="H16" s="249">
        <f t="shared" si="3"/>
        <v>97.780518173497924</v>
      </c>
      <c r="I16" s="238"/>
      <c r="J16" s="249">
        <f t="shared" si="4"/>
        <v>14.985891474019494</v>
      </c>
      <c r="K16" s="249">
        <f t="shared" si="4"/>
        <v>83.811208830485228</v>
      </c>
      <c r="L16" s="249">
        <f t="shared" si="5"/>
        <v>98.797100304504724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69.460448893903717</v>
      </c>
      <c r="C17" s="249">
        <f t="shared" si="0"/>
        <v>84.749099294378667</v>
      </c>
      <c r="D17" s="249">
        <f t="shared" si="1"/>
        <v>154.20954818828238</v>
      </c>
      <c r="E17" s="238"/>
      <c r="F17" s="249">
        <f t="shared" si="2"/>
        <v>63.317821088039281</v>
      </c>
      <c r="G17" s="249">
        <f t="shared" si="2"/>
        <v>73.757502492130868</v>
      </c>
      <c r="H17" s="249">
        <f t="shared" si="3"/>
        <v>137.07532358017016</v>
      </c>
      <c r="I17" s="238"/>
      <c r="J17" s="249">
        <f t="shared" si="4"/>
        <v>60.03885759043969</v>
      </c>
      <c r="K17" s="249">
        <f t="shared" si="4"/>
        <v>77.874001934399871</v>
      </c>
      <c r="L17" s="249">
        <f t="shared" si="5"/>
        <v>137.91285952483958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630.60315926780663</v>
      </c>
      <c r="C19" s="247">
        <f t="shared" ref="C19:L19" si="6">SUM(C9:C17)</f>
        <v>725.91384073219365</v>
      </c>
      <c r="D19" s="247">
        <f t="shared" si="6"/>
        <v>1356.5170000000003</v>
      </c>
      <c r="E19" s="247"/>
      <c r="F19" s="247">
        <f t="shared" si="6"/>
        <v>664.02567813787346</v>
      </c>
      <c r="G19" s="247">
        <f t="shared" si="6"/>
        <v>735.50732186212645</v>
      </c>
      <c r="H19" s="247">
        <f t="shared" si="6"/>
        <v>1399.5329999999997</v>
      </c>
      <c r="I19" s="247"/>
      <c r="J19" s="247">
        <f t="shared" si="6"/>
        <v>718.68021313741997</v>
      </c>
      <c r="K19" s="247">
        <f t="shared" si="6"/>
        <v>770.77678686257923</v>
      </c>
      <c r="L19" s="247">
        <f t="shared" si="6"/>
        <v>1489.4569999999992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9.1322505235164067E-2</v>
      </c>
      <c r="C26" s="302">
        <v>0.32602070237099379</v>
      </c>
      <c r="D26" s="302">
        <f>SUM(B26:C26)</f>
        <v>0.41734320760615784</v>
      </c>
      <c r="E26" s="303"/>
      <c r="F26" s="302">
        <v>6.2024320161554292E-2</v>
      </c>
      <c r="G26" s="302">
        <v>0.13859258778994213</v>
      </c>
      <c r="H26" s="302">
        <f>SUM(F26:G26)</f>
        <v>0.20061690795149642</v>
      </c>
      <c r="I26" s="303"/>
      <c r="J26" s="302">
        <v>6.8953398847063294E-2</v>
      </c>
      <c r="K26" s="302">
        <v>0.16994683828645046</v>
      </c>
      <c r="L26" s="302">
        <f>SUM(J26:K26)</f>
        <v>0.23890023713351377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8.5727851984552544E-2</v>
      </c>
      <c r="C27" s="302">
        <v>0.26071720989821928</v>
      </c>
      <c r="D27" s="302">
        <f t="shared" ref="D27:D34" si="7">SUM(B27:C27)</f>
        <v>0.3464450618827718</v>
      </c>
      <c r="E27" s="303"/>
      <c r="F27" s="302">
        <v>7.7387945163173127E-2</v>
      </c>
      <c r="G27" s="302">
        <v>0.1533950367282069</v>
      </c>
      <c r="H27" s="302">
        <f t="shared" ref="H27:H34" si="8">SUM(F27:G27)</f>
        <v>0.23078298189138002</v>
      </c>
      <c r="I27" s="303"/>
      <c r="J27" s="302">
        <v>0.13211604908814314</v>
      </c>
      <c r="K27" s="302">
        <v>0.30983328904281787</v>
      </c>
      <c r="L27" s="302">
        <f t="shared" ref="L27:L34" si="9">SUM(J27:K27)</f>
        <v>0.44194933813096104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9.1845972467525544E-2</v>
      </c>
      <c r="C28" s="302">
        <v>0.1817946679193938</v>
      </c>
      <c r="D28" s="302">
        <f t="shared" si="7"/>
        <v>0.27364064038691938</v>
      </c>
      <c r="E28" s="303"/>
      <c r="F28" s="302">
        <v>6.4358492731614467E-2</v>
      </c>
      <c r="G28" s="302">
        <v>9.0159231358156317E-2</v>
      </c>
      <c r="H28" s="302">
        <f t="shared" si="8"/>
        <v>0.15451772408977077</v>
      </c>
      <c r="I28" s="303"/>
      <c r="J28" s="302">
        <v>9.557180971103188E-2</v>
      </c>
      <c r="K28" s="302">
        <v>0.12894792166489596</v>
      </c>
      <c r="L28" s="302">
        <f t="shared" si="9"/>
        <v>0.22451973137592784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0.35589898943353526</v>
      </c>
      <c r="C29" s="302">
        <v>0.17207545029463039</v>
      </c>
      <c r="D29" s="302">
        <f t="shared" si="7"/>
        <v>0.5279744397281656</v>
      </c>
      <c r="E29" s="303"/>
      <c r="F29" s="302">
        <v>0.13329636289564897</v>
      </c>
      <c r="G29" s="302">
        <v>5.1273579039787923E-2</v>
      </c>
      <c r="H29" s="302">
        <f t="shared" si="8"/>
        <v>0.18456994193543691</v>
      </c>
      <c r="I29" s="303"/>
      <c r="J29" s="302">
        <v>0.10515581550477146</v>
      </c>
      <c r="K29" s="302">
        <v>8.2316069780664289E-2</v>
      </c>
      <c r="L29" s="302">
        <f t="shared" si="9"/>
        <v>0.18747188528543574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0.52364034858759012</v>
      </c>
      <c r="C30" s="302">
        <v>3.7345796767947377</v>
      </c>
      <c r="D30" s="302">
        <f t="shared" si="7"/>
        <v>4.2582200253823279</v>
      </c>
      <c r="E30" s="303"/>
      <c r="F30" s="302">
        <v>0.37538817485088111</v>
      </c>
      <c r="G30" s="302">
        <v>1.2350356498486774</v>
      </c>
      <c r="H30" s="302">
        <f t="shared" si="8"/>
        <v>1.6104238246995586</v>
      </c>
      <c r="I30" s="303"/>
      <c r="J30" s="302">
        <v>0.40518437409379776</v>
      </c>
      <c r="K30" s="302">
        <v>1.1316954326993063</v>
      </c>
      <c r="L30" s="302">
        <f t="shared" si="9"/>
        <v>1.536879806793104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0.24487011165015352</v>
      </c>
      <c r="C31" s="302">
        <v>0.13040488138288409</v>
      </c>
      <c r="D31" s="302">
        <f t="shared" si="7"/>
        <v>0.37527499303303757</v>
      </c>
      <c r="E31" s="303"/>
      <c r="F31" s="302">
        <v>9.1529833477434847E-2</v>
      </c>
      <c r="G31" s="302">
        <v>4.2820100100842015E-2</v>
      </c>
      <c r="H31" s="302">
        <f t="shared" si="8"/>
        <v>0.13434993357827685</v>
      </c>
      <c r="I31" s="303"/>
      <c r="J31" s="302">
        <v>9.5917251822848548E-2</v>
      </c>
      <c r="K31" s="302">
        <v>5.239558350572851E-2</v>
      </c>
      <c r="L31" s="302">
        <f t="shared" si="9"/>
        <v>0.14831283532857706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8.5248592884015859E-2</v>
      </c>
      <c r="C32" s="302">
        <v>7.776464715430087E-2</v>
      </c>
      <c r="D32" s="302">
        <f t="shared" si="7"/>
        <v>0.16301324003831674</v>
      </c>
      <c r="E32" s="303"/>
      <c r="F32" s="302">
        <v>2.9953433898679015E-2</v>
      </c>
      <c r="G32" s="302">
        <v>2.5302645978875972E-2</v>
      </c>
      <c r="H32" s="302">
        <f t="shared" si="8"/>
        <v>5.5256079877554987E-2</v>
      </c>
      <c r="I32" s="303"/>
      <c r="J32" s="302">
        <v>2.7858838002641467E-2</v>
      </c>
      <c r="K32" s="302">
        <v>3.0372057614599969E-2</v>
      </c>
      <c r="L32" s="302">
        <f t="shared" si="9"/>
        <v>5.8230895617241436E-2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5.0895986967015555E-2</v>
      </c>
      <c r="C33" s="302">
        <v>0.27131230749230367</v>
      </c>
      <c r="D33" s="302">
        <f t="shared" si="7"/>
        <v>0.3222082944593192</v>
      </c>
      <c r="E33" s="303"/>
      <c r="F33" s="302">
        <v>2.194097901404796E-2</v>
      </c>
      <c r="G33" s="302">
        <v>7.2292969825744263E-2</v>
      </c>
      <c r="H33" s="302">
        <f t="shared" si="8"/>
        <v>9.423394883979222E-2</v>
      </c>
      <c r="I33" s="303"/>
      <c r="J33" s="302">
        <v>1.5264301664374496E-2</v>
      </c>
      <c r="K33" s="302">
        <v>6.3089943068314391E-2</v>
      </c>
      <c r="L33" s="302">
        <f t="shared" si="9"/>
        <v>7.8354244732688885E-2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0.43350256363134937</v>
      </c>
      <c r="C34" s="302">
        <v>0.80737753385162281</v>
      </c>
      <c r="D34" s="302">
        <f t="shared" si="7"/>
        <v>1.2408800974829721</v>
      </c>
      <c r="E34" s="303"/>
      <c r="F34" s="302">
        <v>0.12746630561094885</v>
      </c>
      <c r="G34" s="302">
        <v>0.19578235152578213</v>
      </c>
      <c r="H34" s="302">
        <f t="shared" si="8"/>
        <v>0.32324865713673101</v>
      </c>
      <c r="I34" s="303"/>
      <c r="J34" s="302">
        <v>0.12974578727536093</v>
      </c>
      <c r="K34" s="302">
        <v>0.20663523832718558</v>
      </c>
      <c r="L34" s="302">
        <f t="shared" si="9"/>
        <v>0.33638102560254651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1.9629529228409019</v>
      </c>
      <c r="C36" s="311">
        <f t="shared" ref="C36:K36" si="10">SUM(C26:C34)</f>
        <v>5.9620470771590872</v>
      </c>
      <c r="D36" s="311">
        <f t="shared" si="10"/>
        <v>7.9249999999999883</v>
      </c>
      <c r="E36" s="311"/>
      <c r="F36" s="311">
        <f t="shared" si="10"/>
        <v>0.98334584780398271</v>
      </c>
      <c r="G36" s="311">
        <f t="shared" si="10"/>
        <v>2.0046541521960148</v>
      </c>
      <c r="H36" s="311">
        <f t="shared" si="10"/>
        <v>2.9879999999999969</v>
      </c>
      <c r="I36" s="311"/>
      <c r="J36" s="311">
        <f t="shared" si="10"/>
        <v>1.0757676260100331</v>
      </c>
      <c r="K36" s="311">
        <f t="shared" si="10"/>
        <v>2.1752323739899633</v>
      </c>
      <c r="L36" s="311">
        <f>SUM(L26:L34)</f>
        <v>3.2509999999999959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1.8091213329168273E-3</v>
      </c>
      <c r="C43" s="302">
        <v>5.7755748825602284E-2</v>
      </c>
      <c r="D43" s="302">
        <f>SUM(B43:C43)</f>
        <v>5.9564870158519113E-2</v>
      </c>
      <c r="E43" s="303"/>
      <c r="F43" s="302">
        <v>8.5661300126101247E-3</v>
      </c>
      <c r="G43" s="302">
        <v>0.10730468873052132</v>
      </c>
      <c r="H43" s="302">
        <f>SUM(F43:G43)</f>
        <v>0.11587081874313145</v>
      </c>
      <c r="I43" s="303"/>
      <c r="J43" s="302">
        <v>3.9608704044201684E-3</v>
      </c>
      <c r="K43" s="302">
        <v>5.3437858832422941E-2</v>
      </c>
      <c r="L43" s="302">
        <f>SUM(J43:K43)</f>
        <v>5.739872923684311E-2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1.1383631583326234E-2</v>
      </c>
      <c r="C44" s="302">
        <v>4.5718371544672523E-2</v>
      </c>
      <c r="D44" s="302">
        <f t="shared" ref="D44:D51" si="11">SUM(B44:C44)</f>
        <v>5.7102003127998756E-2</v>
      </c>
      <c r="E44" s="303"/>
      <c r="F44" s="302">
        <v>3.1301051626525404E-2</v>
      </c>
      <c r="G44" s="302">
        <v>9.6802255576789092E-2</v>
      </c>
      <c r="H44" s="302">
        <f t="shared" ref="H44:H51" si="12">SUM(F44:G44)</f>
        <v>0.1281033072033145</v>
      </c>
      <c r="I44" s="303"/>
      <c r="J44" s="302">
        <v>9.8112424698432003E-3</v>
      </c>
      <c r="K44" s="302">
        <v>6.2341537807157052E-2</v>
      </c>
      <c r="L44" s="302">
        <f t="shared" ref="L44:L51" si="13">SUM(J44:K44)</f>
        <v>7.2152780277000256E-2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2.6949939492653327E-3</v>
      </c>
      <c r="C45" s="302">
        <v>3.7422644293917687E-2</v>
      </c>
      <c r="D45" s="302">
        <f t="shared" si="11"/>
        <v>4.0117638243183019E-2</v>
      </c>
      <c r="E45" s="303"/>
      <c r="F45" s="302">
        <v>2.1448093210992086E-2</v>
      </c>
      <c r="G45" s="302">
        <v>9.3228225476224946E-2</v>
      </c>
      <c r="H45" s="302">
        <f t="shared" si="12"/>
        <v>0.11467631868721703</v>
      </c>
      <c r="I45" s="303"/>
      <c r="J45" s="302">
        <v>1.3015760636431938E-2</v>
      </c>
      <c r="K45" s="302">
        <v>4.4845789217633353E-2</v>
      </c>
      <c r="L45" s="302">
        <f t="shared" si="13"/>
        <v>5.7861549854065289E-2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2.2505803862518884E-3</v>
      </c>
      <c r="C46" s="302">
        <v>8.5713643485132562E-3</v>
      </c>
      <c r="D46" s="302">
        <f t="shared" si="11"/>
        <v>1.0821944734765145E-2</v>
      </c>
      <c r="E46" s="303"/>
      <c r="F46" s="302">
        <v>2.7892523520905536E-2</v>
      </c>
      <c r="G46" s="302">
        <v>1.1516738070426132E-2</v>
      </c>
      <c r="H46" s="302">
        <f t="shared" si="12"/>
        <v>3.9409261591331665E-2</v>
      </c>
      <c r="I46" s="303"/>
      <c r="J46" s="302">
        <v>1.4454626379456437E-2</v>
      </c>
      <c r="K46" s="302">
        <v>4.9248547864724993E-3</v>
      </c>
      <c r="L46" s="302">
        <f t="shared" si="13"/>
        <v>1.9379481165928934E-2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1.1891107462789871E-3</v>
      </c>
      <c r="C47" s="302">
        <v>9.7285426164100242E-2</v>
      </c>
      <c r="D47" s="302">
        <f t="shared" si="11"/>
        <v>9.8474536910379232E-2</v>
      </c>
      <c r="E47" s="303"/>
      <c r="F47" s="302">
        <v>7.5603294016142095E-4</v>
      </c>
      <c r="G47" s="302">
        <v>0.11901185406500375</v>
      </c>
      <c r="H47" s="302">
        <f>SUM(F47:G47)</f>
        <v>0.11976788700516518</v>
      </c>
      <c r="I47" s="303"/>
      <c r="J47" s="302">
        <v>3.7218491063946765E-4</v>
      </c>
      <c r="K47" s="302">
        <v>4.5193417285704307E-2</v>
      </c>
      <c r="L47" s="302">
        <f t="shared" si="13"/>
        <v>4.5565602196343771E-2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3.3829858947395063E-3</v>
      </c>
      <c r="C48" s="302">
        <v>5.3898802156432911E-3</v>
      </c>
      <c r="D48" s="302">
        <f t="shared" si="11"/>
        <v>8.7728661103827973E-3</v>
      </c>
      <c r="E48" s="303"/>
      <c r="F48" s="302">
        <v>3.9708047672843564E-3</v>
      </c>
      <c r="G48" s="302">
        <v>1.2676535072364083E-2</v>
      </c>
      <c r="H48" s="302">
        <f t="shared" si="12"/>
        <v>1.6647339839648438E-2</v>
      </c>
      <c r="I48" s="303"/>
      <c r="J48" s="302">
        <v>1.0132160644418229E-3</v>
      </c>
      <c r="K48" s="302">
        <v>6.0093460829771335E-3</v>
      </c>
      <c r="L48" s="302">
        <f t="shared" si="13"/>
        <v>7.0225621474189568E-3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1.261041325400039E-3</v>
      </c>
      <c r="C49" s="302">
        <v>7.4314407178385049E-3</v>
      </c>
      <c r="D49" s="302">
        <f t="shared" si="11"/>
        <v>8.6924820432385443E-3</v>
      </c>
      <c r="E49" s="303"/>
      <c r="F49" s="302">
        <v>6.1306900312220729E-3</v>
      </c>
      <c r="G49" s="302">
        <v>1.1410861051610538E-2</v>
      </c>
      <c r="H49" s="302">
        <f t="shared" si="12"/>
        <v>1.7541551082832611E-2</v>
      </c>
      <c r="I49" s="303"/>
      <c r="J49" s="302">
        <v>3.0597152370037844E-3</v>
      </c>
      <c r="K49" s="302">
        <v>5.812483408182717E-3</v>
      </c>
      <c r="L49" s="302">
        <f t="shared" si="13"/>
        <v>8.872198645186501E-3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2.8644221465161626E-3</v>
      </c>
      <c r="C50" s="302">
        <v>6.1525172469883226E-2</v>
      </c>
      <c r="D50" s="302">
        <f t="shared" si="11"/>
        <v>6.4389594616399384E-2</v>
      </c>
      <c r="E50" s="303"/>
      <c r="F50" s="302">
        <v>5.335362083850844E-4</v>
      </c>
      <c r="G50" s="302">
        <v>7.3583163534279392E-2</v>
      </c>
      <c r="H50" s="302">
        <f t="shared" si="12"/>
        <v>7.411669974266448E-2</v>
      </c>
      <c r="I50" s="303"/>
      <c r="J50" s="302">
        <v>1.4511501781783301E-4</v>
      </c>
      <c r="K50" s="302">
        <v>2.2654804179575608E-2</v>
      </c>
      <c r="L50" s="302">
        <f t="shared" si="13"/>
        <v>2.279991919739344E-2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1.9230059159096827E-3</v>
      </c>
      <c r="C51" s="302">
        <v>7.8141058139225034E-2</v>
      </c>
      <c r="D51" s="302">
        <f t="shared" si="11"/>
        <v>8.006406405513472E-2</v>
      </c>
      <c r="E51" s="303"/>
      <c r="F51" s="302">
        <v>3.3730807316071447E-3</v>
      </c>
      <c r="G51" s="302">
        <v>5.4937353730886186E-3</v>
      </c>
      <c r="H51" s="302">
        <f t="shared" si="12"/>
        <v>8.8668161046957638E-3</v>
      </c>
      <c r="I51" s="303"/>
      <c r="J51" s="302">
        <v>1.3398621163147615E-3</v>
      </c>
      <c r="K51" s="302">
        <v>1.6073151635049242E-3</v>
      </c>
      <c r="L51" s="302">
        <f t="shared" si="13"/>
        <v>2.9471772798196857E-3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2.8758893280604658E-2</v>
      </c>
      <c r="C53" s="311">
        <f t="shared" ref="C53:L53" si="14">SUM(C43:C51)</f>
        <v>0.39924110671939605</v>
      </c>
      <c r="D53" s="311">
        <f t="shared" si="14"/>
        <v>0.42800000000000066</v>
      </c>
      <c r="E53" s="311"/>
      <c r="F53" s="311">
        <f t="shared" si="14"/>
        <v>0.10397194304969325</v>
      </c>
      <c r="G53" s="311">
        <f t="shared" si="14"/>
        <v>0.53102805695030786</v>
      </c>
      <c r="H53" s="311">
        <f t="shared" si="14"/>
        <v>0.63500000000000112</v>
      </c>
      <c r="I53" s="311"/>
      <c r="J53" s="311">
        <f t="shared" si="14"/>
        <v>4.7172593236369409E-2</v>
      </c>
      <c r="K53" s="311">
        <f t="shared" si="14"/>
        <v>0.24682740676363055</v>
      </c>
      <c r="L53" s="311">
        <f t="shared" si="14"/>
        <v>0.29399999999999998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0.24839165938592722</v>
      </c>
      <c r="C60" s="302">
        <v>0.55481734569851526</v>
      </c>
      <c r="D60" s="302">
        <f>SUM(B60:C60)</f>
        <v>0.80320900508444248</v>
      </c>
      <c r="E60" s="303"/>
      <c r="F60" s="302">
        <v>0.30014637927978571</v>
      </c>
      <c r="G60" s="302">
        <v>0.5706700807112226</v>
      </c>
      <c r="H60" s="302">
        <f>SUM(F60:G60)</f>
        <v>0.87081645999100832</v>
      </c>
      <c r="I60" s="303"/>
      <c r="J60" s="302">
        <v>0.31136693681238714</v>
      </c>
      <c r="K60" s="302">
        <v>0.49247768385623414</v>
      </c>
      <c r="L60" s="302">
        <f>SUM(J60:K60)</f>
        <v>0.80384462066862128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0.38861358223753578</v>
      </c>
      <c r="C61" s="302">
        <v>0.36743044801918884</v>
      </c>
      <c r="D61" s="302">
        <f t="shared" ref="D61:D68" si="15">SUM(B61:C61)</f>
        <v>0.75604403025672462</v>
      </c>
      <c r="E61" s="303"/>
      <c r="F61" s="302">
        <v>0.5090336619465482</v>
      </c>
      <c r="G61" s="302">
        <v>0.42947714345531551</v>
      </c>
      <c r="H61" s="302">
        <f t="shared" ref="H61:H68" si="16">SUM(F61:G61)</f>
        <v>0.93851080540186371</v>
      </c>
      <c r="I61" s="303"/>
      <c r="J61" s="302">
        <v>0.63627255865307042</v>
      </c>
      <c r="K61" s="302">
        <v>0.5630058363739574</v>
      </c>
      <c r="L61" s="302">
        <f t="shared" ref="L61:L68" si="17">SUM(J61:K61)</f>
        <v>1.1992783950270278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0.44584302555051875</v>
      </c>
      <c r="C62" s="302">
        <v>0.54865825912186827</v>
      </c>
      <c r="D62" s="302">
        <f t="shared" si="15"/>
        <v>0.99450128467238708</v>
      </c>
      <c r="E62" s="303"/>
      <c r="F62" s="302">
        <v>0.50298296093807182</v>
      </c>
      <c r="G62" s="302">
        <v>0.62341123770150997</v>
      </c>
      <c r="H62" s="302">
        <f t="shared" si="16"/>
        <v>1.1263941986395818</v>
      </c>
      <c r="I62" s="303"/>
      <c r="J62" s="302">
        <v>0.59111231988975643</v>
      </c>
      <c r="K62" s="302">
        <v>0.57951420574950385</v>
      </c>
      <c r="L62" s="302">
        <f t="shared" si="17"/>
        <v>1.1706265256392603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0.33285435141841935</v>
      </c>
      <c r="C63" s="302">
        <v>0.48314059239111201</v>
      </c>
      <c r="D63" s="302">
        <f t="shared" si="15"/>
        <v>0.8159949438095313</v>
      </c>
      <c r="E63" s="303"/>
      <c r="F63" s="302">
        <v>0.31596984248429</v>
      </c>
      <c r="G63" s="302">
        <v>0.48094019471108812</v>
      </c>
      <c r="H63" s="302">
        <f t="shared" si="16"/>
        <v>0.79691003719537812</v>
      </c>
      <c r="I63" s="303"/>
      <c r="J63" s="302">
        <v>0.24266627403696625</v>
      </c>
      <c r="K63" s="302">
        <v>0.54090797316789752</v>
      </c>
      <c r="L63" s="302">
        <f t="shared" si="17"/>
        <v>0.78357424720486379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0.24485603452820096</v>
      </c>
      <c r="C64" s="302">
        <v>1.6498010497560935</v>
      </c>
      <c r="D64" s="302">
        <f t="shared" si="15"/>
        <v>1.8946570842842945</v>
      </c>
      <c r="E64" s="303"/>
      <c r="F64" s="302">
        <v>0.19900687230371289</v>
      </c>
      <c r="G64" s="302">
        <v>1.0573483316720109</v>
      </c>
      <c r="H64" s="302">
        <f t="shared" si="16"/>
        <v>1.2563552039757238</v>
      </c>
      <c r="I64" s="303"/>
      <c r="J64" s="302">
        <v>0.1477995981434537</v>
      </c>
      <c r="K64" s="302">
        <v>0.90460084865188695</v>
      </c>
      <c r="L64" s="302">
        <f t="shared" si="17"/>
        <v>1.0524004467953407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6.1838566590331066E-2</v>
      </c>
      <c r="C65" s="302">
        <v>5.3382522384629108E-2</v>
      </c>
      <c r="D65" s="302">
        <f t="shared" si="15"/>
        <v>0.11522108897496017</v>
      </c>
      <c r="E65" s="303"/>
      <c r="F65" s="302">
        <v>6.5264322485923384E-2</v>
      </c>
      <c r="G65" s="302">
        <v>5.5438717478427206E-2</v>
      </c>
      <c r="H65" s="302">
        <f t="shared" si="16"/>
        <v>0.12070303996435058</v>
      </c>
      <c r="I65" s="303"/>
      <c r="J65" s="302">
        <v>6.1936904842320846E-2</v>
      </c>
      <c r="K65" s="302">
        <v>5.0361011065556044E-2</v>
      </c>
      <c r="L65" s="302">
        <f t="shared" si="17"/>
        <v>0.11229791590787688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0.19177185099246855</v>
      </c>
      <c r="C66" s="302">
        <v>0.12701795556591916</v>
      </c>
      <c r="D66" s="302">
        <f t="shared" si="15"/>
        <v>0.31878980655838773</v>
      </c>
      <c r="E66" s="303"/>
      <c r="F66" s="302">
        <v>0.15994866767846821</v>
      </c>
      <c r="G66" s="302">
        <v>0.12740905932239507</v>
      </c>
      <c r="H66" s="302">
        <f t="shared" si="16"/>
        <v>0.28735772700086326</v>
      </c>
      <c r="I66" s="303"/>
      <c r="J66" s="302">
        <v>0.125715374739227</v>
      </c>
      <c r="K66" s="302">
        <v>0.14206768481637222</v>
      </c>
      <c r="L66" s="302">
        <f t="shared" si="17"/>
        <v>0.26778305955559922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1.3120185582409118</v>
      </c>
      <c r="C67" s="302">
        <v>3.4010704493331985</v>
      </c>
      <c r="D67" s="302">
        <f t="shared" si="15"/>
        <v>4.7130890075741103</v>
      </c>
      <c r="E67" s="303"/>
      <c r="F67" s="302">
        <v>0.95258431039717317</v>
      </c>
      <c r="G67" s="302">
        <v>2.5769594961735187</v>
      </c>
      <c r="H67" s="302">
        <f t="shared" si="16"/>
        <v>3.5295438065706919</v>
      </c>
      <c r="I67" s="303"/>
      <c r="J67" s="302">
        <v>0.7902916828495733</v>
      </c>
      <c r="K67" s="302">
        <v>2.1594861114323307</v>
      </c>
      <c r="L67" s="302">
        <f t="shared" si="17"/>
        <v>2.9497777942819039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0.861480781614966</v>
      </c>
      <c r="C68" s="302">
        <v>1.292012967170177</v>
      </c>
      <c r="D68" s="302">
        <f t="shared" si="15"/>
        <v>2.1534937487851429</v>
      </c>
      <c r="E68" s="303"/>
      <c r="F68" s="302">
        <v>0.5775794666637919</v>
      </c>
      <c r="G68" s="302">
        <v>0.96982925459674818</v>
      </c>
      <c r="H68" s="302">
        <f t="shared" si="16"/>
        <v>1.5474087212605401</v>
      </c>
      <c r="I68" s="303"/>
      <c r="J68" s="302">
        <v>0.858207731341456</v>
      </c>
      <c r="K68" s="302">
        <v>1.0582092635780187</v>
      </c>
      <c r="L68" s="302">
        <f t="shared" si="17"/>
        <v>1.9164169949194747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4.0876684105592798</v>
      </c>
      <c r="C70" s="311">
        <f t="shared" ref="C70:L70" si="18">SUM(C60:C68)</f>
        <v>8.477331589440702</v>
      </c>
      <c r="D70" s="311">
        <f t="shared" si="18"/>
        <v>12.564999999999982</v>
      </c>
      <c r="E70" s="311"/>
      <c r="F70" s="311">
        <f t="shared" si="18"/>
        <v>3.5825164841777655</v>
      </c>
      <c r="G70" s="311">
        <f t="shared" si="18"/>
        <v>6.8914835158222356</v>
      </c>
      <c r="H70" s="311">
        <f t="shared" si="18"/>
        <v>10.474000000000002</v>
      </c>
      <c r="I70" s="311"/>
      <c r="J70" s="311">
        <f t="shared" si="18"/>
        <v>3.765369381308211</v>
      </c>
      <c r="K70" s="311">
        <f t="shared" si="18"/>
        <v>6.4906306186917577</v>
      </c>
      <c r="L70" s="311">
        <f t="shared" si="18"/>
        <v>10.255999999999968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0.24618936794187807</v>
      </c>
      <c r="C77" s="302">
        <v>1.2651563765138487</v>
      </c>
      <c r="D77" s="302">
        <f>SUM(B77:C77)</f>
        <v>1.5113457444557268</v>
      </c>
      <c r="E77" s="303"/>
      <c r="F77" s="302">
        <v>0.39274580730114955</v>
      </c>
      <c r="G77" s="302">
        <v>1.5197174957002608</v>
      </c>
      <c r="H77" s="302">
        <f>SUM(F77:G77)</f>
        <v>1.9124633030014104</v>
      </c>
      <c r="I77" s="303"/>
      <c r="J77" s="302">
        <v>0.37587381643262652</v>
      </c>
      <c r="K77" s="302">
        <v>1.3136747450399211</v>
      </c>
      <c r="L77" s="302">
        <f>SUM(J77:K77)</f>
        <v>1.6895485614725476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0.33675563737459591</v>
      </c>
      <c r="C78" s="302">
        <v>2.2697737009941386</v>
      </c>
      <c r="D78" s="302">
        <f t="shared" ref="D78:D85" si="19">SUM(B78:C78)</f>
        <v>2.6065293383687345</v>
      </c>
      <c r="E78" s="303"/>
      <c r="F78" s="302">
        <v>0.52022629602896242</v>
      </c>
      <c r="G78" s="302">
        <v>2.9056471988397412</v>
      </c>
      <c r="H78" s="302">
        <f t="shared" ref="H78:H85" si="20">SUM(F78:G78)</f>
        <v>3.4258734948687035</v>
      </c>
      <c r="I78" s="303"/>
      <c r="J78" s="302">
        <v>0.54372263665771681</v>
      </c>
      <c r="K78" s="302">
        <v>3.6441789996409817</v>
      </c>
      <c r="L78" s="302">
        <f t="shared" ref="L78:L85" si="21">SUM(J78:K78)</f>
        <v>4.1879016362986983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0.41267433781273266</v>
      </c>
      <c r="C79" s="302">
        <v>0.97145273940710397</v>
      </c>
      <c r="D79" s="302">
        <f t="shared" si="19"/>
        <v>1.3841270772198366</v>
      </c>
      <c r="E79" s="303"/>
      <c r="F79" s="302">
        <v>0.55256369116627158</v>
      </c>
      <c r="G79" s="302">
        <v>1.219042704879862</v>
      </c>
      <c r="H79" s="302">
        <f t="shared" si="20"/>
        <v>1.7716063960461335</v>
      </c>
      <c r="I79" s="303"/>
      <c r="J79" s="302">
        <v>0.56127890543999204</v>
      </c>
      <c r="K79" s="302">
        <v>1.0966200461296853</v>
      </c>
      <c r="L79" s="302">
        <f t="shared" si="21"/>
        <v>1.6578989515696774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0.87850880752030325</v>
      </c>
      <c r="C80" s="302">
        <v>0.22253167795247064</v>
      </c>
      <c r="D80" s="302">
        <f t="shared" si="19"/>
        <v>1.1010404854727738</v>
      </c>
      <c r="E80" s="303"/>
      <c r="F80" s="302">
        <v>1.0075127867261671</v>
      </c>
      <c r="G80" s="302">
        <v>0.27721352144372896</v>
      </c>
      <c r="H80" s="302">
        <f t="shared" si="20"/>
        <v>1.2847263081698961</v>
      </c>
      <c r="I80" s="303"/>
      <c r="J80" s="302">
        <v>0.75264341521946032</v>
      </c>
      <c r="K80" s="302">
        <v>0.33304411115866928</v>
      </c>
      <c r="L80" s="302">
        <f t="shared" si="21"/>
        <v>1.0856875263781296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8.4116783449280308E-2</v>
      </c>
      <c r="C81" s="302">
        <v>3.6506144585372686</v>
      </c>
      <c r="D81" s="302">
        <f t="shared" si="19"/>
        <v>3.734731241986549</v>
      </c>
      <c r="E81" s="303"/>
      <c r="F81" s="302">
        <v>0.10597182334841729</v>
      </c>
      <c r="G81" s="302">
        <v>3.2418492379539772</v>
      </c>
      <c r="H81" s="302">
        <f t="shared" si="20"/>
        <v>3.3478210613023944</v>
      </c>
      <c r="I81" s="303"/>
      <c r="J81" s="302">
        <v>0.13754073396591518</v>
      </c>
      <c r="K81" s="302">
        <v>2.510486481370283</v>
      </c>
      <c r="L81" s="302">
        <f t="shared" si="21"/>
        <v>2.6480272153361981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6.990245011158655E-2</v>
      </c>
      <c r="C82" s="302">
        <v>2.3472612016236558E-2</v>
      </c>
      <c r="D82" s="302">
        <f t="shared" si="19"/>
        <v>9.3375062127823108E-2</v>
      </c>
      <c r="E82" s="303"/>
      <c r="F82" s="302">
        <v>9.4223274721949191E-2</v>
      </c>
      <c r="G82" s="302">
        <v>2.3267663699275378E-2</v>
      </c>
      <c r="H82" s="302">
        <f t="shared" si="20"/>
        <v>0.11749093842122457</v>
      </c>
      <c r="I82" s="303"/>
      <c r="J82" s="302">
        <v>0.1015539754541326</v>
      </c>
      <c r="K82" s="302">
        <v>2.295197375978382E-2</v>
      </c>
      <c r="L82" s="302">
        <f t="shared" si="21"/>
        <v>0.12450594921391642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0.1853062107954592</v>
      </c>
      <c r="C83" s="302">
        <v>0.20794123982169627</v>
      </c>
      <c r="D83" s="302">
        <f t="shared" si="19"/>
        <v>0.39324745061715549</v>
      </c>
      <c r="E83" s="303"/>
      <c r="F83" s="302">
        <v>0.21900516985628399</v>
      </c>
      <c r="G83" s="302">
        <v>0.24644962655672789</v>
      </c>
      <c r="H83" s="302">
        <f t="shared" si="20"/>
        <v>0.46545479641301191</v>
      </c>
      <c r="I83" s="303"/>
      <c r="J83" s="302">
        <v>0.17929397098758146</v>
      </c>
      <c r="K83" s="302">
        <v>0.29703640687731342</v>
      </c>
      <c r="L83" s="302">
        <f t="shared" si="21"/>
        <v>0.47633037786489485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0.51459736893145169</v>
      </c>
      <c r="C84" s="302">
        <v>1.8889895687566649</v>
      </c>
      <c r="D84" s="302">
        <f t="shared" si="19"/>
        <v>2.4035869376881167</v>
      </c>
      <c r="E84" s="303"/>
      <c r="F84" s="302">
        <v>0.4205571704617862</v>
      </c>
      <c r="G84" s="302">
        <v>1.6428600042752233</v>
      </c>
      <c r="H84" s="302">
        <f t="shared" si="20"/>
        <v>2.0634171747370096</v>
      </c>
      <c r="I84" s="303"/>
      <c r="J84" s="302">
        <v>0.34604580053668876</v>
      </c>
      <c r="K84" s="302">
        <v>1.3575356862798391</v>
      </c>
      <c r="L84" s="302">
        <f t="shared" si="21"/>
        <v>1.7035814868165278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0.15292364086053722</v>
      </c>
      <c r="C85" s="302">
        <v>0.38609302120275829</v>
      </c>
      <c r="D85" s="302">
        <f t="shared" si="19"/>
        <v>0.53901666206329546</v>
      </c>
      <c r="E85" s="303"/>
      <c r="F85" s="302">
        <v>0.13917429802349238</v>
      </c>
      <c r="G85" s="302">
        <v>0.33197222901669948</v>
      </c>
      <c r="H85" s="302">
        <f t="shared" si="20"/>
        <v>0.47114652704019189</v>
      </c>
      <c r="I85" s="303"/>
      <c r="J85" s="302">
        <v>0.21052090785645761</v>
      </c>
      <c r="K85" s="302">
        <v>0.29699738719294533</v>
      </c>
      <c r="L85" s="302">
        <f t="shared" si="21"/>
        <v>0.50751829504940293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2.8809746047978253</v>
      </c>
      <c r="C87" s="311">
        <f t="shared" ref="C87:D87" si="22">SUM(C77:C85)</f>
        <v>10.886025395202186</v>
      </c>
      <c r="D87" s="311">
        <f t="shared" si="22"/>
        <v>13.767000000000012</v>
      </c>
      <c r="E87" s="311"/>
      <c r="F87" s="311">
        <f t="shared" ref="F87:H87" si="23">SUM(F77:F85)</f>
        <v>3.451980317634479</v>
      </c>
      <c r="G87" s="311">
        <f t="shared" si="23"/>
        <v>11.408019682365497</v>
      </c>
      <c r="H87" s="311">
        <f t="shared" si="23"/>
        <v>14.859999999999976</v>
      </c>
      <c r="I87" s="311"/>
      <c r="J87" s="311">
        <f t="shared" ref="J87:L87" si="24">SUM(J77:J85)</f>
        <v>3.2084741625505711</v>
      </c>
      <c r="K87" s="311">
        <f t="shared" si="24"/>
        <v>10.87252583744942</v>
      </c>
      <c r="L87" s="311">
        <f t="shared" si="24"/>
        <v>14.080999999999994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1.6589540304086594</v>
      </c>
      <c r="C94" s="302">
        <v>8.2896505732846961</v>
      </c>
      <c r="D94" s="302">
        <f>SUM(B94:C94)</f>
        <v>9.9486046036933562</v>
      </c>
      <c r="E94" s="303"/>
      <c r="F94" s="302">
        <v>2.3081991411640934</v>
      </c>
      <c r="G94" s="302">
        <v>8.4157585516820799</v>
      </c>
      <c r="H94" s="302">
        <f>SUM(F94:G94)</f>
        <v>10.723957692846174</v>
      </c>
      <c r="I94" s="303"/>
      <c r="J94" s="302">
        <v>1.9510960798475734</v>
      </c>
      <c r="K94" s="302">
        <v>6.9391266223409094</v>
      </c>
      <c r="L94" s="302">
        <f>SUM(J94:K94)</f>
        <v>8.890222702188483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2.1573937446071292</v>
      </c>
      <c r="C95" s="302">
        <v>12.262066719414301</v>
      </c>
      <c r="D95" s="302">
        <f t="shared" ref="D95:D102" si="25">SUM(B95:C95)</f>
        <v>14.41946046402143</v>
      </c>
      <c r="E95" s="303"/>
      <c r="F95" s="302">
        <v>3.1785011027126786</v>
      </c>
      <c r="G95" s="302">
        <v>13.993775920644891</v>
      </c>
      <c r="H95" s="302">
        <f t="shared" ref="H95:H102" si="26">SUM(F95:G95)</f>
        <v>17.172277023357569</v>
      </c>
      <c r="I95" s="303"/>
      <c r="J95" s="302">
        <v>3.2847394371799457</v>
      </c>
      <c r="K95" s="302">
        <v>16.331846619930296</v>
      </c>
      <c r="L95" s="302">
        <f t="shared" ref="L95:L102" si="27">SUM(J95:K95)</f>
        <v>19.61658605711024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2.5946011595657938</v>
      </c>
      <c r="C96" s="302">
        <v>6.9072917817697181</v>
      </c>
      <c r="D96" s="302">
        <f t="shared" si="25"/>
        <v>9.5018929413355124</v>
      </c>
      <c r="E96" s="303"/>
      <c r="F96" s="302">
        <v>3.2644289194002347</v>
      </c>
      <c r="G96" s="302">
        <v>7.5994753479052797</v>
      </c>
      <c r="H96" s="302">
        <f t="shared" si="26"/>
        <v>10.863904267305514</v>
      </c>
      <c r="I96" s="303"/>
      <c r="J96" s="302">
        <v>2.9817725327646212</v>
      </c>
      <c r="K96" s="302">
        <v>6.5262686798032608</v>
      </c>
      <c r="L96" s="302">
        <f t="shared" si="27"/>
        <v>9.5080412125678819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5.5396434168504278</v>
      </c>
      <c r="C97" s="302">
        <v>2.6375823527540398</v>
      </c>
      <c r="D97" s="302">
        <f t="shared" si="25"/>
        <v>8.1772257696044672</v>
      </c>
      <c r="E97" s="303"/>
      <c r="F97" s="302">
        <v>5.6501005232903418</v>
      </c>
      <c r="G97" s="302">
        <v>3.0576656619219031</v>
      </c>
      <c r="H97" s="302">
        <f t="shared" si="26"/>
        <v>8.707766185212245</v>
      </c>
      <c r="I97" s="303"/>
      <c r="J97" s="302">
        <v>4.1906953507834572</v>
      </c>
      <c r="K97" s="302">
        <v>3.2127111223152953</v>
      </c>
      <c r="L97" s="302">
        <f t="shared" si="27"/>
        <v>7.4034064730987525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1.3462008009721844</v>
      </c>
      <c r="C98" s="302">
        <v>37.317260035530673</v>
      </c>
      <c r="D98" s="302">
        <f t="shared" si="25"/>
        <v>38.663460836502857</v>
      </c>
      <c r="E98" s="303"/>
      <c r="F98" s="302">
        <v>1.6389436821508532</v>
      </c>
      <c r="G98" s="302">
        <v>27.299119669470404</v>
      </c>
      <c r="H98" s="302">
        <f t="shared" si="26"/>
        <v>28.938063351621256</v>
      </c>
      <c r="I98" s="303"/>
      <c r="J98" s="302">
        <v>1.4595734292617146</v>
      </c>
      <c r="K98" s="302">
        <v>21.659060883775627</v>
      </c>
      <c r="L98" s="302">
        <f t="shared" si="27"/>
        <v>23.11863431303734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0.61195516691207896</v>
      </c>
      <c r="C99" s="302">
        <v>0.47722831748750133</v>
      </c>
      <c r="D99" s="302">
        <f t="shared" si="25"/>
        <v>1.0891834843995802</v>
      </c>
      <c r="E99" s="303"/>
      <c r="F99" s="302">
        <v>0.66642348313210809</v>
      </c>
      <c r="G99" s="302">
        <v>0.7775165202059181</v>
      </c>
      <c r="H99" s="302">
        <f t="shared" si="26"/>
        <v>1.4439400033380263</v>
      </c>
      <c r="I99" s="303"/>
      <c r="J99" s="302">
        <v>0.50418353834320262</v>
      </c>
      <c r="K99" s="302">
        <v>0.81732404286118521</v>
      </c>
      <c r="L99" s="302">
        <f t="shared" si="27"/>
        <v>1.3215075812043877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1.6078708212219806</v>
      </c>
      <c r="C100" s="302">
        <v>1.8287690158294168</v>
      </c>
      <c r="D100" s="302">
        <f t="shared" si="25"/>
        <v>3.4366398370513975</v>
      </c>
      <c r="E100" s="303"/>
      <c r="F100" s="302">
        <v>1.615703610810546</v>
      </c>
      <c r="G100" s="302">
        <v>2.0032453336122074</v>
      </c>
      <c r="H100" s="302">
        <f t="shared" si="26"/>
        <v>3.6189489444227534</v>
      </c>
      <c r="I100" s="303"/>
      <c r="J100" s="302">
        <v>1.3281681504726344</v>
      </c>
      <c r="K100" s="302">
        <v>2.0106483438427265</v>
      </c>
      <c r="L100" s="302">
        <f t="shared" si="27"/>
        <v>3.3388164943153607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3.4951250629715784</v>
      </c>
      <c r="C101" s="302">
        <v>22.857929741795424</v>
      </c>
      <c r="D101" s="302">
        <f t="shared" si="25"/>
        <v>26.353054804767002</v>
      </c>
      <c r="E101" s="303"/>
      <c r="F101" s="302">
        <v>3.4122681314580245</v>
      </c>
      <c r="G101" s="302">
        <v>17.675608724194923</v>
      </c>
      <c r="H101" s="302">
        <f t="shared" si="26"/>
        <v>21.087876855652947</v>
      </c>
      <c r="I101" s="303"/>
      <c r="J101" s="302">
        <v>3.4346528377078833</v>
      </c>
      <c r="K101" s="302">
        <v>14.627921021492769</v>
      </c>
      <c r="L101" s="302">
        <f t="shared" si="27"/>
        <v>18.062573859200654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1.7941646245367042</v>
      </c>
      <c r="C102" s="302">
        <v>4.7853126340875649</v>
      </c>
      <c r="D102" s="302">
        <f t="shared" si="25"/>
        <v>6.5794772586242694</v>
      </c>
      <c r="E102" s="303"/>
      <c r="F102" s="302">
        <v>1.5480559706544168</v>
      </c>
      <c r="G102" s="302">
        <v>3.8982097055891187</v>
      </c>
      <c r="H102" s="302">
        <f t="shared" si="26"/>
        <v>5.4462656762435353</v>
      </c>
      <c r="I102" s="303"/>
      <c r="J102" s="302">
        <v>1.879722346213182</v>
      </c>
      <c r="K102" s="302">
        <v>3.2334889610635282</v>
      </c>
      <c r="L102" s="302">
        <f t="shared" si="27"/>
        <v>5.1132113072767105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20.80590882804654</v>
      </c>
      <c r="C104" s="311">
        <f t="shared" ref="C104:D104" si="28">SUM(C94:C102)</f>
        <v>97.363091171953343</v>
      </c>
      <c r="D104" s="311">
        <f t="shared" si="28"/>
        <v>118.16899999999988</v>
      </c>
      <c r="E104" s="311"/>
      <c r="F104" s="311">
        <f t="shared" ref="F104:H104" si="29">SUM(F94:F102)</f>
        <v>23.282624564773293</v>
      </c>
      <c r="G104" s="311">
        <f t="shared" si="29"/>
        <v>84.720375435226728</v>
      </c>
      <c r="H104" s="311">
        <f t="shared" si="29"/>
        <v>108.00300000000003</v>
      </c>
      <c r="I104" s="311"/>
      <c r="J104" s="311">
        <f t="shared" ref="J104:L104" si="30">SUM(J94:J102)</f>
        <v>21.014603702574217</v>
      </c>
      <c r="K104" s="311">
        <f t="shared" si="30"/>
        <v>75.3583962974256</v>
      </c>
      <c r="L104" s="311">
        <f t="shared" si="30"/>
        <v>96.37299999999982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0.23765056007924562</v>
      </c>
      <c r="C111" s="302">
        <v>0.5204607578348005</v>
      </c>
      <c r="D111" s="302">
        <f>SUM(B111:C111)</f>
        <v>0.75811131791404618</v>
      </c>
      <c r="E111" s="303"/>
      <c r="F111" s="302">
        <v>0.24800915092872944</v>
      </c>
      <c r="G111" s="302">
        <v>0.34590864704923618</v>
      </c>
      <c r="H111" s="302">
        <f>SUM(F111:G111)</f>
        <v>0.59391779797796562</v>
      </c>
      <c r="I111" s="303"/>
      <c r="J111" s="302">
        <v>0.24992352924755765</v>
      </c>
      <c r="K111" s="302">
        <v>0.30020824661857781</v>
      </c>
      <c r="L111" s="302">
        <f>SUM(J111:K111)</f>
        <v>0.55013177586613549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0.27566178990899587</v>
      </c>
      <c r="C112" s="302">
        <v>1.3886795285934672</v>
      </c>
      <c r="D112" s="302">
        <f t="shared" ref="D112:D119" si="31">SUM(B112:C112)</f>
        <v>1.6643413185024631</v>
      </c>
      <c r="E112" s="303"/>
      <c r="F112" s="302">
        <v>0.31589406399896819</v>
      </c>
      <c r="G112" s="302">
        <v>1.1178601057454336</v>
      </c>
      <c r="H112" s="302">
        <f t="shared" ref="H112:H119" si="32">SUM(F112:G112)</f>
        <v>1.4337541697444018</v>
      </c>
      <c r="I112" s="303"/>
      <c r="J112" s="302">
        <v>0.39558170373307455</v>
      </c>
      <c r="K112" s="302">
        <v>1.34373116535824</v>
      </c>
      <c r="L112" s="302">
        <f t="shared" ref="L112:L119" si="33">SUM(J112:K112)</f>
        <v>1.7393128690913144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0.26443641765231241</v>
      </c>
      <c r="C113" s="302">
        <v>0.86639645316002978</v>
      </c>
      <c r="D113" s="302">
        <f t="shared" si="31"/>
        <v>1.1308328708123421</v>
      </c>
      <c r="E113" s="303"/>
      <c r="F113" s="302">
        <v>0.26203174841001758</v>
      </c>
      <c r="G113" s="302">
        <v>0.72941874587794198</v>
      </c>
      <c r="H113" s="302">
        <f t="shared" si="32"/>
        <v>0.99145049428795962</v>
      </c>
      <c r="I113" s="303"/>
      <c r="J113" s="302">
        <v>0.27677541964153574</v>
      </c>
      <c r="K113" s="302">
        <v>0.65048145505712074</v>
      </c>
      <c r="L113" s="302">
        <f t="shared" si="33"/>
        <v>0.92725687469865647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0.63399957050105815</v>
      </c>
      <c r="C114" s="302">
        <v>0.29224249406638969</v>
      </c>
      <c r="D114" s="302">
        <f t="shared" si="31"/>
        <v>0.92624206456744784</v>
      </c>
      <c r="E114" s="303"/>
      <c r="F114" s="302">
        <v>0.48791774996977288</v>
      </c>
      <c r="G114" s="302">
        <v>0.21885742790083629</v>
      </c>
      <c r="H114" s="302">
        <f t="shared" si="32"/>
        <v>0.70677517787060917</v>
      </c>
      <c r="I114" s="303"/>
      <c r="J114" s="302">
        <v>0.35887647287449864</v>
      </c>
      <c r="K114" s="302">
        <v>0.22126196731553308</v>
      </c>
      <c r="L114" s="302">
        <f t="shared" si="33"/>
        <v>0.58013844019003169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3.3112584777667535E-2</v>
      </c>
      <c r="C115" s="302">
        <v>1.9683302054798475</v>
      </c>
      <c r="D115" s="302">
        <f t="shared" si="31"/>
        <v>2.0014427902575149</v>
      </c>
      <c r="E115" s="303"/>
      <c r="F115" s="302">
        <v>3.1761469721094476E-2</v>
      </c>
      <c r="G115" s="302">
        <v>1.030440230221348</v>
      </c>
      <c r="H115" s="302">
        <f t="shared" si="32"/>
        <v>1.0622016999424424</v>
      </c>
      <c r="I115" s="303"/>
      <c r="J115" s="302">
        <v>5.832353082054325E-2</v>
      </c>
      <c r="K115" s="302">
        <v>0.7344284110471766</v>
      </c>
      <c r="L115" s="302">
        <f t="shared" si="33"/>
        <v>0.7927519418677198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3.9034234016361469E-2</v>
      </c>
      <c r="C116" s="302">
        <v>4.6678912902020274E-2</v>
      </c>
      <c r="D116" s="302">
        <f t="shared" si="31"/>
        <v>8.571314691838175E-2</v>
      </c>
      <c r="E116" s="303"/>
      <c r="F116" s="302">
        <v>2.768728928110473E-2</v>
      </c>
      <c r="G116" s="302">
        <v>2.8479968830702269E-2</v>
      </c>
      <c r="H116" s="302">
        <f t="shared" si="32"/>
        <v>5.6167258111806999E-2</v>
      </c>
      <c r="I116" s="303"/>
      <c r="J116" s="302">
        <v>1.8184875262936759E-2</v>
      </c>
      <c r="K116" s="302">
        <v>2.2750460579476113E-2</v>
      </c>
      <c r="L116" s="302">
        <f t="shared" si="33"/>
        <v>4.0935335842412872E-2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0.31967703415209381</v>
      </c>
      <c r="C117" s="302">
        <v>0.29945220653786148</v>
      </c>
      <c r="D117" s="302">
        <f t="shared" si="31"/>
        <v>0.61912924068995534</v>
      </c>
      <c r="E117" s="303"/>
      <c r="F117" s="302">
        <v>0.26343414668779419</v>
      </c>
      <c r="G117" s="302">
        <v>0.18660166957270288</v>
      </c>
      <c r="H117" s="302">
        <f t="shared" si="32"/>
        <v>0.45003581626049705</v>
      </c>
      <c r="I117" s="303"/>
      <c r="J117" s="302">
        <v>0.26313076035106475</v>
      </c>
      <c r="K117" s="302">
        <v>0.20716310250636946</v>
      </c>
      <c r="L117" s="302">
        <f t="shared" si="33"/>
        <v>0.47029386285743424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2.8998195308849829E-2</v>
      </c>
      <c r="C118" s="302">
        <v>0.3821524107431854</v>
      </c>
      <c r="D118" s="302">
        <f t="shared" si="31"/>
        <v>0.41115060605203524</v>
      </c>
      <c r="E118" s="303"/>
      <c r="F118" s="302">
        <v>1.7922452699044977E-2</v>
      </c>
      <c r="G118" s="302">
        <v>0.19222888148431974</v>
      </c>
      <c r="H118" s="302">
        <f t="shared" si="32"/>
        <v>0.21015133418336471</v>
      </c>
      <c r="I118" s="303"/>
      <c r="J118" s="302">
        <v>9.3962334462100068E-3</v>
      </c>
      <c r="K118" s="302">
        <v>0.17331478663106381</v>
      </c>
      <c r="L118" s="302">
        <f t="shared" si="33"/>
        <v>0.18271102007727383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3.3454713396793193E-2</v>
      </c>
      <c r="C119" s="302">
        <v>9.4581930889012705E-2</v>
      </c>
      <c r="D119" s="302">
        <f t="shared" si="31"/>
        <v>0.12803664428580591</v>
      </c>
      <c r="E119" s="303"/>
      <c r="F119" s="302">
        <v>2.0101952585021326E-2</v>
      </c>
      <c r="G119" s="302">
        <v>4.4444299035925665E-2</v>
      </c>
      <c r="H119" s="302">
        <f t="shared" si="32"/>
        <v>6.4546251620946987E-2</v>
      </c>
      <c r="I119" s="303"/>
      <c r="J119" s="302">
        <v>2.2770130233640537E-2</v>
      </c>
      <c r="K119" s="302">
        <v>3.3697749275389467E-2</v>
      </c>
      <c r="L119" s="302">
        <f t="shared" si="33"/>
        <v>5.6467879509030004E-2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1.8660250997933778</v>
      </c>
      <c r="C121" s="311">
        <f t="shared" ref="C121:D121" si="34">SUM(C111:C119)</f>
        <v>5.8589749002066149</v>
      </c>
      <c r="D121" s="311">
        <f t="shared" si="34"/>
        <v>7.7249999999999917</v>
      </c>
      <c r="E121" s="311"/>
      <c r="F121" s="311">
        <f t="shared" ref="F121:H121" si="35">SUM(F111:F119)</f>
        <v>1.6747600242815477</v>
      </c>
      <c r="G121" s="311">
        <f t="shared" si="35"/>
        <v>3.8942399757184472</v>
      </c>
      <c r="H121" s="311">
        <f t="shared" si="35"/>
        <v>5.5689999999999946</v>
      </c>
      <c r="I121" s="311"/>
      <c r="J121" s="311">
        <f t="shared" ref="J121:L121" si="36">SUM(J111:J119)</f>
        <v>1.6529626556110621</v>
      </c>
      <c r="K121" s="311">
        <f t="shared" si="36"/>
        <v>3.6870373443889473</v>
      </c>
      <c r="L121" s="311">
        <f t="shared" si="36"/>
        <v>5.3400000000000079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0.1790532069048528</v>
      </c>
      <c r="C128" s="302">
        <v>0.77870745212648229</v>
      </c>
      <c r="D128" s="302">
        <f>SUM(B128:C128)</f>
        <v>0.95776065903133512</v>
      </c>
      <c r="E128" s="303"/>
      <c r="F128" s="302">
        <v>0.18595564887681149</v>
      </c>
      <c r="G128" s="302">
        <v>0.75513028635032087</v>
      </c>
      <c r="H128" s="302">
        <f>SUM(F128:G128)</f>
        <v>0.94108593522713235</v>
      </c>
      <c r="I128" s="303"/>
      <c r="J128" s="302">
        <v>0.19705976523935867</v>
      </c>
      <c r="K128" s="302">
        <v>0.75419365457281651</v>
      </c>
      <c r="L128" s="302">
        <f>SUM(J128:K128)</f>
        <v>0.95125341981217515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0.25318313817859572</v>
      </c>
      <c r="C129" s="302">
        <v>0.73970177374991974</v>
      </c>
      <c r="D129" s="302">
        <f t="shared" ref="D129:D136" si="37">SUM(B129:C129)</f>
        <v>0.99288491192851547</v>
      </c>
      <c r="E129" s="303"/>
      <c r="F129" s="302">
        <v>0.3202686048505004</v>
      </c>
      <c r="G129" s="302">
        <v>0.7429880491219768</v>
      </c>
      <c r="H129" s="302">
        <f t="shared" ref="H129:H136" si="38">SUM(F129:G129)</f>
        <v>1.0632566539724773</v>
      </c>
      <c r="I129" s="303"/>
      <c r="J129" s="302">
        <v>0.42404241191646325</v>
      </c>
      <c r="K129" s="302">
        <v>0.87116437486287079</v>
      </c>
      <c r="L129" s="302">
        <f t="shared" ref="L129:L136" si="39">SUM(J129:K129)</f>
        <v>1.295206786779334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0.57991647968538751</v>
      </c>
      <c r="C130" s="302">
        <v>0.75910132479369896</v>
      </c>
      <c r="D130" s="302">
        <f t="shared" si="37"/>
        <v>1.3390178044790866</v>
      </c>
      <c r="E130" s="303"/>
      <c r="F130" s="302">
        <v>0.7653833282445065</v>
      </c>
      <c r="G130" s="302">
        <v>0.75989058298840118</v>
      </c>
      <c r="H130" s="302">
        <f t="shared" si="38"/>
        <v>1.5252739112329077</v>
      </c>
      <c r="I130" s="303"/>
      <c r="J130" s="302">
        <v>0.9647767897002989</v>
      </c>
      <c r="K130" s="302">
        <v>0.68878890285340733</v>
      </c>
      <c r="L130" s="302">
        <f t="shared" si="39"/>
        <v>1.6535656925537063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0.60131847247766879</v>
      </c>
      <c r="C131" s="302">
        <v>0.28599761798921908</v>
      </c>
      <c r="D131" s="302">
        <f t="shared" si="37"/>
        <v>0.88731609046688786</v>
      </c>
      <c r="E131" s="303"/>
      <c r="F131" s="302">
        <v>0.67761170684419347</v>
      </c>
      <c r="G131" s="302">
        <v>0.5387268063449322</v>
      </c>
      <c r="H131" s="302">
        <f t="shared" si="38"/>
        <v>1.2163385131891258</v>
      </c>
      <c r="I131" s="303"/>
      <c r="J131" s="302">
        <v>0.61090272359360143</v>
      </c>
      <c r="K131" s="302">
        <v>0.62177138032594814</v>
      </c>
      <c r="L131" s="302">
        <f t="shared" si="39"/>
        <v>1.2326741039195497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9.0265525477227632E-2</v>
      </c>
      <c r="C132" s="302">
        <v>1.0889076255971628</v>
      </c>
      <c r="D132" s="302">
        <f t="shared" si="37"/>
        <v>1.1791731510743904</v>
      </c>
      <c r="E132" s="303"/>
      <c r="F132" s="302">
        <v>4.0345700907440912E-2</v>
      </c>
      <c r="G132" s="302">
        <v>0.92040706250071236</v>
      </c>
      <c r="H132" s="302">
        <f t="shared" si="38"/>
        <v>0.9607527634081533</v>
      </c>
      <c r="I132" s="303"/>
      <c r="J132" s="302">
        <v>5.5366260747539267E-2</v>
      </c>
      <c r="K132" s="302">
        <v>0.98684265639775948</v>
      </c>
      <c r="L132" s="302">
        <f t="shared" si="39"/>
        <v>1.0422089171452988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0.16468357499815089</v>
      </c>
      <c r="C133" s="302">
        <v>8.9399744813556933E-2</v>
      </c>
      <c r="D133" s="302">
        <f t="shared" si="37"/>
        <v>0.25408331981170784</v>
      </c>
      <c r="E133" s="303"/>
      <c r="F133" s="302">
        <v>0.15794452846163121</v>
      </c>
      <c r="G133" s="302">
        <v>8.7996207080202254E-2</v>
      </c>
      <c r="H133" s="302">
        <f t="shared" si="38"/>
        <v>0.24594073554183346</v>
      </c>
      <c r="I133" s="303"/>
      <c r="J133" s="302">
        <v>0.21228964449097731</v>
      </c>
      <c r="K133" s="302">
        <v>7.854963885635112E-2</v>
      </c>
      <c r="L133" s="302">
        <f t="shared" si="39"/>
        <v>0.29083928334732845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0.14841690530764906</v>
      </c>
      <c r="C134" s="302">
        <v>0.20494371561135938</v>
      </c>
      <c r="D134" s="302">
        <f>SUM(B134:C134)</f>
        <v>0.35336062091900844</v>
      </c>
      <c r="E134" s="303"/>
      <c r="F134" s="302">
        <v>0.14202613499557309</v>
      </c>
      <c r="G134" s="302">
        <v>0.37607328865330153</v>
      </c>
      <c r="H134" s="302">
        <f t="shared" si="38"/>
        <v>0.51809942364887462</v>
      </c>
      <c r="I134" s="303"/>
      <c r="J134" s="302">
        <v>0.1472936393126254</v>
      </c>
      <c r="K134" s="302">
        <v>0.34827685544799747</v>
      </c>
      <c r="L134" s="302">
        <f t="shared" si="39"/>
        <v>0.49557049476062287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7.3379955053791884E-2</v>
      </c>
      <c r="C135" s="302">
        <v>2.3279861074626935</v>
      </c>
      <c r="D135" s="302">
        <f t="shared" si="37"/>
        <v>2.4013660625164852</v>
      </c>
      <c r="E135" s="303"/>
      <c r="F135" s="302">
        <v>5.1852900830535398E-2</v>
      </c>
      <c r="G135" s="302">
        <v>1.8687655977182649</v>
      </c>
      <c r="H135" s="302">
        <f t="shared" si="38"/>
        <v>1.9206184985488002</v>
      </c>
      <c r="I135" s="303"/>
      <c r="J135" s="302">
        <v>4.6258522221464538E-2</v>
      </c>
      <c r="K135" s="302">
        <v>2.0133932654113873</v>
      </c>
      <c r="L135" s="302">
        <f t="shared" si="39"/>
        <v>2.0596517876328519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0.26027958030090681</v>
      </c>
      <c r="C136" s="302">
        <v>1.5817577994716427</v>
      </c>
      <c r="D136" s="302">
        <f t="shared" si="37"/>
        <v>1.8420373797725496</v>
      </c>
      <c r="E136" s="303"/>
      <c r="F136" s="302">
        <v>0.24462293665762672</v>
      </c>
      <c r="G136" s="302">
        <v>1.0760106285730606</v>
      </c>
      <c r="H136" s="302">
        <f t="shared" si="38"/>
        <v>1.3206335652306873</v>
      </c>
      <c r="I136" s="303"/>
      <c r="J136" s="302">
        <v>0.28831971526004729</v>
      </c>
      <c r="K136" s="302">
        <v>0.99470979878906907</v>
      </c>
      <c r="L136" s="302">
        <f t="shared" si="39"/>
        <v>1.2830295140491164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2.3504968383842311</v>
      </c>
      <c r="C138" s="311">
        <f t="shared" ref="C138" si="40">SUM(C128:C136)</f>
        <v>7.8565031616157341</v>
      </c>
      <c r="D138" s="311">
        <f>SUM(D128:D136)</f>
        <v>10.206999999999965</v>
      </c>
      <c r="E138" s="311"/>
      <c r="F138" s="311">
        <f t="shared" ref="F138:H138" si="41">SUM(F128:F136)</f>
        <v>2.5860114906688185</v>
      </c>
      <c r="G138" s="311">
        <f t="shared" si="41"/>
        <v>7.1259885093311723</v>
      </c>
      <c r="H138" s="311">
        <f t="shared" si="41"/>
        <v>9.7119999999999926</v>
      </c>
      <c r="I138" s="311"/>
      <c r="J138" s="311">
        <f t="shared" ref="J138:L138" si="42">SUM(J128:J136)</f>
        <v>2.9463094724823762</v>
      </c>
      <c r="K138" s="311">
        <f t="shared" si="42"/>
        <v>7.3576905275176063</v>
      </c>
      <c r="L138" s="311">
        <f t="shared" si="42"/>
        <v>10.303999999999984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1.5788914207573013</v>
      </c>
      <c r="C145" s="302">
        <v>3.9748215664087168</v>
      </c>
      <c r="D145" s="302">
        <f>SUM(B145:C145)</f>
        <v>5.5537129871660182</v>
      </c>
      <c r="E145" s="303"/>
      <c r="F145" s="302">
        <v>2.0377295012648839</v>
      </c>
      <c r="G145" s="302">
        <v>6.1473884880060128</v>
      </c>
      <c r="H145" s="302">
        <f>SUM(F145:G145)</f>
        <v>8.1851179892708963</v>
      </c>
      <c r="I145" s="303"/>
      <c r="J145" s="302">
        <v>2.3728036446398355</v>
      </c>
      <c r="K145" s="302">
        <v>6.0417292000664773</v>
      </c>
      <c r="L145" s="302">
        <f>SUM(J145:K145)</f>
        <v>8.4145328447063132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0.98899413924328994</v>
      </c>
      <c r="C146" s="302">
        <v>6.8599088243230275</v>
      </c>
      <c r="D146" s="302">
        <f t="shared" ref="D146:D153" si="43">SUM(B146:C146)</f>
        <v>7.8489029635663172</v>
      </c>
      <c r="E146" s="303"/>
      <c r="F146" s="302">
        <v>1.3377337559658553</v>
      </c>
      <c r="G146" s="302">
        <v>9.341052791564243</v>
      </c>
      <c r="H146" s="302">
        <f t="shared" ref="H146:H153" si="44">SUM(F146:G146)</f>
        <v>10.678786547530098</v>
      </c>
      <c r="I146" s="303"/>
      <c r="J146" s="302">
        <v>1.7128148174506543</v>
      </c>
      <c r="K146" s="302">
        <v>11.685689265402425</v>
      </c>
      <c r="L146" s="302">
        <f t="shared" ref="L146:L153" si="45">SUM(J146:K146)</f>
        <v>13.39850408285308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1.2962085693917746</v>
      </c>
      <c r="C147" s="302">
        <v>2.7184546622272774</v>
      </c>
      <c r="D147" s="302">
        <f t="shared" si="43"/>
        <v>4.0146632316190516</v>
      </c>
      <c r="E147" s="303"/>
      <c r="F147" s="302">
        <v>1.5037657773647817</v>
      </c>
      <c r="G147" s="302">
        <v>3.4444764996287995</v>
      </c>
      <c r="H147" s="302">
        <f t="shared" si="44"/>
        <v>4.9482422769935814</v>
      </c>
      <c r="I147" s="303"/>
      <c r="J147" s="302">
        <v>1.8625797680196472</v>
      </c>
      <c r="K147" s="302">
        <v>3.4579718340938697</v>
      </c>
      <c r="L147" s="302">
        <f t="shared" si="45"/>
        <v>5.3205516021135164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5.8166695290541668</v>
      </c>
      <c r="C148" s="302">
        <v>1.5984499703117776</v>
      </c>
      <c r="D148" s="302">
        <f t="shared" si="43"/>
        <v>7.4151194993659448</v>
      </c>
      <c r="E148" s="303"/>
      <c r="F148" s="302">
        <v>5.3514663473903639</v>
      </c>
      <c r="G148" s="302">
        <v>1.7184960755655403</v>
      </c>
      <c r="H148" s="302">
        <f t="shared" si="44"/>
        <v>7.0699624229559044</v>
      </c>
      <c r="I148" s="303"/>
      <c r="J148" s="302">
        <v>4.5255402041865604</v>
      </c>
      <c r="K148" s="302">
        <v>2.1150363533188821</v>
      </c>
      <c r="L148" s="302">
        <f t="shared" si="45"/>
        <v>6.6405765575054421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0.6060674742038118</v>
      </c>
      <c r="C149" s="302">
        <v>39.605537743480298</v>
      </c>
      <c r="D149" s="302">
        <f t="shared" si="43"/>
        <v>40.211605217684109</v>
      </c>
      <c r="E149" s="303"/>
      <c r="F149" s="302">
        <v>0.68814149304191596</v>
      </c>
      <c r="G149" s="302">
        <v>44.423490035216084</v>
      </c>
      <c r="H149" s="302">
        <f t="shared" si="44"/>
        <v>45.111631528258002</v>
      </c>
      <c r="I149" s="303"/>
      <c r="J149" s="302">
        <v>0.88835530056362977</v>
      </c>
      <c r="K149" s="302">
        <v>41.02457639175617</v>
      </c>
      <c r="L149" s="302">
        <f t="shared" si="45"/>
        <v>41.912931692319802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9.9562391645914336E-2</v>
      </c>
      <c r="C150" s="302">
        <v>0.10292078323164403</v>
      </c>
      <c r="D150" s="302">
        <f t="shared" si="43"/>
        <v>0.20248317487755835</v>
      </c>
      <c r="E150" s="303"/>
      <c r="F150" s="302">
        <v>9.1302124491332196E-2</v>
      </c>
      <c r="G150" s="302">
        <v>0.11335275320875027</v>
      </c>
      <c r="H150" s="302">
        <f t="shared" si="44"/>
        <v>0.20465487770008245</v>
      </c>
      <c r="I150" s="303"/>
      <c r="J150" s="302">
        <v>9.1703165067840653E-2</v>
      </c>
      <c r="K150" s="302">
        <v>0.11317585625095944</v>
      </c>
      <c r="L150" s="302">
        <f t="shared" si="45"/>
        <v>0.20487902131880009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0.89697406700435511</v>
      </c>
      <c r="C151" s="302">
        <v>0.77499184726429116</v>
      </c>
      <c r="D151" s="302">
        <f t="shared" si="43"/>
        <v>1.6719659142686463</v>
      </c>
      <c r="E151" s="303"/>
      <c r="F151" s="302">
        <v>0.85707716235438358</v>
      </c>
      <c r="G151" s="302">
        <v>0.84331837211813987</v>
      </c>
      <c r="H151" s="302">
        <f t="shared" si="44"/>
        <v>1.7003955344725235</v>
      </c>
      <c r="I151" s="303"/>
      <c r="J151" s="302">
        <v>0.86545117303647523</v>
      </c>
      <c r="K151" s="302">
        <v>0.94568558768388089</v>
      </c>
      <c r="L151" s="302">
        <f t="shared" si="45"/>
        <v>1.8111367607203561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9.4651495934492083E-2</v>
      </c>
      <c r="C152" s="302">
        <v>6.4140051658345527</v>
      </c>
      <c r="D152" s="302">
        <f t="shared" si="43"/>
        <v>6.5086566617690451</v>
      </c>
      <c r="E152" s="303"/>
      <c r="F152" s="302">
        <v>8.1074960996395357E-2</v>
      </c>
      <c r="G152" s="302">
        <v>6.6360099850467682</v>
      </c>
      <c r="H152" s="302">
        <f t="shared" si="44"/>
        <v>6.7170849460431636</v>
      </c>
      <c r="I152" s="303"/>
      <c r="J152" s="302">
        <v>0.1207629020850029</v>
      </c>
      <c r="K152" s="302">
        <v>7.4628368331962829</v>
      </c>
      <c r="L152" s="302">
        <f t="shared" si="45"/>
        <v>7.5835997352812861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1.0975950869782096</v>
      </c>
      <c r="C153" s="302">
        <v>4.6232952627050334</v>
      </c>
      <c r="D153" s="302">
        <f t="shared" si="43"/>
        <v>5.7208903496832431</v>
      </c>
      <c r="E153" s="303"/>
      <c r="F153" s="302">
        <v>0.74760392796267838</v>
      </c>
      <c r="G153" s="302">
        <v>4.8445199488129678</v>
      </c>
      <c r="H153" s="302">
        <f t="shared" si="44"/>
        <v>5.5921238767756458</v>
      </c>
      <c r="I153" s="303"/>
      <c r="J153" s="302">
        <v>0.89551359109602668</v>
      </c>
      <c r="K153" s="302">
        <v>6.0737741120852444</v>
      </c>
      <c r="L153" s="302">
        <f t="shared" si="45"/>
        <v>6.969287703181271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12.475614174213316</v>
      </c>
      <c r="C155" s="311">
        <f t="shared" ref="C155:D155" si="46">SUM(C145:C153)</f>
        <v>66.67238582578662</v>
      </c>
      <c r="D155" s="311">
        <f t="shared" si="46"/>
        <v>79.147999999999925</v>
      </c>
      <c r="E155" s="311"/>
      <c r="F155" s="311">
        <f t="shared" ref="F155:H155" si="47">SUM(F145:F153)</f>
        <v>12.695895050832592</v>
      </c>
      <c r="G155" s="311">
        <f t="shared" si="47"/>
        <v>77.512104949167295</v>
      </c>
      <c r="H155" s="311">
        <f t="shared" si="47"/>
        <v>90.207999999999885</v>
      </c>
      <c r="I155" s="311"/>
      <c r="J155" s="311">
        <f t="shared" ref="J155:L155" si="48">SUM(J145:J153)</f>
        <v>13.335524566145674</v>
      </c>
      <c r="K155" s="311">
        <f t="shared" si="48"/>
        <v>78.920475433854193</v>
      </c>
      <c r="L155" s="311">
        <f t="shared" si="48"/>
        <v>92.255999999999858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7.8295630339347664</v>
      </c>
      <c r="C162" s="302">
        <v>19.455726577232141</v>
      </c>
      <c r="D162" s="302">
        <f>SUM(B162:C162)</f>
        <v>27.28528961116691</v>
      </c>
      <c r="E162" s="303"/>
      <c r="F162" s="302">
        <v>10.912730975012176</v>
      </c>
      <c r="G162" s="302">
        <v>20.093161079318786</v>
      </c>
      <c r="H162" s="302">
        <f>SUM(F162:G162)</f>
        <v>31.005892054330964</v>
      </c>
      <c r="I162" s="303"/>
      <c r="J162" s="302">
        <v>12.316116845984777</v>
      </c>
      <c r="K162" s="302">
        <v>20.36330226682534</v>
      </c>
      <c r="L162" s="302">
        <f>SUM(J162:K162)</f>
        <v>32.679419112810116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8.0562904576635006</v>
      </c>
      <c r="C163" s="302">
        <v>10.115429958306995</v>
      </c>
      <c r="D163" s="302">
        <f t="shared" ref="D163:D170" si="49">SUM(B163:C163)</f>
        <v>18.171720415970498</v>
      </c>
      <c r="E163" s="303"/>
      <c r="F163" s="302">
        <v>10.523856114639665</v>
      </c>
      <c r="G163" s="302">
        <v>11.763289301344011</v>
      </c>
      <c r="H163" s="302">
        <f t="shared" ref="H163:H170" si="50">SUM(F163:G163)</f>
        <v>22.287145415983677</v>
      </c>
      <c r="I163" s="303"/>
      <c r="J163" s="302">
        <v>12.124535945266851</v>
      </c>
      <c r="K163" s="302">
        <v>15.641169553174393</v>
      </c>
      <c r="L163" s="302">
        <f t="shared" ref="L163:L170" si="51">SUM(J163:K163)</f>
        <v>27.765705498441243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6.806257065168742</v>
      </c>
      <c r="C164" s="302">
        <v>9.9542238292064766</v>
      </c>
      <c r="D164" s="302">
        <f t="shared" si="49"/>
        <v>16.76048089437522</v>
      </c>
      <c r="E164" s="303"/>
      <c r="F164" s="302">
        <v>7.9098981553199321</v>
      </c>
      <c r="G164" s="302">
        <v>10.918381754227029</v>
      </c>
      <c r="H164" s="302">
        <f t="shared" si="50"/>
        <v>18.828279909546961</v>
      </c>
      <c r="I164" s="303"/>
      <c r="J164" s="302">
        <v>8.7844271529265754</v>
      </c>
      <c r="K164" s="302">
        <v>11.424216628981105</v>
      </c>
      <c r="L164" s="302">
        <f t="shared" si="51"/>
        <v>20.208643781907682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14.561200809918384</v>
      </c>
      <c r="C165" s="302">
        <v>7.4492037019416353</v>
      </c>
      <c r="D165" s="302">
        <f t="shared" si="49"/>
        <v>22.01040451186002</v>
      </c>
      <c r="E165" s="303"/>
      <c r="F165" s="302">
        <v>14.252223190079867</v>
      </c>
      <c r="G165" s="302">
        <v>8.4322832799844143</v>
      </c>
      <c r="H165" s="302">
        <f t="shared" si="50"/>
        <v>22.684506470064282</v>
      </c>
      <c r="I165" s="303"/>
      <c r="J165" s="302">
        <v>13.029708046947711</v>
      </c>
      <c r="K165" s="302">
        <v>10.871338943207975</v>
      </c>
      <c r="L165" s="302">
        <f t="shared" si="51"/>
        <v>23.901046990155685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1.7984098585884438</v>
      </c>
      <c r="C166" s="302">
        <v>20.686534550290467</v>
      </c>
      <c r="D166" s="302">
        <f t="shared" si="49"/>
        <v>22.48494440887891</v>
      </c>
      <c r="E166" s="303"/>
      <c r="F166" s="302">
        <v>1.9555702572035223</v>
      </c>
      <c r="G166" s="302">
        <v>16.248584633728136</v>
      </c>
      <c r="H166" s="302">
        <f t="shared" si="50"/>
        <v>18.204154890931658</v>
      </c>
      <c r="I166" s="303"/>
      <c r="J166" s="302">
        <v>2.0098694329254823</v>
      </c>
      <c r="K166" s="302">
        <v>15.60143268049733</v>
      </c>
      <c r="L166" s="302">
        <f t="shared" si="51"/>
        <v>17.611302113422813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1.3425408322450749</v>
      </c>
      <c r="C167" s="302">
        <v>0.43057209942806846</v>
      </c>
      <c r="D167" s="302">
        <f t="shared" si="49"/>
        <v>1.7731129316731433</v>
      </c>
      <c r="E167" s="303"/>
      <c r="F167" s="302">
        <v>1.4227786757027063</v>
      </c>
      <c r="G167" s="302">
        <v>0.44654130192243668</v>
      </c>
      <c r="H167" s="302">
        <f t="shared" si="50"/>
        <v>1.869319977625143</v>
      </c>
      <c r="I167" s="303"/>
      <c r="J167" s="302">
        <v>1.8243560699302888</v>
      </c>
      <c r="K167" s="302">
        <v>0.50206091007604581</v>
      </c>
      <c r="L167" s="302">
        <f t="shared" si="51"/>
        <v>2.3264169800063348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38.329673663602982</v>
      </c>
      <c r="C168" s="302">
        <v>21.334238115519682</v>
      </c>
      <c r="D168" s="302">
        <f t="shared" si="49"/>
        <v>59.663911779122664</v>
      </c>
      <c r="E168" s="303"/>
      <c r="F168" s="302">
        <v>33.972453091052984</v>
      </c>
      <c r="G168" s="302">
        <v>21.383948022061979</v>
      </c>
      <c r="H168" s="302">
        <f t="shared" si="50"/>
        <v>55.356401113114963</v>
      </c>
      <c r="I168" s="303"/>
      <c r="J168" s="302">
        <v>27.463609860277877</v>
      </c>
      <c r="K168" s="302">
        <v>20.749449485510478</v>
      </c>
      <c r="L168" s="302">
        <f t="shared" si="51"/>
        <v>48.213059345788352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3.9912286977646545</v>
      </c>
      <c r="C169" s="302">
        <v>15.229603985287918</v>
      </c>
      <c r="D169" s="302">
        <f t="shared" si="49"/>
        <v>19.220832683052571</v>
      </c>
      <c r="E169" s="303"/>
      <c r="F169" s="302">
        <v>3.4575675963251804</v>
      </c>
      <c r="G169" s="302">
        <v>12.477402357093858</v>
      </c>
      <c r="H169" s="302">
        <f t="shared" si="50"/>
        <v>15.934969953419039</v>
      </c>
      <c r="I169" s="303"/>
      <c r="J169" s="302">
        <v>4.8292251983679471</v>
      </c>
      <c r="K169" s="302">
        <v>10.810550604282609</v>
      </c>
      <c r="L169" s="302">
        <f t="shared" si="51"/>
        <v>15.639775802650556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10.447433677082493</v>
      </c>
      <c r="C170" s="302">
        <v>14.738869086817639</v>
      </c>
      <c r="D170" s="302">
        <f t="shared" si="49"/>
        <v>25.18630276390013</v>
      </c>
      <c r="E170" s="303"/>
      <c r="F170" s="302">
        <v>8.2961248942294663</v>
      </c>
      <c r="G170" s="302">
        <v>11.498205320754129</v>
      </c>
      <c r="H170" s="302">
        <f t="shared" si="50"/>
        <v>19.794330214983596</v>
      </c>
      <c r="I170" s="303"/>
      <c r="J170" s="302">
        <v>10.968674366177417</v>
      </c>
      <c r="K170" s="302">
        <v>10.145956008639493</v>
      </c>
      <c r="L170" s="302">
        <f t="shared" si="51"/>
        <v>21.114630374816912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93.162598095969059</v>
      </c>
      <c r="C172" s="311">
        <f t="shared" ref="C172:D172" si="52">SUM(C162:C170)</f>
        <v>119.39440190403103</v>
      </c>
      <c r="D172" s="311">
        <f t="shared" si="52"/>
        <v>212.55700000000007</v>
      </c>
      <c r="E172" s="311"/>
      <c r="F172" s="311">
        <f t="shared" ref="F172:H172" si="53">SUM(F162:F170)</f>
        <v>92.703202949565508</v>
      </c>
      <c r="G172" s="311">
        <f t="shared" si="53"/>
        <v>113.26179705043478</v>
      </c>
      <c r="H172" s="311">
        <f t="shared" si="53"/>
        <v>205.96500000000029</v>
      </c>
      <c r="I172" s="311"/>
      <c r="J172" s="311">
        <f t="shared" ref="J172:L172" si="54">SUM(J162:J170)</f>
        <v>93.350522918804927</v>
      </c>
      <c r="K172" s="311">
        <f t="shared" si="54"/>
        <v>116.10947708119477</v>
      </c>
      <c r="L172" s="311">
        <f t="shared" si="54"/>
        <v>209.45999999999964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1.106042211422203</v>
      </c>
      <c r="C179" s="302">
        <v>4.6881846799932516</v>
      </c>
      <c r="D179" s="302">
        <f>SUM(B179:C179)</f>
        <v>5.7942268914154544</v>
      </c>
      <c r="E179" s="303"/>
      <c r="F179" s="302">
        <v>1.5786020069078617</v>
      </c>
      <c r="G179" s="302">
        <v>5.8484111186967951</v>
      </c>
      <c r="H179" s="302">
        <f>SUM(F179:G179)</f>
        <v>7.427013125604657</v>
      </c>
      <c r="I179" s="303"/>
      <c r="J179" s="302">
        <v>2.0253206426001498</v>
      </c>
      <c r="K179" s="302">
        <v>6.2489108940442453</v>
      </c>
      <c r="L179" s="302">
        <f>SUM(J179:K179)</f>
        <v>8.274231536644395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0.93071099519911082</v>
      </c>
      <c r="C180" s="302">
        <v>2.9041577024349934</v>
      </c>
      <c r="D180" s="302">
        <f t="shared" ref="D180:D187" si="55">SUM(B180:C180)</f>
        <v>3.8348686976341044</v>
      </c>
      <c r="E180" s="303"/>
      <c r="F180" s="302">
        <v>1.4631664341987971</v>
      </c>
      <c r="G180" s="302">
        <v>3.968446317661158</v>
      </c>
      <c r="H180" s="302">
        <f t="shared" ref="H180:H187" si="56">SUM(F180:G180)</f>
        <v>5.4316127518599551</v>
      </c>
      <c r="I180" s="303"/>
      <c r="J180" s="302">
        <v>1.9797662189188825</v>
      </c>
      <c r="K180" s="302">
        <v>5.5851394872531674</v>
      </c>
      <c r="L180" s="302">
        <f t="shared" ref="L180:L187" si="57">SUM(J180:K180)</f>
        <v>7.5649057061720502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1.0389246269003107</v>
      </c>
      <c r="C181" s="302">
        <v>2.76540533560574</v>
      </c>
      <c r="D181" s="302">
        <f t="shared" si="55"/>
        <v>3.8043299625060509</v>
      </c>
      <c r="E181" s="303"/>
      <c r="F181" s="302">
        <v>1.3740622904780719</v>
      </c>
      <c r="G181" s="302">
        <v>3.4066511017204451</v>
      </c>
      <c r="H181" s="302">
        <f t="shared" si="56"/>
        <v>4.7807133921985168</v>
      </c>
      <c r="I181" s="303"/>
      <c r="J181" s="302">
        <v>1.7301561827748415</v>
      </c>
      <c r="K181" s="302">
        <v>3.5527666279133809</v>
      </c>
      <c r="L181" s="302">
        <f t="shared" si="57"/>
        <v>5.2829228106882224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5.1043702778407445</v>
      </c>
      <c r="C182" s="302">
        <v>2.8956260285196005</v>
      </c>
      <c r="D182" s="302">
        <f t="shared" si="55"/>
        <v>7.9999963063603445</v>
      </c>
      <c r="E182" s="303"/>
      <c r="F182" s="302">
        <v>5.2917201121393598</v>
      </c>
      <c r="G182" s="302">
        <v>3.7489062769194965</v>
      </c>
      <c r="H182" s="302">
        <f t="shared" si="56"/>
        <v>9.0406263890588558</v>
      </c>
      <c r="I182" s="303"/>
      <c r="J182" s="302">
        <v>5.7690471850782989</v>
      </c>
      <c r="K182" s="302">
        <v>4.9776748850752073</v>
      </c>
      <c r="L182" s="302">
        <f t="shared" si="57"/>
        <v>10.746722070153506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0.11137445622383356</v>
      </c>
      <c r="C183" s="302">
        <v>4.6568001494980642</v>
      </c>
      <c r="D183" s="302">
        <f t="shared" si="55"/>
        <v>4.7681746057218977</v>
      </c>
      <c r="E183" s="303"/>
      <c r="F183" s="302">
        <v>0.13566901856676256</v>
      </c>
      <c r="G183" s="302">
        <v>3.4032172041425341</v>
      </c>
      <c r="H183" s="302">
        <f t="shared" si="56"/>
        <v>3.5388862227092965</v>
      </c>
      <c r="I183" s="303"/>
      <c r="J183" s="302">
        <v>0.1840196794320737</v>
      </c>
      <c r="K183" s="302">
        <v>3.2129080018953795</v>
      </c>
      <c r="L183" s="302">
        <f t="shared" si="57"/>
        <v>3.3969276813274534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1.8822597547030127</v>
      </c>
      <c r="C184" s="302">
        <v>1.6728342069931303</v>
      </c>
      <c r="D184" s="302">
        <f t="shared" si="55"/>
        <v>3.555093961696143</v>
      </c>
      <c r="E184" s="303"/>
      <c r="F184" s="302">
        <v>2.5373256985966126</v>
      </c>
      <c r="G184" s="302">
        <v>2.1482040542638385</v>
      </c>
      <c r="H184" s="302">
        <f t="shared" si="56"/>
        <v>4.6855297528604511</v>
      </c>
      <c r="I184" s="303"/>
      <c r="J184" s="302">
        <v>2.1372816409589284</v>
      </c>
      <c r="K184" s="302">
        <v>2.3382361549659354</v>
      </c>
      <c r="L184" s="302">
        <f t="shared" si="57"/>
        <v>4.4755177959248638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1.3683195588232917</v>
      </c>
      <c r="C185" s="302">
        <v>1.2726152634928947</v>
      </c>
      <c r="D185" s="302">
        <f t="shared" si="55"/>
        <v>2.6409348223161864</v>
      </c>
      <c r="E185" s="303"/>
      <c r="F185" s="302">
        <v>1.3776459981294129</v>
      </c>
      <c r="G185" s="302">
        <v>1.4340750341619559</v>
      </c>
      <c r="H185" s="302">
        <f t="shared" si="56"/>
        <v>2.811721032291369</v>
      </c>
      <c r="I185" s="303"/>
      <c r="J185" s="302">
        <v>1.5859009725448721</v>
      </c>
      <c r="K185" s="302">
        <v>1.8039997315191227</v>
      </c>
      <c r="L185" s="302">
        <f t="shared" si="57"/>
        <v>3.3899007040639946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1.0606276838164828</v>
      </c>
      <c r="C186" s="302">
        <v>29.801907558946574</v>
      </c>
      <c r="D186" s="302">
        <f t="shared" si="55"/>
        <v>30.862535242763059</v>
      </c>
      <c r="E186" s="303"/>
      <c r="F186" s="302">
        <v>1.2411822942388455</v>
      </c>
      <c r="G186" s="302">
        <v>29.408078493586391</v>
      </c>
      <c r="H186" s="302">
        <f t="shared" si="56"/>
        <v>30.649260787825238</v>
      </c>
      <c r="I186" s="303"/>
      <c r="J186" s="302">
        <v>2.0933115469358214</v>
      </c>
      <c r="K186" s="302">
        <v>30.766157801125104</v>
      </c>
      <c r="L186" s="302">
        <f t="shared" si="57"/>
        <v>32.859469348060927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3.265276820398721</v>
      </c>
      <c r="C187" s="302">
        <v>11.128562689188</v>
      </c>
      <c r="D187" s="302">
        <f t="shared" si="55"/>
        <v>14.393839509586721</v>
      </c>
      <c r="E187" s="303"/>
      <c r="F187" s="302">
        <v>2.6671368159617228</v>
      </c>
      <c r="G187" s="302">
        <v>9.6574997296298299</v>
      </c>
      <c r="H187" s="302">
        <f t="shared" si="56"/>
        <v>12.324636545591552</v>
      </c>
      <c r="I187" s="303"/>
      <c r="J187" s="302">
        <v>3.9967353902450649</v>
      </c>
      <c r="K187" s="302">
        <v>10.579666956719601</v>
      </c>
      <c r="L187" s="302">
        <f t="shared" si="57"/>
        <v>14.576402346964667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15.867906385327711</v>
      </c>
      <c r="C189" s="311">
        <f t="shared" ref="C189:D189" si="58">SUM(C179:C187)</f>
        <v>61.786093614672254</v>
      </c>
      <c r="D189" s="311">
        <f t="shared" si="58"/>
        <v>77.653999999999968</v>
      </c>
      <c r="E189" s="311"/>
      <c r="F189" s="311">
        <f t="shared" ref="F189:H189" si="59">SUM(F179:F187)</f>
        <v>17.666510669217448</v>
      </c>
      <c r="G189" s="311">
        <f t="shared" si="59"/>
        <v>63.023489330782454</v>
      </c>
      <c r="H189" s="311">
        <f t="shared" si="59"/>
        <v>80.689999999999884</v>
      </c>
      <c r="I189" s="311"/>
      <c r="J189" s="311">
        <f t="shared" ref="J189:L189" si="60">SUM(J179:J187)</f>
        <v>21.501539459488935</v>
      </c>
      <c r="K189" s="311">
        <f t="shared" si="60"/>
        <v>69.065460540511154</v>
      </c>
      <c r="L189" s="311">
        <f t="shared" si="60"/>
        <v>90.567000000000093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4.1153016557100557</v>
      </c>
      <c r="C196" s="302">
        <v>4.6538844751273372</v>
      </c>
      <c r="D196" s="302">
        <f>SUM(B196:C196)</f>
        <v>8.7691861308373937</v>
      </c>
      <c r="E196" s="303"/>
      <c r="F196" s="302">
        <v>5.5584791387277637</v>
      </c>
      <c r="G196" s="302">
        <v>5.6430415454030349</v>
      </c>
      <c r="H196" s="302">
        <f>SUM(F196:G196)</f>
        <v>11.201520684130799</v>
      </c>
      <c r="I196" s="303"/>
      <c r="J196" s="302">
        <v>6.8301620945520991</v>
      </c>
      <c r="K196" s="302">
        <v>8.1028907012574098</v>
      </c>
      <c r="L196" s="302">
        <f>SUM(J196:K196)</f>
        <v>14.933052795809509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1.1694650956894346</v>
      </c>
      <c r="C197" s="302">
        <v>1.271357329670558</v>
      </c>
      <c r="D197" s="302">
        <f t="shared" ref="D197:D204" si="61">SUM(B197:C197)</f>
        <v>2.4408224253599924</v>
      </c>
      <c r="E197" s="303"/>
      <c r="F197" s="302">
        <v>1.8914969104141497</v>
      </c>
      <c r="G197" s="302">
        <v>1.9369139626537084</v>
      </c>
      <c r="H197" s="302">
        <f t="shared" ref="H197:H204" si="62">SUM(F197:G197)</f>
        <v>3.8284108730678579</v>
      </c>
      <c r="I197" s="303"/>
      <c r="J197" s="302">
        <v>2.7672905835677639</v>
      </c>
      <c r="K197" s="302">
        <v>3.2563910686261317</v>
      </c>
      <c r="L197" s="302">
        <f t="shared" ref="L197:L204" si="63">SUM(J197:K197)</f>
        <v>6.0236816521938952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1.2416147851001078</v>
      </c>
      <c r="C198" s="302">
        <v>1.294743419819814</v>
      </c>
      <c r="D198" s="302">
        <f t="shared" si="61"/>
        <v>2.5363582049199218</v>
      </c>
      <c r="E198" s="303"/>
      <c r="F198" s="302">
        <v>1.7889930036366046</v>
      </c>
      <c r="G198" s="302">
        <v>1.7298402637098262</v>
      </c>
      <c r="H198" s="302">
        <f t="shared" si="62"/>
        <v>3.5188332673464311</v>
      </c>
      <c r="I198" s="303"/>
      <c r="J198" s="302">
        <v>2.9814532231730055</v>
      </c>
      <c r="K198" s="302">
        <v>2.8204602624213093</v>
      </c>
      <c r="L198" s="302">
        <f t="shared" si="63"/>
        <v>5.8019134855943149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2.7263070726697802</v>
      </c>
      <c r="C199" s="302">
        <v>1.2034780682313739</v>
      </c>
      <c r="D199" s="302">
        <f t="shared" si="61"/>
        <v>3.9297851409011542</v>
      </c>
      <c r="E199" s="303"/>
      <c r="F199" s="302">
        <v>3.3534406887906023</v>
      </c>
      <c r="G199" s="302">
        <v>1.413743482915409</v>
      </c>
      <c r="H199" s="302">
        <f t="shared" si="62"/>
        <v>4.7671841717060115</v>
      </c>
      <c r="I199" s="303"/>
      <c r="J199" s="302">
        <v>5.5930862109408244</v>
      </c>
      <c r="K199" s="302">
        <v>2.5175279492626879</v>
      </c>
      <c r="L199" s="302">
        <f t="shared" si="63"/>
        <v>8.1106141602035127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2.9006205265238889</v>
      </c>
      <c r="C200" s="302">
        <v>6.249820321382197</v>
      </c>
      <c r="D200" s="302">
        <f t="shared" si="61"/>
        <v>9.1504408479060864</v>
      </c>
      <c r="E200" s="303"/>
      <c r="F200" s="302">
        <v>3.2509382033701333</v>
      </c>
      <c r="G200" s="302">
        <v>5.34868666704664</v>
      </c>
      <c r="H200" s="302">
        <f t="shared" si="62"/>
        <v>8.5996248704167737</v>
      </c>
      <c r="I200" s="303"/>
      <c r="J200" s="302">
        <v>4.252822172735458</v>
      </c>
      <c r="K200" s="302">
        <v>5.2193692552741595</v>
      </c>
      <c r="L200" s="302">
        <f t="shared" si="63"/>
        <v>9.4721914280096176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2.7155653478113888</v>
      </c>
      <c r="C201" s="302">
        <v>0.58442762280423921</v>
      </c>
      <c r="D201" s="302">
        <f t="shared" si="61"/>
        <v>3.2999929706156279</v>
      </c>
      <c r="E201" s="303"/>
      <c r="F201" s="302">
        <v>2.9345087269855941</v>
      </c>
      <c r="G201" s="302">
        <v>0.74552986155861822</v>
      </c>
      <c r="H201" s="302">
        <f t="shared" si="62"/>
        <v>3.6800385885442122</v>
      </c>
      <c r="I201" s="303"/>
      <c r="J201" s="302">
        <v>3.5527879705309466</v>
      </c>
      <c r="K201" s="302">
        <v>1.0302563985552644</v>
      </c>
      <c r="L201" s="302">
        <f t="shared" si="63"/>
        <v>4.5830443690862115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3.558358999029847</v>
      </c>
      <c r="C202" s="302">
        <v>2.3297569810557386</v>
      </c>
      <c r="D202" s="302">
        <f t="shared" si="61"/>
        <v>5.8881159800855851</v>
      </c>
      <c r="E202" s="303"/>
      <c r="F202" s="302">
        <v>4.1187290361107172</v>
      </c>
      <c r="G202" s="302">
        <v>2.5682999905740176</v>
      </c>
      <c r="H202" s="302">
        <f t="shared" si="62"/>
        <v>6.6870290266847352</v>
      </c>
      <c r="I202" s="303"/>
      <c r="J202" s="302">
        <v>7.6909609267204093</v>
      </c>
      <c r="K202" s="302">
        <v>3.7899055682702052</v>
      </c>
      <c r="L202" s="302">
        <f t="shared" si="63"/>
        <v>11.480866494990615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0.52368060496027635</v>
      </c>
      <c r="C203" s="302">
        <v>2.2550718766734312</v>
      </c>
      <c r="D203" s="302">
        <f t="shared" si="61"/>
        <v>2.7787524816337075</v>
      </c>
      <c r="E203" s="303"/>
      <c r="F203" s="302">
        <v>0.5349121544145351</v>
      </c>
      <c r="G203" s="302">
        <v>2.6749046367727236</v>
      </c>
      <c r="H203" s="302">
        <f t="shared" si="62"/>
        <v>3.2098167911872588</v>
      </c>
      <c r="I203" s="303"/>
      <c r="J203" s="302">
        <v>1.4288692508566525</v>
      </c>
      <c r="K203" s="302">
        <v>4.5093006276541638</v>
      </c>
      <c r="L203" s="302">
        <f t="shared" si="63"/>
        <v>5.9381698785108163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19.060717914837429</v>
      </c>
      <c r="C204" s="302">
        <v>13.732827902902972</v>
      </c>
      <c r="D204" s="302">
        <f t="shared" si="61"/>
        <v>32.793545817740402</v>
      </c>
      <c r="E204" s="303"/>
      <c r="F204" s="302">
        <v>20.347851256840539</v>
      </c>
      <c r="G204" s="302">
        <v>14.080690470075412</v>
      </c>
      <c r="H204" s="302">
        <f t="shared" si="62"/>
        <v>34.428541726915952</v>
      </c>
      <c r="I204" s="303"/>
      <c r="J204" s="302">
        <v>20.190070954961357</v>
      </c>
      <c r="K204" s="302">
        <v>15.03239478064005</v>
      </c>
      <c r="L204" s="302">
        <f t="shared" si="63"/>
        <v>35.222465735601403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38.011632002332206</v>
      </c>
      <c r="C206" s="311">
        <f t="shared" ref="C206:D206" si="64">SUM(C196:C204)</f>
        <v>33.575367997667662</v>
      </c>
      <c r="D206" s="311">
        <f t="shared" si="64"/>
        <v>71.586999999999875</v>
      </c>
      <c r="E206" s="311"/>
      <c r="F206" s="311">
        <f t="shared" ref="F206:H206" si="65">SUM(F196:F204)</f>
        <v>43.779349119290643</v>
      </c>
      <c r="G206" s="311">
        <f t="shared" si="65"/>
        <v>36.141650880709392</v>
      </c>
      <c r="H206" s="311">
        <f t="shared" si="65"/>
        <v>79.921000000000035</v>
      </c>
      <c r="I206" s="311"/>
      <c r="J206" s="311">
        <f t="shared" ref="J206:L206" si="66">SUM(J196:J204)</f>
        <v>55.287503388038516</v>
      </c>
      <c r="K206" s="311">
        <f t="shared" si="66"/>
        <v>46.278496611961387</v>
      </c>
      <c r="L206" s="311">
        <f t="shared" si="66"/>
        <v>101.56599999999989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0.13284942180914869</v>
      </c>
      <c r="C213" s="302">
        <v>0.35526278295479208</v>
      </c>
      <c r="D213" s="302">
        <f>SUM(B213:C213)</f>
        <v>0.48811220476394079</v>
      </c>
      <c r="E213" s="303"/>
      <c r="F213" s="302">
        <v>0.20453360686575089</v>
      </c>
      <c r="G213" s="302">
        <v>0.49849945117350392</v>
      </c>
      <c r="H213" s="302">
        <f>SUM(F213:G213)</f>
        <v>0.70303305803925475</v>
      </c>
      <c r="I213" s="303"/>
      <c r="J213" s="302">
        <v>0.18672578942636109</v>
      </c>
      <c r="K213" s="302">
        <v>0.49349278145634184</v>
      </c>
      <c r="L213" s="302">
        <f>SUM(J213:K213)</f>
        <v>0.68021857088270288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0.23736165287852204</v>
      </c>
      <c r="C214" s="302">
        <v>0.86493607936180383</v>
      </c>
      <c r="D214" s="302">
        <f t="shared" ref="D214:D221" si="67">SUM(B214:C214)</f>
        <v>1.1022977322403258</v>
      </c>
      <c r="E214" s="303"/>
      <c r="F214" s="302">
        <v>0.36380119506641917</v>
      </c>
      <c r="G214" s="302">
        <v>1.318625033112119</v>
      </c>
      <c r="H214" s="302">
        <f t="shared" ref="H214:H221" si="68">SUM(F214:G214)</f>
        <v>1.6824262281785383</v>
      </c>
      <c r="I214" s="303"/>
      <c r="J214" s="302">
        <v>0.40280501771512933</v>
      </c>
      <c r="K214" s="302">
        <v>1.4086871616137875</v>
      </c>
      <c r="L214" s="302">
        <f t="shared" ref="L214:L221" si="69">SUM(J214:K214)</f>
        <v>1.8114921793289169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0.3660751196389806</v>
      </c>
      <c r="C215" s="302">
        <v>0.9637420725648943</v>
      </c>
      <c r="D215" s="302">
        <f t="shared" si="67"/>
        <v>1.3298171922038748</v>
      </c>
      <c r="E215" s="303"/>
      <c r="F215" s="302">
        <v>0.62497005783561344</v>
      </c>
      <c r="G215" s="302">
        <v>1.4652223970947393</v>
      </c>
      <c r="H215" s="302">
        <f t="shared" si="68"/>
        <v>2.090192454930353</v>
      </c>
      <c r="I215" s="303"/>
      <c r="J215" s="302">
        <v>0.62143646947078102</v>
      </c>
      <c r="K215" s="302">
        <v>1.3533634284937837</v>
      </c>
      <c r="L215" s="302">
        <f t="shared" si="69"/>
        <v>1.9747998979645647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0.46291104862595667</v>
      </c>
      <c r="C216" s="302">
        <v>0.16139954135821694</v>
      </c>
      <c r="D216" s="302">
        <f t="shared" si="67"/>
        <v>0.62431058998417366</v>
      </c>
      <c r="E216" s="303"/>
      <c r="F216" s="302">
        <v>0.48194867103305566</v>
      </c>
      <c r="G216" s="302">
        <v>0.21254603502891312</v>
      </c>
      <c r="H216" s="302">
        <f t="shared" si="68"/>
        <v>0.69449470606196884</v>
      </c>
      <c r="I216" s="303"/>
      <c r="J216" s="302">
        <v>0.44393349312175234</v>
      </c>
      <c r="K216" s="302">
        <v>0.20980130463413502</v>
      </c>
      <c r="L216" s="302">
        <f t="shared" si="69"/>
        <v>0.65373479775588739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5.7340979480736062E-2</v>
      </c>
      <c r="C217" s="302">
        <v>0.32741394425422632</v>
      </c>
      <c r="D217" s="302">
        <f t="shared" si="67"/>
        <v>0.3847549237349624</v>
      </c>
      <c r="E217" s="303"/>
      <c r="F217" s="302">
        <v>0.10595651432359156</v>
      </c>
      <c r="G217" s="302">
        <v>0.36032492375160768</v>
      </c>
      <c r="H217" s="302">
        <f t="shared" si="68"/>
        <v>0.46628143807519923</v>
      </c>
      <c r="I217" s="303"/>
      <c r="J217" s="302">
        <v>0.12593207623352715</v>
      </c>
      <c r="K217" s="302">
        <v>0.32864195572108007</v>
      </c>
      <c r="L217" s="302">
        <f t="shared" si="69"/>
        <v>0.45457403195460722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0.24349109062785976</v>
      </c>
      <c r="C218" s="302">
        <v>8.4108110790424018E-2</v>
      </c>
      <c r="D218" s="302">
        <f t="shared" si="67"/>
        <v>0.3275992014182838</v>
      </c>
      <c r="E218" s="303"/>
      <c r="F218" s="302">
        <v>0.25533487042236497</v>
      </c>
      <c r="G218" s="302">
        <v>0.12579683602995417</v>
      </c>
      <c r="H218" s="302">
        <f t="shared" si="68"/>
        <v>0.38113170645231914</v>
      </c>
      <c r="I218" s="303"/>
      <c r="J218" s="302">
        <v>0.23838081279450438</v>
      </c>
      <c r="K218" s="302">
        <v>0.14472433988692049</v>
      </c>
      <c r="L218" s="302">
        <f t="shared" si="69"/>
        <v>0.38310515268142487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0.16321313066613538</v>
      </c>
      <c r="C219" s="302">
        <v>0.155445289538513</v>
      </c>
      <c r="D219" s="302">
        <f t="shared" si="67"/>
        <v>0.31865842020464841</v>
      </c>
      <c r="E219" s="303"/>
      <c r="F219" s="302">
        <v>0.17363217195048322</v>
      </c>
      <c r="G219" s="302">
        <v>0.19069506753474541</v>
      </c>
      <c r="H219" s="302">
        <f t="shared" si="68"/>
        <v>0.3643272394852286</v>
      </c>
      <c r="I219" s="303"/>
      <c r="J219" s="302">
        <v>0.16630955182204002</v>
      </c>
      <c r="K219" s="302">
        <v>0.2341668681369353</v>
      </c>
      <c r="L219" s="302">
        <f t="shared" si="69"/>
        <v>0.40047641995897532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3.8534141383079451E-2</v>
      </c>
      <c r="C220" s="302">
        <v>8.0488850443091314E-2</v>
      </c>
      <c r="D220" s="302">
        <f t="shared" si="67"/>
        <v>0.11902299182617077</v>
      </c>
      <c r="E220" s="303"/>
      <c r="F220" s="302">
        <v>8.6468810966750256E-2</v>
      </c>
      <c r="G220" s="302">
        <v>0.10000498805852694</v>
      </c>
      <c r="H220" s="302">
        <f t="shared" si="68"/>
        <v>0.18647379902527719</v>
      </c>
      <c r="I220" s="303"/>
      <c r="J220" s="302">
        <v>0.12248903018281992</v>
      </c>
      <c r="K220" s="302">
        <v>9.5322414295021904E-2</v>
      </c>
      <c r="L220" s="302">
        <f t="shared" si="69"/>
        <v>0.21781144447784184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0.43751460865664915</v>
      </c>
      <c r="C221" s="302">
        <v>0.35991213496696378</v>
      </c>
      <c r="D221" s="302">
        <f t="shared" si="67"/>
        <v>0.79742674362361288</v>
      </c>
      <c r="E221" s="303"/>
      <c r="F221" s="302">
        <v>0.51553844017107731</v>
      </c>
      <c r="G221" s="302">
        <v>0.35610092958079026</v>
      </c>
      <c r="H221" s="302">
        <f t="shared" si="68"/>
        <v>0.87163936975186762</v>
      </c>
      <c r="I221" s="303"/>
      <c r="J221" s="302">
        <v>0.43952108417727126</v>
      </c>
      <c r="K221" s="302">
        <v>0.41226642081780113</v>
      </c>
      <c r="L221" s="302">
        <f t="shared" si="69"/>
        <v>0.85178750499507239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2.1392911937670678</v>
      </c>
      <c r="C223" s="311">
        <f t="shared" ref="C223:D223" si="70">SUM(C213:C221)</f>
        <v>3.3527088062329256</v>
      </c>
      <c r="D223" s="311">
        <f t="shared" si="70"/>
        <v>5.4919999999999938</v>
      </c>
      <c r="E223" s="311"/>
      <c r="F223" s="311">
        <f t="shared" ref="F223:H223" si="71">SUM(F213:F221)</f>
        <v>2.8121843386351064</v>
      </c>
      <c r="G223" s="311">
        <f t="shared" si="71"/>
        <v>4.6278156613648997</v>
      </c>
      <c r="H223" s="311">
        <f t="shared" si="71"/>
        <v>7.4400000000000066</v>
      </c>
      <c r="I223" s="311"/>
      <c r="J223" s="311">
        <f t="shared" ref="J223:L223" si="72">SUM(J213:J221)</f>
        <v>2.7475333249441869</v>
      </c>
      <c r="K223" s="311">
        <f t="shared" si="72"/>
        <v>4.6804666750558068</v>
      </c>
      <c r="L223" s="311">
        <f t="shared" si="72"/>
        <v>7.4279999999999928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1.1218788121745769</v>
      </c>
      <c r="C230" s="302">
        <v>2.8567639496700163</v>
      </c>
      <c r="D230" s="302">
        <f>SUM(B230:C230)</f>
        <v>3.9786427618445934</v>
      </c>
      <c r="E230" s="303"/>
      <c r="F230" s="302">
        <v>1.3882556706494871</v>
      </c>
      <c r="G230" s="302">
        <v>3.4247464144595292</v>
      </c>
      <c r="H230" s="302">
        <f>SUM(F230:G230)</f>
        <v>4.8130020851090158</v>
      </c>
      <c r="I230" s="303"/>
      <c r="J230" s="302">
        <v>1.54793376888879</v>
      </c>
      <c r="K230" s="302">
        <v>3.1417794285700897</v>
      </c>
      <c r="L230" s="302">
        <f>SUM(J230:K230)</f>
        <v>4.6897131974588797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2.0576789212524926</v>
      </c>
      <c r="C231" s="302">
        <v>9.7267102397251062</v>
      </c>
      <c r="D231" s="302">
        <f t="shared" ref="D231:D238" si="73">SUM(B231:C231)</f>
        <v>11.784389160977598</v>
      </c>
      <c r="E231" s="303"/>
      <c r="F231" s="302">
        <v>2.8047760432986859</v>
      </c>
      <c r="G231" s="302">
        <v>11.678229440584092</v>
      </c>
      <c r="H231" s="302">
        <f t="shared" ref="H231:H238" si="74">SUM(F231:G231)</f>
        <v>14.483005483882778</v>
      </c>
      <c r="I231" s="303"/>
      <c r="J231" s="302">
        <v>3.7688622038915551</v>
      </c>
      <c r="K231" s="302">
        <v>13.751018060130777</v>
      </c>
      <c r="L231" s="302">
        <f t="shared" ref="L231:L238" si="75">SUM(J231:K231)</f>
        <v>17.519880264022333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1.6632523803555144</v>
      </c>
      <c r="C232" s="302">
        <v>3.5210458788951593</v>
      </c>
      <c r="D232" s="302">
        <f t="shared" si="73"/>
        <v>5.1842982592506734</v>
      </c>
      <c r="E232" s="303"/>
      <c r="F232" s="302">
        <v>1.9706026717191472</v>
      </c>
      <c r="G232" s="302">
        <v>4.0674812903637614</v>
      </c>
      <c r="H232" s="302">
        <f t="shared" si="74"/>
        <v>6.0380839620829088</v>
      </c>
      <c r="I232" s="303"/>
      <c r="J232" s="302">
        <v>2.2426326544098538</v>
      </c>
      <c r="K232" s="302">
        <v>3.8546450049137482</v>
      </c>
      <c r="L232" s="302">
        <f t="shared" si="75"/>
        <v>6.097277659323602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2.1430093662188154</v>
      </c>
      <c r="C233" s="302">
        <v>0.84852103573038995</v>
      </c>
      <c r="D233" s="302">
        <f t="shared" si="73"/>
        <v>2.9915304019492055</v>
      </c>
      <c r="E233" s="303"/>
      <c r="F233" s="302">
        <v>1.6624519452239526</v>
      </c>
      <c r="G233" s="302">
        <v>0.9662086411351648</v>
      </c>
      <c r="H233" s="302">
        <f t="shared" si="74"/>
        <v>2.6286605863591173</v>
      </c>
      <c r="I233" s="303"/>
      <c r="J233" s="302">
        <v>1.2933139010996983</v>
      </c>
      <c r="K233" s="302">
        <v>1.1148928352061429</v>
      </c>
      <c r="L233" s="302">
        <f t="shared" si="75"/>
        <v>2.408206736305841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0.1112546158844626</v>
      </c>
      <c r="C234" s="302">
        <v>1.4569245644090649</v>
      </c>
      <c r="D234" s="302">
        <f t="shared" si="73"/>
        <v>1.5681791802935274</v>
      </c>
      <c r="E234" s="303"/>
      <c r="F234" s="302">
        <v>0.13671458792438312</v>
      </c>
      <c r="G234" s="302">
        <v>1.4757412174207176</v>
      </c>
      <c r="H234" s="302">
        <f t="shared" si="74"/>
        <v>1.6124558053451008</v>
      </c>
      <c r="I234" s="303"/>
      <c r="J234" s="302">
        <v>0.23048583399848252</v>
      </c>
      <c r="K234" s="302">
        <v>1.5025561629153521</v>
      </c>
      <c r="L234" s="302">
        <f t="shared" si="75"/>
        <v>1.7330419969138346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0.42183152190719686</v>
      </c>
      <c r="C235" s="302">
        <v>0.31658526505156187</v>
      </c>
      <c r="D235" s="302">
        <f t="shared" si="73"/>
        <v>0.73841678695875879</v>
      </c>
      <c r="E235" s="303"/>
      <c r="F235" s="302">
        <v>0.40152813359877376</v>
      </c>
      <c r="G235" s="302">
        <v>0.33451179942988224</v>
      </c>
      <c r="H235" s="302">
        <f t="shared" si="74"/>
        <v>0.736039933028656</v>
      </c>
      <c r="I235" s="303"/>
      <c r="J235" s="302">
        <v>0.48355211411195648</v>
      </c>
      <c r="K235" s="302">
        <v>0.4286612217541691</v>
      </c>
      <c r="L235" s="302">
        <f t="shared" si="75"/>
        <v>0.91221333586612552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0.84771364944637939</v>
      </c>
      <c r="C236" s="302">
        <v>0.43994298723305952</v>
      </c>
      <c r="D236" s="302">
        <f t="shared" si="73"/>
        <v>1.2876566366794389</v>
      </c>
      <c r="E236" s="303"/>
      <c r="F236" s="302">
        <v>0.7217452529798003</v>
      </c>
      <c r="G236" s="302">
        <v>0.54062078216816667</v>
      </c>
      <c r="H236" s="302">
        <f t="shared" si="74"/>
        <v>1.2623660351479669</v>
      </c>
      <c r="I236" s="303"/>
      <c r="J236" s="302">
        <v>0.73563035230768969</v>
      </c>
      <c r="K236" s="302">
        <v>0.6700612177543801</v>
      </c>
      <c r="L236" s="302">
        <f t="shared" si="75"/>
        <v>1.4056915700620698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5.6013586462731864E-2</v>
      </c>
      <c r="C237" s="302">
        <v>0.21056312202882707</v>
      </c>
      <c r="D237" s="302">
        <f t="shared" si="73"/>
        <v>0.26657670849155896</v>
      </c>
      <c r="E237" s="303"/>
      <c r="F237" s="302">
        <v>4.8140404796322415E-2</v>
      </c>
      <c r="G237" s="302">
        <v>0.28648851043047702</v>
      </c>
      <c r="H237" s="302">
        <f t="shared" si="74"/>
        <v>0.33462891522679944</v>
      </c>
      <c r="I237" s="303"/>
      <c r="J237" s="302">
        <v>6.0894023119518213E-2</v>
      </c>
      <c r="K237" s="302">
        <v>0.30883677555659589</v>
      </c>
      <c r="L237" s="302">
        <f t="shared" si="75"/>
        <v>0.36973079867611408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0.18158292846813368</v>
      </c>
      <c r="C238" s="302">
        <v>0.28272717508652428</v>
      </c>
      <c r="D238" s="302">
        <f t="shared" si="73"/>
        <v>0.46431010355465796</v>
      </c>
      <c r="E238" s="303"/>
      <c r="F238" s="302">
        <v>0.13085002484899599</v>
      </c>
      <c r="G238" s="302">
        <v>0.26890716896859163</v>
      </c>
      <c r="H238" s="302">
        <f t="shared" si="74"/>
        <v>0.39975719381758762</v>
      </c>
      <c r="I238" s="303"/>
      <c r="J238" s="302">
        <v>0.2041897589280107</v>
      </c>
      <c r="K238" s="302">
        <v>0.26405468244315022</v>
      </c>
      <c r="L238" s="302">
        <f t="shared" si="75"/>
        <v>0.46824444137116095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8.6042157821703036</v>
      </c>
      <c r="C240" s="311">
        <f t="shared" ref="C240:D240" si="76">SUM(C230:C238)</f>
        <v>19.659784217829706</v>
      </c>
      <c r="D240" s="311">
        <f t="shared" si="76"/>
        <v>28.264000000000014</v>
      </c>
      <c r="E240" s="311"/>
      <c r="F240" s="311">
        <f t="shared" ref="F240:H240" si="77">SUM(F230:F238)</f>
        <v>9.2650647350395499</v>
      </c>
      <c r="G240" s="311">
        <f t="shared" si="77"/>
        <v>23.042935264960384</v>
      </c>
      <c r="H240" s="311">
        <f t="shared" si="77"/>
        <v>32.307999999999929</v>
      </c>
      <c r="I240" s="311"/>
      <c r="J240" s="311">
        <f t="shared" ref="J240:L240" si="78">SUM(J230:J238)</f>
        <v>10.567494610755556</v>
      </c>
      <c r="K240" s="311">
        <f t="shared" si="78"/>
        <v>25.036505389244404</v>
      </c>
      <c r="L240" s="311">
        <f t="shared" si="78"/>
        <v>35.603999999999964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1.8881651941742279</v>
      </c>
      <c r="C247" s="302">
        <v>3.94994562538899</v>
      </c>
      <c r="D247" s="302">
        <f>SUM(B247:C247)</f>
        <v>5.8381108195632176</v>
      </c>
      <c r="E247" s="303"/>
      <c r="F247" s="302">
        <v>2.383191218002469</v>
      </c>
      <c r="G247" s="302">
        <v>4.3015524843538735</v>
      </c>
      <c r="H247" s="302">
        <f>SUM(F247:G247)</f>
        <v>6.684743702356343</v>
      </c>
      <c r="I247" s="303"/>
      <c r="J247" s="302">
        <v>2.5121044648696231</v>
      </c>
      <c r="K247" s="302">
        <v>3.5298606827714321</v>
      </c>
      <c r="L247" s="302">
        <f>SUM(J247:K247)</f>
        <v>6.0419651476410552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2.4603844552717486</v>
      </c>
      <c r="C248" s="302">
        <v>5.2861044835063371</v>
      </c>
      <c r="D248" s="302">
        <f t="shared" ref="D248:D255" si="79">SUM(B248:C248)</f>
        <v>7.7464889387780858</v>
      </c>
      <c r="E248" s="303"/>
      <c r="F248" s="302">
        <v>3.3582436746930284</v>
      </c>
      <c r="G248" s="302">
        <v>6.0817872912232884</v>
      </c>
      <c r="H248" s="302">
        <f t="shared" ref="H248:H255" si="80">SUM(F248:G248)</f>
        <v>9.4400309659163177</v>
      </c>
      <c r="I248" s="303"/>
      <c r="J248" s="302">
        <v>4.0199308499572703</v>
      </c>
      <c r="K248" s="302">
        <v>6.8421670797965781</v>
      </c>
      <c r="L248" s="302">
        <f t="shared" ref="L248:L255" si="81">SUM(J248:K248)</f>
        <v>10.862097929753848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4.0367172465691379</v>
      </c>
      <c r="C249" s="302">
        <v>5.7573329550798737</v>
      </c>
      <c r="D249" s="302">
        <f t="shared" si="79"/>
        <v>9.7940502016490107</v>
      </c>
      <c r="E249" s="303"/>
      <c r="F249" s="302">
        <v>4.4128057549408535</v>
      </c>
      <c r="G249" s="302">
        <v>6.2996230754406781</v>
      </c>
      <c r="H249" s="302">
        <f t="shared" si="80"/>
        <v>10.712428830381532</v>
      </c>
      <c r="I249" s="303"/>
      <c r="J249" s="302">
        <v>4.5611290109003484</v>
      </c>
      <c r="K249" s="302">
        <v>5.538979826792902</v>
      </c>
      <c r="L249" s="302">
        <f t="shared" si="81"/>
        <v>10.10010883769325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9.6619376268036543</v>
      </c>
      <c r="C250" s="302">
        <v>3.9105548353366948</v>
      </c>
      <c r="D250" s="302">
        <f t="shared" si="79"/>
        <v>13.57249246214035</v>
      </c>
      <c r="E250" s="303"/>
      <c r="F250" s="302">
        <v>9.32572430343318</v>
      </c>
      <c r="G250" s="302">
        <v>4.372639538699274</v>
      </c>
      <c r="H250" s="302">
        <f t="shared" si="80"/>
        <v>13.698363842132455</v>
      </c>
      <c r="I250" s="303"/>
      <c r="J250" s="302">
        <v>7.3613237603954085</v>
      </c>
      <c r="K250" s="302">
        <v>4.5591720364997457</v>
      </c>
      <c r="L250" s="302">
        <f t="shared" si="81"/>
        <v>11.920495796895153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0.12591867753433941</v>
      </c>
      <c r="C251" s="302">
        <v>0.40536717922220711</v>
      </c>
      <c r="D251" s="302">
        <f t="shared" si="79"/>
        <v>0.53128585675654649</v>
      </c>
      <c r="E251" s="303"/>
      <c r="F251" s="302">
        <v>0.11238769936457209</v>
      </c>
      <c r="G251" s="302">
        <v>0.32357408356395778</v>
      </c>
      <c r="H251" s="302">
        <f t="shared" si="80"/>
        <v>0.43596178292852988</v>
      </c>
      <c r="I251" s="303"/>
      <c r="J251" s="302">
        <v>0.12975251002473018</v>
      </c>
      <c r="K251" s="302">
        <v>0.25216502068488444</v>
      </c>
      <c r="L251" s="302">
        <f t="shared" si="81"/>
        <v>0.38191753070961465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0.27707984846273226</v>
      </c>
      <c r="C252" s="302">
        <v>0.13635888619769315</v>
      </c>
      <c r="D252" s="302">
        <f t="shared" si="79"/>
        <v>0.41343873466042541</v>
      </c>
      <c r="E252" s="303"/>
      <c r="F252" s="302">
        <v>0.20898950290045315</v>
      </c>
      <c r="G252" s="302">
        <v>0.16035379188715299</v>
      </c>
      <c r="H252" s="302">
        <f t="shared" si="80"/>
        <v>0.36934329478760614</v>
      </c>
      <c r="I252" s="303"/>
      <c r="J252" s="302">
        <v>0.2477208394361157</v>
      </c>
      <c r="K252" s="302">
        <v>0.17904296170174164</v>
      </c>
      <c r="L252" s="302">
        <f t="shared" si="81"/>
        <v>0.42676380113785733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2.587004937149799</v>
      </c>
      <c r="C253" s="302">
        <v>1.4281848147015621</v>
      </c>
      <c r="D253" s="302">
        <f t="shared" si="79"/>
        <v>4.0151897518513611</v>
      </c>
      <c r="E253" s="303"/>
      <c r="F253" s="302">
        <v>2.3615894501436228</v>
      </c>
      <c r="G253" s="302">
        <v>1.4524911474054407</v>
      </c>
      <c r="H253" s="302">
        <f t="shared" si="80"/>
        <v>3.8140805975490633</v>
      </c>
      <c r="I253" s="303"/>
      <c r="J253" s="302">
        <v>2.1635423443737518</v>
      </c>
      <c r="K253" s="302">
        <v>1.5867201654938943</v>
      </c>
      <c r="L253" s="302">
        <f t="shared" si="81"/>
        <v>3.7502625098676461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5.589278011498084E-2</v>
      </c>
      <c r="C254" s="302">
        <v>0.24370983407760483</v>
      </c>
      <c r="D254" s="302">
        <f t="shared" si="79"/>
        <v>0.29960261419258566</v>
      </c>
      <c r="E254" s="303"/>
      <c r="F254" s="302">
        <v>3.8547956944514267E-2</v>
      </c>
      <c r="G254" s="302">
        <v>0.29873329026198203</v>
      </c>
      <c r="H254" s="302">
        <f t="shared" si="80"/>
        <v>0.33728124720649633</v>
      </c>
      <c r="I254" s="303"/>
      <c r="J254" s="302">
        <v>5.4051141623755669E-2</v>
      </c>
      <c r="K254" s="302">
        <v>0.3479052698767594</v>
      </c>
      <c r="L254" s="302">
        <f t="shared" si="81"/>
        <v>0.40195641150051509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0.4188067536423154</v>
      </c>
      <c r="C255" s="302">
        <v>0.32153386676622536</v>
      </c>
      <c r="D255" s="302">
        <f t="shared" si="79"/>
        <v>0.74034062040854076</v>
      </c>
      <c r="E255" s="303"/>
      <c r="F255" s="302">
        <v>0.21319487636775639</v>
      </c>
      <c r="G255" s="302">
        <v>0.28057086037387791</v>
      </c>
      <c r="H255" s="302">
        <f t="shared" si="80"/>
        <v>0.49376573674163426</v>
      </c>
      <c r="I255" s="303"/>
      <c r="J255" s="302">
        <v>0.218518009939175</v>
      </c>
      <c r="K255" s="302">
        <v>0.24191402486188998</v>
      </c>
      <c r="L255" s="302">
        <f t="shared" si="81"/>
        <v>0.46043203480106498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21.511907519722936</v>
      </c>
      <c r="C257" s="311">
        <f t="shared" ref="C257:D257" si="82">SUM(C247:C255)</f>
        <v>21.439092480277189</v>
      </c>
      <c r="D257" s="311">
        <f t="shared" si="82"/>
        <v>42.951000000000114</v>
      </c>
      <c r="E257" s="311"/>
      <c r="F257" s="311">
        <f t="shared" ref="F257:H257" si="83">SUM(F247:F255)</f>
        <v>22.414674436790452</v>
      </c>
      <c r="G257" s="311">
        <f t="shared" si="83"/>
        <v>23.571325563209527</v>
      </c>
      <c r="H257" s="311">
        <f t="shared" si="83"/>
        <v>45.985999999999976</v>
      </c>
      <c r="I257" s="311"/>
      <c r="J257" s="311">
        <f t="shared" ref="J257:L257" si="84">SUM(J247:J255)</f>
        <v>21.26807293152018</v>
      </c>
      <c r="K257" s="311">
        <f t="shared" si="84"/>
        <v>23.077927068479831</v>
      </c>
      <c r="L257" s="311">
        <f t="shared" si="84"/>
        <v>44.346000000000004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1.2296427403798056</v>
      </c>
      <c r="C264" s="302">
        <v>1.7908480487350198</v>
      </c>
      <c r="D264" s="302">
        <f>SUM(B264:C264)</f>
        <v>3.0204907891148256</v>
      </c>
      <c r="E264" s="303"/>
      <c r="F264" s="302">
        <v>1.4486017553222008</v>
      </c>
      <c r="G264" s="302">
        <v>2.8417610551452048</v>
      </c>
      <c r="H264" s="302">
        <f>SUM(F264:G264)</f>
        <v>4.2903628104674052</v>
      </c>
      <c r="I264" s="303"/>
      <c r="J264" s="302">
        <v>1.5740402985273245</v>
      </c>
      <c r="K264" s="302">
        <v>3.0858360941818077</v>
      </c>
      <c r="L264" s="302">
        <f>SUM(J264:K264)</f>
        <v>4.6598763927091325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1.6127126762685546</v>
      </c>
      <c r="C265" s="302">
        <v>1.5233067434887531</v>
      </c>
      <c r="D265" s="302">
        <f t="shared" ref="D265:D272" si="85">SUM(B265:C265)</f>
        <v>3.1360194197573077</v>
      </c>
      <c r="E265" s="303"/>
      <c r="F265" s="302">
        <v>1.9658535935668824</v>
      </c>
      <c r="G265" s="302">
        <v>2.5843160284622217</v>
      </c>
      <c r="H265" s="302">
        <f t="shared" ref="H265:H272" si="86">SUM(F265:G265)</f>
        <v>4.5501696220291041</v>
      </c>
      <c r="I265" s="303"/>
      <c r="J265" s="302">
        <v>2.3845230115668339</v>
      </c>
      <c r="K265" s="302">
        <v>3.2607088091917888</v>
      </c>
      <c r="L265" s="302">
        <f t="shared" ref="L265:L272" si="87">SUM(J265:K265)</f>
        <v>5.6452318207586227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1.6575883771140529</v>
      </c>
      <c r="C266" s="302">
        <v>1.6484707119590041</v>
      </c>
      <c r="D266" s="302">
        <f t="shared" si="85"/>
        <v>3.3060590890730568</v>
      </c>
      <c r="E266" s="303"/>
      <c r="F266" s="302">
        <v>1.9094651976383947</v>
      </c>
      <c r="G266" s="302">
        <v>2.5834037514898163</v>
      </c>
      <c r="H266" s="302">
        <f t="shared" si="86"/>
        <v>4.4928689491282112</v>
      </c>
      <c r="I266" s="303"/>
      <c r="J266" s="302">
        <v>2.7928754880135109</v>
      </c>
      <c r="K266" s="302">
        <v>2.828435746456929</v>
      </c>
      <c r="L266" s="302">
        <f t="shared" si="87"/>
        <v>5.6213112344704399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4.4966901462091542</v>
      </c>
      <c r="C267" s="302">
        <v>0.72653595807235927</v>
      </c>
      <c r="D267" s="302">
        <f t="shared" si="85"/>
        <v>5.2232261042815136</v>
      </c>
      <c r="E267" s="303"/>
      <c r="F267" s="302">
        <v>4.3418961322710272</v>
      </c>
      <c r="G267" s="302">
        <v>1.0986545696639456</v>
      </c>
      <c r="H267" s="302">
        <f t="shared" si="86"/>
        <v>5.4405507019349724</v>
      </c>
      <c r="I267" s="303"/>
      <c r="J267" s="302">
        <v>3.8031773935338689</v>
      </c>
      <c r="K267" s="302">
        <v>1.2326881143110915</v>
      </c>
      <c r="L267" s="302">
        <f t="shared" si="87"/>
        <v>5.0358655078449601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0.20180138940624395</v>
      </c>
      <c r="C268" s="302">
        <v>1.1564979626493443</v>
      </c>
      <c r="D268" s="302">
        <f t="shared" si="85"/>
        <v>1.3582993520555884</v>
      </c>
      <c r="E268" s="303"/>
      <c r="F268" s="302">
        <v>0.27180509396318175</v>
      </c>
      <c r="G268" s="302">
        <v>0.96210149950276924</v>
      </c>
      <c r="H268" s="302">
        <f t="shared" si="86"/>
        <v>1.233906593465951</v>
      </c>
      <c r="I268" s="303"/>
      <c r="J268" s="302">
        <v>0.44508316245260071</v>
      </c>
      <c r="K268" s="302">
        <v>1.0418896924149283</v>
      </c>
      <c r="L268" s="302">
        <f t="shared" si="87"/>
        <v>1.4869728548675289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0.56733984547923311</v>
      </c>
      <c r="C269" s="302">
        <v>0.28557081493489939</v>
      </c>
      <c r="D269" s="302">
        <f t="shared" si="85"/>
        <v>0.85291066041413255</v>
      </c>
      <c r="E269" s="303"/>
      <c r="F269" s="302">
        <v>0.53156591846012458</v>
      </c>
      <c r="G269" s="302">
        <v>0.39164773548991993</v>
      </c>
      <c r="H269" s="302">
        <f t="shared" si="86"/>
        <v>0.92321365395004451</v>
      </c>
      <c r="I269" s="303"/>
      <c r="J269" s="302">
        <v>0.65075378924958893</v>
      </c>
      <c r="K269" s="302">
        <v>0.48068957858763062</v>
      </c>
      <c r="L269" s="302">
        <f t="shared" si="87"/>
        <v>1.1314433678372195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2.1290769058083936</v>
      </c>
      <c r="C270" s="302">
        <v>1.1641525857857695</v>
      </c>
      <c r="D270" s="302">
        <f t="shared" si="85"/>
        <v>3.2932294915941629</v>
      </c>
      <c r="E270" s="303"/>
      <c r="F270" s="302">
        <v>1.8871311055345641</v>
      </c>
      <c r="G270" s="302">
        <v>1.6174294023681104</v>
      </c>
      <c r="H270" s="302">
        <f t="shared" si="86"/>
        <v>3.5045605079026743</v>
      </c>
      <c r="I270" s="303"/>
      <c r="J270" s="302">
        <v>2.1432517349300588</v>
      </c>
      <c r="K270" s="302">
        <v>1.7009539977254631</v>
      </c>
      <c r="L270" s="302">
        <f t="shared" si="87"/>
        <v>3.8442057326555217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3.3785935423363056E-2</v>
      </c>
      <c r="C271" s="302">
        <v>0.26068249620919981</v>
      </c>
      <c r="D271" s="302">
        <f t="shared" si="85"/>
        <v>0.29446843163256287</v>
      </c>
      <c r="E271" s="303"/>
      <c r="F271" s="302">
        <v>3.3545156732567374E-2</v>
      </c>
      <c r="G271" s="302">
        <v>0.30394243682336419</v>
      </c>
      <c r="H271" s="302">
        <f t="shared" si="86"/>
        <v>0.33748759355593155</v>
      </c>
      <c r="I271" s="303"/>
      <c r="J271" s="302">
        <v>5.7565935960398426E-2</v>
      </c>
      <c r="K271" s="302">
        <v>0.26301223959881415</v>
      </c>
      <c r="L271" s="302">
        <f t="shared" si="87"/>
        <v>0.32057817555921259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1.2081805710275282</v>
      </c>
      <c r="C272" s="302">
        <v>0.45511609104933554</v>
      </c>
      <c r="D272" s="302">
        <f t="shared" si="85"/>
        <v>1.6632966620768637</v>
      </c>
      <c r="E272" s="303"/>
      <c r="F272" s="302">
        <v>1.1391435019284857</v>
      </c>
      <c r="G272" s="302">
        <v>0.4857360656372216</v>
      </c>
      <c r="H272" s="302">
        <f t="shared" si="86"/>
        <v>1.6248795675657073</v>
      </c>
      <c r="I272" s="303"/>
      <c r="J272" s="302">
        <v>1.1775421078373292</v>
      </c>
      <c r="K272" s="302">
        <v>0.59997280546005505</v>
      </c>
      <c r="L272" s="302">
        <f t="shared" si="87"/>
        <v>1.7775149132973842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13.136818587116329</v>
      </c>
      <c r="C274" s="311">
        <f t="shared" ref="C274:D274" si="88">SUM(C264:C272)</f>
        <v>9.0111814128836834</v>
      </c>
      <c r="D274" s="311">
        <f t="shared" si="88"/>
        <v>22.14800000000001</v>
      </c>
      <c r="E274" s="311"/>
      <c r="F274" s="311">
        <f t="shared" ref="F274:H274" si="89">SUM(F264:F272)</f>
        <v>13.529007455417428</v>
      </c>
      <c r="G274" s="311">
        <f t="shared" si="89"/>
        <v>12.868992544582573</v>
      </c>
      <c r="H274" s="311">
        <f t="shared" si="89"/>
        <v>26.397999999999996</v>
      </c>
      <c r="I274" s="311"/>
      <c r="J274" s="311">
        <f t="shared" ref="J274:L274" si="90">SUM(J264:J272)</f>
        <v>15.028812922071515</v>
      </c>
      <c r="K274" s="311">
        <f t="shared" si="90"/>
        <v>14.494187077928508</v>
      </c>
      <c r="L274" s="311">
        <f t="shared" si="90"/>
        <v>29.523000000000021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3.7506976035581512</v>
      </c>
      <c r="C281" s="302">
        <v>7.6704210188142081</v>
      </c>
      <c r="D281" s="302">
        <f>SUM(B281:C281)</f>
        <v>11.42111862237236</v>
      </c>
      <c r="E281" s="303"/>
      <c r="F281" s="302">
        <v>3.8917006020019889</v>
      </c>
      <c r="G281" s="302">
        <v>8.5080092235479832</v>
      </c>
      <c r="H281" s="302">
        <f>SUM(F281:G281)</f>
        <v>12.399709825549973</v>
      </c>
      <c r="I281" s="303"/>
      <c r="J281" s="302">
        <v>4.632416447458116</v>
      </c>
      <c r="K281" s="302">
        <v>8.2409895209701887</v>
      </c>
      <c r="L281" s="302">
        <f>SUM(J281:K281)</f>
        <v>12.873405968428305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9.6148910728203454</v>
      </c>
      <c r="C282" s="302">
        <v>23.293457816386812</v>
      </c>
      <c r="D282" s="302">
        <f t="shared" ref="D282:D289" si="91">SUM(B282:C282)</f>
        <v>32.908348889207161</v>
      </c>
      <c r="E282" s="303"/>
      <c r="F282" s="302">
        <v>10.424254143083294</v>
      </c>
      <c r="G282" s="302">
        <v>29.02907444037908</v>
      </c>
      <c r="H282" s="302">
        <f t="shared" ref="H282:H289" si="92">SUM(F282:G282)</f>
        <v>39.453328583462373</v>
      </c>
      <c r="I282" s="303"/>
      <c r="J282" s="302">
        <v>13.753425252998509</v>
      </c>
      <c r="K282" s="302">
        <v>31.750482933427925</v>
      </c>
      <c r="L282" s="302">
        <f t="shared" ref="L282:L289" si="93">SUM(J282:K282)</f>
        <v>45.503908186426436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7.6074861522244346</v>
      </c>
      <c r="C283" s="302">
        <v>11.423509614661743</v>
      </c>
      <c r="D283" s="302">
        <f t="shared" si="91"/>
        <v>19.030995766886178</v>
      </c>
      <c r="E283" s="303"/>
      <c r="F283" s="302">
        <v>6.767094128171391</v>
      </c>
      <c r="G283" s="302">
        <v>12.810356345575171</v>
      </c>
      <c r="H283" s="302">
        <f t="shared" si="92"/>
        <v>19.577450473746563</v>
      </c>
      <c r="I283" s="303"/>
      <c r="J283" s="302">
        <v>8.8051504333834405</v>
      </c>
      <c r="K283" s="302">
        <v>12.550116184344848</v>
      </c>
      <c r="L283" s="302">
        <f t="shared" si="93"/>
        <v>21.35526661772829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18.241116327285251</v>
      </c>
      <c r="C284" s="302">
        <v>7.3740588414465877</v>
      </c>
      <c r="D284" s="302">
        <f t="shared" si="91"/>
        <v>25.615175168731838</v>
      </c>
      <c r="E284" s="303"/>
      <c r="F284" s="302">
        <v>14.119165274234001</v>
      </c>
      <c r="G284" s="302">
        <v>7.1219818529935912</v>
      </c>
      <c r="H284" s="302">
        <f t="shared" si="92"/>
        <v>21.241147127227592</v>
      </c>
      <c r="I284" s="303"/>
      <c r="J284" s="302">
        <v>11.798237524330123</v>
      </c>
      <c r="K284" s="302">
        <v>9.0356594425566712</v>
      </c>
      <c r="L284" s="302">
        <f t="shared" si="93"/>
        <v>20.833896966886794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0.38301996634954671</v>
      </c>
      <c r="C285" s="302">
        <v>1.9953897974807386</v>
      </c>
      <c r="D285" s="302">
        <f t="shared" si="91"/>
        <v>2.3784097638302852</v>
      </c>
      <c r="E285" s="303"/>
      <c r="F285" s="302">
        <v>0.30671621903212409</v>
      </c>
      <c r="G285" s="302">
        <v>1.5146542985266342</v>
      </c>
      <c r="H285" s="302">
        <f t="shared" si="92"/>
        <v>1.8213705175587585</v>
      </c>
      <c r="I285" s="303"/>
      <c r="J285" s="302">
        <v>0.5001122485348295</v>
      </c>
      <c r="K285" s="302">
        <v>1.2015180133387378</v>
      </c>
      <c r="L285" s="302">
        <f t="shared" si="93"/>
        <v>1.7016302618735673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1.2963273416985415</v>
      </c>
      <c r="C286" s="302">
        <v>0.45658078347199527</v>
      </c>
      <c r="D286" s="302">
        <f t="shared" si="91"/>
        <v>1.7529081251705367</v>
      </c>
      <c r="E286" s="303"/>
      <c r="F286" s="302">
        <v>1.4253111243991479</v>
      </c>
      <c r="G286" s="302">
        <v>0.54437342473450423</v>
      </c>
      <c r="H286" s="302">
        <f t="shared" si="92"/>
        <v>1.9696845491336521</v>
      </c>
      <c r="I286" s="303"/>
      <c r="J286" s="302">
        <v>1.7267166192607457</v>
      </c>
      <c r="K286" s="302">
        <v>0.76682036630213468</v>
      </c>
      <c r="L286" s="302">
        <f t="shared" si="93"/>
        <v>2.4935369855628804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3.037456974968324</v>
      </c>
      <c r="C287" s="302">
        <v>2.2582071268457495</v>
      </c>
      <c r="D287" s="302">
        <f t="shared" si="91"/>
        <v>5.295664101814074</v>
      </c>
      <c r="E287" s="303"/>
      <c r="F287" s="302">
        <v>2.2631657184689957</v>
      </c>
      <c r="G287" s="302">
        <v>1.9732428905711763</v>
      </c>
      <c r="H287" s="302">
        <f t="shared" si="92"/>
        <v>4.236408609040172</v>
      </c>
      <c r="I287" s="303"/>
      <c r="J287" s="302">
        <v>2.3697756974362112</v>
      </c>
      <c r="K287" s="302">
        <v>2.3835591418549393</v>
      </c>
      <c r="L287" s="302">
        <f t="shared" si="93"/>
        <v>4.753334839291151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0.1706983645469469</v>
      </c>
      <c r="C288" s="302">
        <v>1.1493468319069664</v>
      </c>
      <c r="D288" s="302">
        <f t="shared" si="91"/>
        <v>1.3200451964539133</v>
      </c>
      <c r="E288" s="303"/>
      <c r="F288" s="302">
        <v>0.11271227460239427</v>
      </c>
      <c r="G288" s="302">
        <v>0.93445104453059302</v>
      </c>
      <c r="H288" s="302">
        <f t="shared" si="92"/>
        <v>1.0471633191329872</v>
      </c>
      <c r="I288" s="303"/>
      <c r="J288" s="302">
        <v>0.16235483549190957</v>
      </c>
      <c r="K288" s="302">
        <v>0.8000459449991485</v>
      </c>
      <c r="L288" s="302">
        <f t="shared" si="93"/>
        <v>0.96240078049105804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2.6088820062576454</v>
      </c>
      <c r="C289" s="302">
        <v>1.7884523592759416</v>
      </c>
      <c r="D289" s="302">
        <f t="shared" si="91"/>
        <v>4.3973343655335873</v>
      </c>
      <c r="E289" s="303"/>
      <c r="F289" s="302">
        <v>1.7079830152288304</v>
      </c>
      <c r="G289" s="302">
        <v>1.5457539799189826</v>
      </c>
      <c r="H289" s="302">
        <f t="shared" si="92"/>
        <v>3.253736995147813</v>
      </c>
      <c r="I289" s="303"/>
      <c r="J289" s="302">
        <v>1.8780887738377778</v>
      </c>
      <c r="K289" s="302">
        <v>1.6155306194739227</v>
      </c>
      <c r="L289" s="302">
        <f t="shared" si="93"/>
        <v>3.4936193933117003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46.710575809709184</v>
      </c>
      <c r="C291" s="311">
        <f t="shared" ref="C291:D291" si="94">SUM(C281:C289)</f>
        <v>57.40942419029075</v>
      </c>
      <c r="D291" s="311">
        <f t="shared" si="94"/>
        <v>104.11999999999993</v>
      </c>
      <c r="E291" s="311"/>
      <c r="F291" s="311">
        <f t="shared" ref="F291:H291" si="95">SUM(F281:F289)</f>
        <v>41.018102499222174</v>
      </c>
      <c r="G291" s="311">
        <f t="shared" si="95"/>
        <v>63.98189750077772</v>
      </c>
      <c r="H291" s="311">
        <f t="shared" si="95"/>
        <v>104.99999999999989</v>
      </c>
      <c r="I291" s="311"/>
      <c r="J291" s="311">
        <f t="shared" ref="J291:L291" si="96">SUM(J281:J289)</f>
        <v>45.62627783273166</v>
      </c>
      <c r="K291" s="311">
        <f t="shared" si="96"/>
        <v>68.344722167268529</v>
      </c>
      <c r="L291" s="311">
        <f t="shared" si="96"/>
        <v>113.97100000000019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2.6208638249336231</v>
      </c>
      <c r="C298" s="302">
        <v>5.7351981585161758</v>
      </c>
      <c r="D298" s="302">
        <f>SUM(B298:C298)</f>
        <v>8.3560619834497984</v>
      </c>
      <c r="E298" s="303"/>
      <c r="F298" s="302">
        <v>3.873461646683463</v>
      </c>
      <c r="G298" s="302">
        <v>7.0099430244160663</v>
      </c>
      <c r="H298" s="302">
        <f>SUM(F298:G298)</f>
        <v>10.88340467109953</v>
      </c>
      <c r="I298" s="303"/>
      <c r="J298" s="302">
        <v>4.2806537423305597</v>
      </c>
      <c r="K298" s="302">
        <v>6.8308883548528669</v>
      </c>
      <c r="L298" s="302">
        <f>SUM(J298:K298)</f>
        <v>11.111542097183428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4.1380818956290879</v>
      </c>
      <c r="C299" s="302">
        <v>6.2539692866666519</v>
      </c>
      <c r="D299" s="302">
        <f t="shared" ref="D299:D306" si="97">SUM(B299:C299)</f>
        <v>10.39205118229574</v>
      </c>
      <c r="E299" s="303"/>
      <c r="F299" s="302">
        <v>6.3553485059590455</v>
      </c>
      <c r="G299" s="302">
        <v>8.6180767702147421</v>
      </c>
      <c r="H299" s="302">
        <f t="shared" ref="H299:H306" si="98">SUM(F299:G299)</f>
        <v>14.973425276173788</v>
      </c>
      <c r="I299" s="303"/>
      <c r="J299" s="302">
        <v>8.1979746157878992</v>
      </c>
      <c r="K299" s="302">
        <v>11.6829414626492</v>
      </c>
      <c r="L299" s="302">
        <f t="shared" ref="L299:L306" si="99">SUM(J299:K299)</f>
        <v>19.8809160784371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5.0043836952879097</v>
      </c>
      <c r="C300" s="302">
        <v>10.280533995439498</v>
      </c>
      <c r="D300" s="302">
        <f t="shared" si="97"/>
        <v>15.284917690727408</v>
      </c>
      <c r="E300" s="303"/>
      <c r="F300" s="302">
        <v>7.1132861549114743</v>
      </c>
      <c r="G300" s="302">
        <v>12.200848294011013</v>
      </c>
      <c r="H300" s="302">
        <f t="shared" si="98"/>
        <v>19.314134448922488</v>
      </c>
      <c r="I300" s="303"/>
      <c r="J300" s="302">
        <v>9.6537793350260941</v>
      </c>
      <c r="K300" s="302">
        <v>11.836222595727532</v>
      </c>
      <c r="L300" s="302">
        <f t="shared" si="99"/>
        <v>21.490001930753628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11.176655670948485</v>
      </c>
      <c r="C301" s="302">
        <v>6.6750163643217562</v>
      </c>
      <c r="D301" s="302">
        <f t="shared" si="97"/>
        <v>17.851672035270241</v>
      </c>
      <c r="E301" s="303"/>
      <c r="F301" s="302">
        <v>12.513840501053112</v>
      </c>
      <c r="G301" s="302">
        <v>8.2227662751306276</v>
      </c>
      <c r="H301" s="302">
        <f t="shared" si="98"/>
        <v>20.736606776183741</v>
      </c>
      <c r="I301" s="303"/>
      <c r="J301" s="302">
        <v>12.654544742166443</v>
      </c>
      <c r="K301" s="302">
        <v>10.413031463774459</v>
      </c>
      <c r="L301" s="302">
        <f t="shared" si="99"/>
        <v>23.067576205940902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0.46966840012434058</v>
      </c>
      <c r="C302" s="302">
        <v>2.9802536239573643</v>
      </c>
      <c r="D302" s="302">
        <f t="shared" si="97"/>
        <v>3.449922024081705</v>
      </c>
      <c r="E302" s="303"/>
      <c r="F302" s="302">
        <v>0.58527102292827848</v>
      </c>
      <c r="G302" s="302">
        <v>2.0584950611935788</v>
      </c>
      <c r="H302" s="302">
        <f t="shared" si="98"/>
        <v>2.6437660841218573</v>
      </c>
      <c r="I302" s="303"/>
      <c r="J302" s="302">
        <v>0.89310140137566196</v>
      </c>
      <c r="K302" s="302">
        <v>1.84747037345973</v>
      </c>
      <c r="L302" s="302">
        <f t="shared" si="99"/>
        <v>2.7405717748353919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6.583357307092375</v>
      </c>
      <c r="C303" s="302">
        <v>2.4763105886961121</v>
      </c>
      <c r="D303" s="302">
        <f t="shared" si="97"/>
        <v>9.0596678957884862</v>
      </c>
      <c r="E303" s="303"/>
      <c r="F303" s="302">
        <v>7.6440712731112965</v>
      </c>
      <c r="G303" s="302">
        <v>2.7877510328517396</v>
      </c>
      <c r="H303" s="302">
        <f t="shared" si="98"/>
        <v>10.431822305963037</v>
      </c>
      <c r="I303" s="303"/>
      <c r="J303" s="302">
        <v>9.282320325610943</v>
      </c>
      <c r="K303" s="302">
        <v>3.2889292583331908</v>
      </c>
      <c r="L303" s="302">
        <f t="shared" si="99"/>
        <v>12.571249583944134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3.9703106496718124</v>
      </c>
      <c r="C304" s="302">
        <v>8.2527493826928104</v>
      </c>
      <c r="D304" s="302">
        <f t="shared" si="97"/>
        <v>12.223060032364623</v>
      </c>
      <c r="E304" s="303"/>
      <c r="F304" s="302">
        <v>4.7092515057213928</v>
      </c>
      <c r="G304" s="302">
        <v>8.3997011192956457</v>
      </c>
      <c r="H304" s="302">
        <f t="shared" si="98"/>
        <v>13.108952625017039</v>
      </c>
      <c r="I304" s="303"/>
      <c r="J304" s="302">
        <v>6.3804651627426461</v>
      </c>
      <c r="K304" s="302">
        <v>10.147892060533396</v>
      </c>
      <c r="L304" s="302">
        <f t="shared" si="99"/>
        <v>16.528357223276043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0.36565718399031</v>
      </c>
      <c r="C305" s="302">
        <v>5.3781203454701343</v>
      </c>
      <c r="D305" s="302">
        <f t="shared" si="97"/>
        <v>5.7437775294604441</v>
      </c>
      <c r="E305" s="303"/>
      <c r="F305" s="302">
        <v>0.35831550181844601</v>
      </c>
      <c r="G305" s="302">
        <v>4.8341697377009929</v>
      </c>
      <c r="H305" s="302">
        <f t="shared" si="98"/>
        <v>5.1924852395194385</v>
      </c>
      <c r="I305" s="303"/>
      <c r="J305" s="302">
        <v>0.44329629140848881</v>
      </c>
      <c r="K305" s="302">
        <v>4.2106114326053721</v>
      </c>
      <c r="L305" s="302">
        <f t="shared" si="99"/>
        <v>4.6539077240138607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12.696833351986228</v>
      </c>
      <c r="C306" s="302">
        <v>22.137036274575355</v>
      </c>
      <c r="D306" s="302">
        <f t="shared" si="97"/>
        <v>34.833869626561579</v>
      </c>
      <c r="E306" s="303"/>
      <c r="F306" s="302">
        <v>13.571149802761864</v>
      </c>
      <c r="G306" s="302">
        <v>20.032252770237314</v>
      </c>
      <c r="H306" s="302">
        <f t="shared" si="98"/>
        <v>33.60340257299918</v>
      </c>
      <c r="I306" s="303"/>
      <c r="J306" s="302">
        <v>12.004404265028024</v>
      </c>
      <c r="K306" s="302">
        <v>23.245473116587412</v>
      </c>
      <c r="L306" s="302">
        <f t="shared" si="99"/>
        <v>35.249877381615434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47.025811979664169</v>
      </c>
      <c r="C308" s="311">
        <f t="shared" ref="C308:D308" si="100">SUM(C298:C306)</f>
        <v>70.169188020335866</v>
      </c>
      <c r="D308" s="311">
        <f t="shared" si="100"/>
        <v>117.19500000000004</v>
      </c>
      <c r="E308" s="311"/>
      <c r="F308" s="311">
        <f t="shared" ref="F308:H308" si="101">SUM(F298:F306)</f>
        <v>56.723995914948375</v>
      </c>
      <c r="G308" s="311">
        <f t="shared" si="101"/>
        <v>74.164004085051715</v>
      </c>
      <c r="H308" s="311">
        <f t="shared" si="101"/>
        <v>130.88800000000009</v>
      </c>
      <c r="I308" s="311"/>
      <c r="J308" s="311">
        <f t="shared" ref="J308:L308" si="102">SUM(J298:J306)</f>
        <v>63.790539881476747</v>
      </c>
      <c r="K308" s="311">
        <f t="shared" si="102"/>
        <v>83.503460118523151</v>
      </c>
      <c r="L308" s="311">
        <f t="shared" si="102"/>
        <v>147.29399999999993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1.4872648705545</v>
      </c>
      <c r="C315" s="302">
        <v>2.3199069935430994</v>
      </c>
      <c r="D315" s="302">
        <f>SUM(B315:C315)</f>
        <v>3.8071718640975991</v>
      </c>
      <c r="E315" s="303"/>
      <c r="F315" s="302">
        <v>1.7773369579158511</v>
      </c>
      <c r="G315" s="302">
        <v>2.1466894539508163</v>
      </c>
      <c r="H315" s="302">
        <f>SUM(F315:G315)</f>
        <v>3.9240264118666675</v>
      </c>
      <c r="I315" s="303"/>
      <c r="J315" s="302">
        <v>2.0552939158705814</v>
      </c>
      <c r="K315" s="302">
        <v>2.0947573828751396</v>
      </c>
      <c r="L315" s="302">
        <f>SUM(J315:K315)</f>
        <v>4.150051298745721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5.8497237141442913</v>
      </c>
      <c r="C316" s="302">
        <v>3.6051472151854727</v>
      </c>
      <c r="D316" s="302">
        <f t="shared" ref="D316:D323" si="103">SUM(B316:C316)</f>
        <v>9.4548709293297648</v>
      </c>
      <c r="E316" s="303"/>
      <c r="F316" s="302">
        <v>6.8981945642659257</v>
      </c>
      <c r="G316" s="302">
        <v>3.9133402706100333</v>
      </c>
      <c r="H316" s="302">
        <f t="shared" ref="H316:H323" si="104">SUM(F316:G316)</f>
        <v>10.811534834875959</v>
      </c>
      <c r="I316" s="303"/>
      <c r="J316" s="302">
        <v>8.3469659469073019</v>
      </c>
      <c r="K316" s="302">
        <v>5.1409889561661473</v>
      </c>
      <c r="L316" s="302">
        <f t="shared" ref="L316:L323" si="105">SUM(J316:K316)</f>
        <v>13.487954903073449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6.6242458715698493</v>
      </c>
      <c r="C317" s="302">
        <v>8.4982766331489223</v>
      </c>
      <c r="D317" s="302">
        <f t="shared" si="103"/>
        <v>15.122522504718772</v>
      </c>
      <c r="E317" s="303"/>
      <c r="F317" s="302">
        <v>7.4228881703384726</v>
      </c>
      <c r="G317" s="302">
        <v>8.5635387212534866</v>
      </c>
      <c r="H317" s="302">
        <f t="shared" si="104"/>
        <v>15.986426891591959</v>
      </c>
      <c r="I317" s="303"/>
      <c r="J317" s="302">
        <v>9.7134905329103347</v>
      </c>
      <c r="K317" s="302">
        <v>7.3285117753529381</v>
      </c>
      <c r="L317" s="302">
        <f t="shared" si="105"/>
        <v>17.042002308263271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13.210353389141181</v>
      </c>
      <c r="C318" s="302">
        <v>4.147003771202125</v>
      </c>
      <c r="D318" s="302">
        <f t="shared" si="103"/>
        <v>17.357357160343305</v>
      </c>
      <c r="E318" s="303"/>
      <c r="F318" s="302">
        <v>11.616978058296118</v>
      </c>
      <c r="G318" s="302">
        <v>4.0659925349264068</v>
      </c>
      <c r="H318" s="302">
        <f t="shared" si="104"/>
        <v>15.682970593222525</v>
      </c>
      <c r="I318" s="303"/>
      <c r="J318" s="302">
        <v>9.5076218547639773</v>
      </c>
      <c r="K318" s="302">
        <v>4.7866880858419929</v>
      </c>
      <c r="L318" s="302">
        <f t="shared" si="105"/>
        <v>14.29430994060597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0.11666151395384759</v>
      </c>
      <c r="C319" s="302">
        <v>1.167136338175031</v>
      </c>
      <c r="D319" s="302">
        <f t="shared" si="103"/>
        <v>1.2837978521288786</v>
      </c>
      <c r="E319" s="303"/>
      <c r="F319" s="302">
        <v>0.11658414164795468</v>
      </c>
      <c r="G319" s="302">
        <v>0.54079877523033537</v>
      </c>
      <c r="H319" s="302">
        <f t="shared" si="104"/>
        <v>0.65738291687829009</v>
      </c>
      <c r="I319" s="303"/>
      <c r="J319" s="302">
        <v>0.24816277826431388</v>
      </c>
      <c r="K319" s="302">
        <v>0.49883692754594383</v>
      </c>
      <c r="L319" s="302">
        <f t="shared" si="105"/>
        <v>0.74699970581025776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2.1542712082519517</v>
      </c>
      <c r="C320" s="302">
        <v>0.5251959265596734</v>
      </c>
      <c r="D320" s="302">
        <f t="shared" si="103"/>
        <v>2.6794671348116252</v>
      </c>
      <c r="E320" s="303"/>
      <c r="F320" s="302">
        <v>1.9338303891343558</v>
      </c>
      <c r="G320" s="302">
        <v>0.44717119936726113</v>
      </c>
      <c r="H320" s="302">
        <f t="shared" si="104"/>
        <v>2.3810015885016167</v>
      </c>
      <c r="I320" s="303"/>
      <c r="J320" s="302">
        <v>2.1001782187434825</v>
      </c>
      <c r="K320" s="302">
        <v>0.47314919083752932</v>
      </c>
      <c r="L320" s="302">
        <f t="shared" si="105"/>
        <v>2.5733274095810117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1.0947738077330562</v>
      </c>
      <c r="C321" s="302">
        <v>0.47739148098297618</v>
      </c>
      <c r="D321" s="302">
        <f t="shared" si="103"/>
        <v>1.5721652887160324</v>
      </c>
      <c r="E321" s="303"/>
      <c r="F321" s="302">
        <v>1.0422807541243981</v>
      </c>
      <c r="G321" s="302">
        <v>0.38006839379114821</v>
      </c>
      <c r="H321" s="302">
        <f t="shared" si="104"/>
        <v>1.4223491479155463</v>
      </c>
      <c r="I321" s="303"/>
      <c r="J321" s="302">
        <v>1.135365678998459</v>
      </c>
      <c r="K321" s="302">
        <v>0.5041947730232289</v>
      </c>
      <c r="L321" s="302">
        <f t="shared" si="105"/>
        <v>1.639560452021688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7.5464632097559242E-2</v>
      </c>
      <c r="C322" s="302">
        <v>0.79237237743090361</v>
      </c>
      <c r="D322" s="302">
        <f t="shared" si="103"/>
        <v>0.86783700952846288</v>
      </c>
      <c r="E322" s="303"/>
      <c r="F322" s="302">
        <v>4.865493378036375E-2</v>
      </c>
      <c r="G322" s="302">
        <v>0.55160652574401225</v>
      </c>
      <c r="H322" s="302">
        <f t="shared" si="104"/>
        <v>0.60026145952437604</v>
      </c>
      <c r="I322" s="303"/>
      <c r="J322" s="302">
        <v>7.724619246648011E-2</v>
      </c>
      <c r="K322" s="302">
        <v>0.54101175013707992</v>
      </c>
      <c r="L322" s="302">
        <f t="shared" si="105"/>
        <v>0.61825794260356004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0.90082871818104304</v>
      </c>
      <c r="C323" s="302">
        <v>0.78898153814447236</v>
      </c>
      <c r="D323" s="302">
        <f t="shared" si="103"/>
        <v>1.6898102563255155</v>
      </c>
      <c r="E323" s="303"/>
      <c r="F323" s="302">
        <v>0.66983873086661472</v>
      </c>
      <c r="G323" s="302">
        <v>0.55520742475643825</v>
      </c>
      <c r="H323" s="302">
        <f t="shared" si="104"/>
        <v>1.225046155623053</v>
      </c>
      <c r="I323" s="303"/>
      <c r="J323" s="302">
        <v>0.49930999255257924</v>
      </c>
      <c r="K323" s="302">
        <v>0.47722604674240565</v>
      </c>
      <c r="L323" s="302">
        <f t="shared" si="105"/>
        <v>0.97653603929498489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31.513587725627282</v>
      </c>
      <c r="C325" s="311">
        <f t="shared" ref="C325:D325" si="106">SUM(C315:C323)</f>
        <v>22.321412274372676</v>
      </c>
      <c r="D325" s="311">
        <f t="shared" si="106"/>
        <v>53.834999999999958</v>
      </c>
      <c r="E325" s="311"/>
      <c r="F325" s="311">
        <f t="shared" ref="F325:H325" si="107">SUM(F315:F323)</f>
        <v>31.526586700370054</v>
      </c>
      <c r="G325" s="311">
        <f t="shared" si="107"/>
        <v>21.164413299629942</v>
      </c>
      <c r="H325" s="311">
        <f t="shared" si="107"/>
        <v>52.691000000000003</v>
      </c>
      <c r="I325" s="311"/>
      <c r="J325" s="311">
        <f t="shared" ref="J325:L325" si="108">SUM(J315:J323)</f>
        <v>33.683635111477514</v>
      </c>
      <c r="K325" s="311">
        <f t="shared" si="108"/>
        <v>21.845364888522404</v>
      </c>
      <c r="L325" s="311">
        <f t="shared" si="108"/>
        <v>55.528999999999925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1.3558747622838119</v>
      </c>
      <c r="C332" s="302">
        <v>1.903885332219299</v>
      </c>
      <c r="D332" s="302">
        <f>SUM(B332:C332)</f>
        <v>3.2597600945031111</v>
      </c>
      <c r="E332" s="303"/>
      <c r="F332" s="302">
        <v>1.6154866253381412</v>
      </c>
      <c r="G332" s="302">
        <v>1.8855979184418812</v>
      </c>
      <c r="H332" s="302">
        <f>SUM(F332:G332)</f>
        <v>3.5010845437800224</v>
      </c>
      <c r="I332" s="303"/>
      <c r="J332" s="302">
        <v>1.7843981245995688</v>
      </c>
      <c r="K332" s="302">
        <v>1.8504564801790762</v>
      </c>
      <c r="L332" s="302">
        <f>SUM(J332:K332)</f>
        <v>3.6348546047786447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38.098629730858065</v>
      </c>
      <c r="C333" s="302">
        <v>22.618754129621959</v>
      </c>
      <c r="D333" s="302">
        <f t="shared" ref="D333:D340" si="109">SUM(B333:C333)</f>
        <v>60.717383860480027</v>
      </c>
      <c r="E333" s="303"/>
      <c r="F333" s="302">
        <v>42.179091948747576</v>
      </c>
      <c r="G333" s="302">
        <v>23.594242693929889</v>
      </c>
      <c r="H333" s="302">
        <f t="shared" ref="H333:H340" si="110">SUM(F333:G333)</f>
        <v>65.773334642677469</v>
      </c>
      <c r="I333" s="303"/>
      <c r="J333" s="302">
        <v>49.245737558703446</v>
      </c>
      <c r="K333" s="302">
        <v>27.201653923720706</v>
      </c>
      <c r="L333" s="302">
        <f t="shared" ref="L333:L340" si="111">SUM(J333:K333)</f>
        <v>76.447391482424152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6.2034926611443844</v>
      </c>
      <c r="C334" s="302">
        <v>5.276356947519222</v>
      </c>
      <c r="D334" s="302">
        <f t="shared" si="109"/>
        <v>11.479849608663606</v>
      </c>
      <c r="E334" s="303"/>
      <c r="F334" s="302">
        <v>6.5771432492264008</v>
      </c>
      <c r="G334" s="302">
        <v>5.1897122582156801</v>
      </c>
      <c r="H334" s="302">
        <f t="shared" si="110"/>
        <v>11.766855507442081</v>
      </c>
      <c r="I334" s="303"/>
      <c r="J334" s="302">
        <v>10.482787916588636</v>
      </c>
      <c r="K334" s="302">
        <v>4.7005759958629794</v>
      </c>
      <c r="L334" s="302">
        <f t="shared" si="111"/>
        <v>15.183363912451615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8.6150985349636144</v>
      </c>
      <c r="C335" s="302">
        <v>1.480307112078868</v>
      </c>
      <c r="D335" s="302">
        <f t="shared" si="109"/>
        <v>10.095405647042483</v>
      </c>
      <c r="E335" s="303"/>
      <c r="F335" s="302">
        <v>7.2203789045987534</v>
      </c>
      <c r="G335" s="302">
        <v>1.1891128617787412</v>
      </c>
      <c r="H335" s="302">
        <f t="shared" si="110"/>
        <v>8.409491766377494</v>
      </c>
      <c r="I335" s="303"/>
      <c r="J335" s="302">
        <v>4.0704716986483609</v>
      </c>
      <c r="K335" s="302">
        <v>1.1641629248631298</v>
      </c>
      <c r="L335" s="302">
        <f t="shared" si="111"/>
        <v>5.2346346235114911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1.1503337073145832</v>
      </c>
      <c r="C336" s="302">
        <v>1.4556469685762834</v>
      </c>
      <c r="D336" s="302">
        <f t="shared" si="109"/>
        <v>2.6059806758908666</v>
      </c>
      <c r="E336" s="303"/>
      <c r="F336" s="302">
        <v>0.89813106587068858</v>
      </c>
      <c r="G336" s="302">
        <v>0.9373596180814826</v>
      </c>
      <c r="H336" s="302">
        <f t="shared" si="110"/>
        <v>1.8354906839521712</v>
      </c>
      <c r="I336" s="303"/>
      <c r="J336" s="302">
        <v>0.70832360994141996</v>
      </c>
      <c r="K336" s="302">
        <v>0.660091143541779</v>
      </c>
      <c r="L336" s="302">
        <f t="shared" si="111"/>
        <v>1.368414753483199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35.233964703947414</v>
      </c>
      <c r="C337" s="302">
        <v>2.9993924682794808</v>
      </c>
      <c r="D337" s="302">
        <f t="shared" si="109"/>
        <v>38.233357172226896</v>
      </c>
      <c r="E337" s="303"/>
      <c r="F337" s="302">
        <v>31.56397046329328</v>
      </c>
      <c r="G337" s="302">
        <v>2.5205112341475369</v>
      </c>
      <c r="H337" s="302">
        <f t="shared" si="110"/>
        <v>34.084481697440815</v>
      </c>
      <c r="I337" s="303"/>
      <c r="J337" s="302">
        <v>36.581237817165118</v>
      </c>
      <c r="K337" s="302">
        <v>2.8157050358173961</v>
      </c>
      <c r="L337" s="302">
        <f t="shared" si="111"/>
        <v>39.396942852982512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0.68976351959053461</v>
      </c>
      <c r="C338" s="302">
        <v>0.2403243629380134</v>
      </c>
      <c r="D338" s="302">
        <f t="shared" si="109"/>
        <v>0.93008788252854802</v>
      </c>
      <c r="E338" s="303"/>
      <c r="F338" s="302">
        <v>0.57981916399169497</v>
      </c>
      <c r="G338" s="302">
        <v>0.18492536074127713</v>
      </c>
      <c r="H338" s="302">
        <f t="shared" si="110"/>
        <v>0.76474452473297205</v>
      </c>
      <c r="I338" s="303"/>
      <c r="J338" s="302">
        <v>0.63012735132552</v>
      </c>
      <c r="K338" s="302">
        <v>0.21672226264814332</v>
      </c>
      <c r="L338" s="302">
        <f t="shared" si="111"/>
        <v>0.84684961397366332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0.46247346797802641</v>
      </c>
      <c r="C339" s="302">
        <v>1.9726059484860952</v>
      </c>
      <c r="D339" s="302">
        <f t="shared" si="109"/>
        <v>2.4350794164641214</v>
      </c>
      <c r="E339" s="303"/>
      <c r="F339" s="302">
        <v>0.49694892769678223</v>
      </c>
      <c r="G339" s="302">
        <v>1.8339422490897717</v>
      </c>
      <c r="H339" s="302">
        <f t="shared" si="110"/>
        <v>2.3308911767865537</v>
      </c>
      <c r="I339" s="303"/>
      <c r="J339" s="302">
        <v>0.63774573291835412</v>
      </c>
      <c r="K339" s="302">
        <v>2.019835100665524</v>
      </c>
      <c r="L339" s="302">
        <f t="shared" si="111"/>
        <v>2.6575808335838782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7.2119079518403302</v>
      </c>
      <c r="C340" s="302">
        <v>0.79618769036024073</v>
      </c>
      <c r="D340" s="302">
        <f t="shared" si="109"/>
        <v>8.0080956422005709</v>
      </c>
      <c r="E340" s="303"/>
      <c r="F340" s="302">
        <v>5.2257001628758992</v>
      </c>
      <c r="G340" s="302">
        <v>0.45992529393442644</v>
      </c>
      <c r="H340" s="302">
        <f t="shared" si="110"/>
        <v>5.6856254568103255</v>
      </c>
      <c r="I340" s="303"/>
      <c r="J340" s="302">
        <v>1.3715614959928903</v>
      </c>
      <c r="K340" s="302">
        <v>0.27240582681779257</v>
      </c>
      <c r="L340" s="302">
        <f t="shared" si="111"/>
        <v>1.643967322810683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99.021539039920768</v>
      </c>
      <c r="C342" s="311">
        <f t="shared" ref="C342:D342" si="112">SUM(C332:C340)</f>
        <v>38.743460960079467</v>
      </c>
      <c r="D342" s="311">
        <f t="shared" si="112"/>
        <v>137.76500000000021</v>
      </c>
      <c r="E342" s="311"/>
      <c r="F342" s="311">
        <f t="shared" ref="F342:H342" si="113">SUM(F332:F340)</f>
        <v>96.356670511639223</v>
      </c>
      <c r="G342" s="311">
        <f t="shared" si="113"/>
        <v>37.795329488360686</v>
      </c>
      <c r="H342" s="311">
        <f t="shared" si="113"/>
        <v>134.15199999999993</v>
      </c>
      <c r="I342" s="311"/>
      <c r="J342" s="311">
        <f t="shared" ref="J342:L342" si="114">SUM(J332:J340)</f>
        <v>105.51239130588331</v>
      </c>
      <c r="K342" s="311">
        <f t="shared" si="114"/>
        <v>40.901608694116518</v>
      </c>
      <c r="L342" s="311">
        <f t="shared" si="114"/>
        <v>146.41399999999982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3.8394215314993372</v>
      </c>
      <c r="C349" s="302">
        <v>2.5529037404527264</v>
      </c>
      <c r="D349" s="302">
        <f>SUM(B349:C349)</f>
        <v>6.392325271952064</v>
      </c>
      <c r="E349" s="303"/>
      <c r="F349" s="302">
        <v>5.3329656973986292</v>
      </c>
      <c r="G349" s="302">
        <v>3.2308121413453308</v>
      </c>
      <c r="H349" s="302">
        <f>SUM(F349:G349)</f>
        <v>8.5637778387439596</v>
      </c>
      <c r="I349" s="303"/>
      <c r="J349" s="302">
        <v>6.0775174479808287</v>
      </c>
      <c r="K349" s="302">
        <v>3.2147962624160722</v>
      </c>
      <c r="L349" s="302">
        <f>SUM(J349:K349)</f>
        <v>9.2923137103969005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37.231938692926192</v>
      </c>
      <c r="C350" s="302">
        <v>12.382390786370211</v>
      </c>
      <c r="D350" s="302">
        <f t="shared" ref="D350:D357" si="115">SUM(B350:C350)</f>
        <v>49.614329479296401</v>
      </c>
      <c r="E350" s="303"/>
      <c r="F350" s="302">
        <v>47.605228262479145</v>
      </c>
      <c r="G350" s="302">
        <v>16.730557182995508</v>
      </c>
      <c r="H350" s="302">
        <f t="shared" ref="H350:H357" si="116">SUM(F350:G350)</f>
        <v>64.335785445474656</v>
      </c>
      <c r="I350" s="303"/>
      <c r="J350" s="302">
        <v>52.821641406340156</v>
      </c>
      <c r="K350" s="302">
        <v>17.431691237002525</v>
      </c>
      <c r="L350" s="302">
        <f t="shared" ref="L350:L357" si="117">SUM(J350:K350)</f>
        <v>70.253332643342674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16.180191978387882</v>
      </c>
      <c r="C351" s="302">
        <v>6.3268203094364921</v>
      </c>
      <c r="D351" s="302">
        <f t="shared" si="115"/>
        <v>22.507012287824374</v>
      </c>
      <c r="E351" s="303"/>
      <c r="F351" s="302">
        <v>20.544701391994828</v>
      </c>
      <c r="G351" s="302">
        <v>7.1053564393843915</v>
      </c>
      <c r="H351" s="302">
        <f t="shared" si="116"/>
        <v>27.650057831379218</v>
      </c>
      <c r="I351" s="303"/>
      <c r="J351" s="302">
        <v>37.127954236790714</v>
      </c>
      <c r="K351" s="302">
        <v>9.0045773168678753</v>
      </c>
      <c r="L351" s="302">
        <f t="shared" si="117"/>
        <v>46.132531553658588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13.283809347231905</v>
      </c>
      <c r="C352" s="302">
        <v>2.1031627649536726</v>
      </c>
      <c r="D352" s="302">
        <f t="shared" si="115"/>
        <v>15.386972112185578</v>
      </c>
      <c r="E352" s="303"/>
      <c r="F352" s="302">
        <v>13.581767269906516</v>
      </c>
      <c r="G352" s="302">
        <v>2.1176979723201828</v>
      </c>
      <c r="H352" s="302">
        <f t="shared" si="116"/>
        <v>15.699465242226699</v>
      </c>
      <c r="I352" s="303"/>
      <c r="J352" s="302">
        <v>7.3887243537782421</v>
      </c>
      <c r="K352" s="302">
        <v>1.8364937800530339</v>
      </c>
      <c r="L352" s="302">
        <f t="shared" si="117"/>
        <v>9.2252181338312766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0.84951447069445252</v>
      </c>
      <c r="C353" s="302">
        <v>1.4908674580363022</v>
      </c>
      <c r="D353" s="302">
        <f t="shared" si="115"/>
        <v>2.3403819287307548</v>
      </c>
      <c r="E353" s="303"/>
      <c r="F353" s="302">
        <v>0.78077158279094816</v>
      </c>
      <c r="G353" s="302">
        <v>1.4328199041169376</v>
      </c>
      <c r="H353" s="302">
        <f t="shared" si="116"/>
        <v>2.2135914869078857</v>
      </c>
      <c r="I353" s="303"/>
      <c r="J353" s="302">
        <v>0.44004191083293076</v>
      </c>
      <c r="K353" s="302">
        <v>1.3308886139799814</v>
      </c>
      <c r="L353" s="302">
        <f t="shared" si="117"/>
        <v>1.7709305248129121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51.480620795004661</v>
      </c>
      <c r="C354" s="302">
        <v>6.1379067247554406</v>
      </c>
      <c r="D354" s="302">
        <f t="shared" si="115"/>
        <v>57.6185275197601</v>
      </c>
      <c r="E354" s="303"/>
      <c r="F354" s="302">
        <v>56.751451133179401</v>
      </c>
      <c r="G354" s="302">
        <v>6.5588748580323246</v>
      </c>
      <c r="H354" s="302">
        <f t="shared" si="116"/>
        <v>63.310325991211727</v>
      </c>
      <c r="I354" s="303"/>
      <c r="J354" s="302">
        <v>59.94147714302958</v>
      </c>
      <c r="K354" s="302">
        <v>8.5647675576832754</v>
      </c>
      <c r="L354" s="302">
        <f t="shared" si="117"/>
        <v>68.506244700712855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1.7103210896779502</v>
      </c>
      <c r="C355" s="302">
        <v>0.47918358514619208</v>
      </c>
      <c r="D355" s="302">
        <f t="shared" si="115"/>
        <v>2.1895046748241422</v>
      </c>
      <c r="E355" s="303"/>
      <c r="F355" s="302">
        <v>1.7851241322458407</v>
      </c>
      <c r="G355" s="302">
        <v>0.48481418143878252</v>
      </c>
      <c r="H355" s="302">
        <f t="shared" si="116"/>
        <v>2.269938313684623</v>
      </c>
      <c r="I355" s="303"/>
      <c r="J355" s="302">
        <v>1.9246488701250846</v>
      </c>
      <c r="K355" s="302">
        <v>0.47461612255768293</v>
      </c>
      <c r="L355" s="302">
        <f t="shared" si="117"/>
        <v>2.3992649926827676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0.16755463396269182</v>
      </c>
      <c r="C356" s="302">
        <v>0.96267303661232584</v>
      </c>
      <c r="D356" s="302">
        <f t="shared" si="115"/>
        <v>1.1302276705750176</v>
      </c>
      <c r="E356" s="303"/>
      <c r="F356" s="302">
        <v>0.14719352737768948</v>
      </c>
      <c r="G356" s="302">
        <v>0.93230637212679701</v>
      </c>
      <c r="H356" s="302">
        <f t="shared" si="116"/>
        <v>1.0794998995044864</v>
      </c>
      <c r="I356" s="303"/>
      <c r="J356" s="302">
        <v>8.3885666013499047E-2</v>
      </c>
      <c r="K356" s="302">
        <v>0.76491480476960438</v>
      </c>
      <c r="L356" s="302">
        <f t="shared" si="117"/>
        <v>0.84880047078310339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2.7724904831719628</v>
      </c>
      <c r="C357" s="302">
        <v>1.3222285716798852</v>
      </c>
      <c r="D357" s="302">
        <f t="shared" si="115"/>
        <v>4.094719054851848</v>
      </c>
      <c r="E357" s="303"/>
      <c r="F357" s="302">
        <v>2.3987066470383231</v>
      </c>
      <c r="G357" s="302">
        <v>1.2288513038283322</v>
      </c>
      <c r="H357" s="302">
        <f t="shared" si="116"/>
        <v>3.6275579508666551</v>
      </c>
      <c r="I357" s="303"/>
      <c r="J357" s="302">
        <v>0.76260643585115018</v>
      </c>
      <c r="K357" s="302">
        <v>1.2487568339278703</v>
      </c>
      <c r="L357" s="302">
        <f t="shared" si="117"/>
        <v>2.0113632697790207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127.51586302255706</v>
      </c>
      <c r="C359" s="311">
        <f t="shared" ref="C359:D359" si="118">SUM(C349:C357)</f>
        <v>33.75813697744325</v>
      </c>
      <c r="D359" s="311">
        <f t="shared" si="118"/>
        <v>161.27400000000026</v>
      </c>
      <c r="E359" s="311"/>
      <c r="F359" s="311">
        <f t="shared" ref="F359:H359" si="119">SUM(F349:F357)</f>
        <v>148.92790964441133</v>
      </c>
      <c r="G359" s="311">
        <f t="shared" si="119"/>
        <v>39.822090355588593</v>
      </c>
      <c r="H359" s="311">
        <f t="shared" si="119"/>
        <v>188.74999999999991</v>
      </c>
      <c r="I359" s="311"/>
      <c r="J359" s="311">
        <f t="shared" ref="J359:L359" si="120">SUM(J349:J357)</f>
        <v>166.56849747074219</v>
      </c>
      <c r="K359" s="311">
        <f t="shared" si="120"/>
        <v>43.871502529257917</v>
      </c>
      <c r="L359" s="311">
        <f t="shared" si="120"/>
        <v>210.44000000000005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0.84130659760904813</v>
      </c>
      <c r="C366" s="302">
        <v>1.3933202980870278</v>
      </c>
      <c r="D366" s="302">
        <f>SUM(B366:C366)</f>
        <v>2.234626895696076</v>
      </c>
      <c r="E366" s="303"/>
      <c r="F366" s="302">
        <v>1.0262008625587951</v>
      </c>
      <c r="G366" s="302">
        <v>1.4706166424434772</v>
      </c>
      <c r="H366" s="302">
        <f>SUM(F366:G366)</f>
        <v>2.4968175050022721</v>
      </c>
      <c r="I366" s="303"/>
      <c r="J366" s="302">
        <v>1.007019138846045</v>
      </c>
      <c r="K366" s="302">
        <v>1.4528513589879577</v>
      </c>
      <c r="L366" s="302">
        <f>SUM(J366:K366)</f>
        <v>2.4598704978340029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1.7772668871610007</v>
      </c>
      <c r="C367" s="302">
        <v>2.6154322878206222</v>
      </c>
      <c r="D367" s="302">
        <f t="shared" ref="D367:D374" si="121">SUM(B367:C367)</f>
        <v>4.3926991749816224</v>
      </c>
      <c r="E367" s="303"/>
      <c r="F367" s="302">
        <v>2.3155975643264006</v>
      </c>
      <c r="G367" s="302">
        <v>2.9055126644001885</v>
      </c>
      <c r="H367" s="302">
        <f t="shared" ref="H367:H374" si="122">SUM(F367:G367)</f>
        <v>5.2211102287265891</v>
      </c>
      <c r="I367" s="303"/>
      <c r="J367" s="302">
        <v>2.5537853288761214</v>
      </c>
      <c r="K367" s="302">
        <v>3.420806666994892</v>
      </c>
      <c r="L367" s="302">
        <f t="shared" ref="L367:L374" si="123">SUM(J367:K367)</f>
        <v>5.9745919958710134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3.4154175702895309</v>
      </c>
      <c r="C368" s="302">
        <v>5.9431047718704155</v>
      </c>
      <c r="D368" s="302">
        <f t="shared" si="121"/>
        <v>9.3585223421599473</v>
      </c>
      <c r="E368" s="303"/>
      <c r="F368" s="302">
        <v>3.5508636765639086</v>
      </c>
      <c r="G368" s="302">
        <v>6.1857473908853509</v>
      </c>
      <c r="H368" s="302">
        <f t="shared" si="122"/>
        <v>9.7366110674492603</v>
      </c>
      <c r="I368" s="303"/>
      <c r="J368" s="302">
        <v>3.4673800622163431</v>
      </c>
      <c r="K368" s="302">
        <v>5.5436580830441393</v>
      </c>
      <c r="L368" s="302">
        <f t="shared" si="123"/>
        <v>9.011038145260482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3.5116706623557952</v>
      </c>
      <c r="C369" s="302">
        <v>1.3154534002461196</v>
      </c>
      <c r="D369" s="302">
        <f t="shared" si="121"/>
        <v>4.8271240626019143</v>
      </c>
      <c r="E369" s="303"/>
      <c r="F369" s="302">
        <v>3.459763600977074</v>
      </c>
      <c r="G369" s="302">
        <v>1.1899140241810451</v>
      </c>
      <c r="H369" s="302">
        <f t="shared" si="122"/>
        <v>4.6496776251581196</v>
      </c>
      <c r="I369" s="303"/>
      <c r="J369" s="302">
        <v>3.2704321167955483</v>
      </c>
      <c r="K369" s="302">
        <v>1.2836389188922868</v>
      </c>
      <c r="L369" s="302">
        <f t="shared" si="123"/>
        <v>4.5540710356878353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0.58396081916877196</v>
      </c>
      <c r="C370" s="302">
        <v>1.1912931845547698</v>
      </c>
      <c r="D370" s="302">
        <f t="shared" si="121"/>
        <v>1.7752540037235418</v>
      </c>
      <c r="E370" s="303"/>
      <c r="F370" s="302">
        <v>0.55297583832470032</v>
      </c>
      <c r="G370" s="302">
        <v>0.85456483150743345</v>
      </c>
      <c r="H370" s="302">
        <f t="shared" si="122"/>
        <v>1.4075406698321338</v>
      </c>
      <c r="I370" s="303"/>
      <c r="J370" s="302">
        <v>0.58944464340543212</v>
      </c>
      <c r="K370" s="302">
        <v>0.617119918905224</v>
      </c>
      <c r="L370" s="302">
        <f t="shared" si="123"/>
        <v>1.206564562310656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2.4463815414514531</v>
      </c>
      <c r="C371" s="302">
        <v>1.2355406449656714</v>
      </c>
      <c r="D371" s="302">
        <f t="shared" si="121"/>
        <v>3.6819221864171245</v>
      </c>
      <c r="E371" s="303"/>
      <c r="F371" s="302">
        <v>2.0784182136419713</v>
      </c>
      <c r="G371" s="302">
        <v>0.96934286566423422</v>
      </c>
      <c r="H371" s="302">
        <f t="shared" si="122"/>
        <v>3.0477610793062055</v>
      </c>
      <c r="I371" s="303"/>
      <c r="J371" s="302">
        <v>1.6382306416780752</v>
      </c>
      <c r="K371" s="302">
        <v>1.0640711918222665</v>
      </c>
      <c r="L371" s="302">
        <f t="shared" si="123"/>
        <v>2.7023018335003419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0.9822267130242861</v>
      </c>
      <c r="C372" s="302">
        <v>1.2186035582146786</v>
      </c>
      <c r="D372" s="302">
        <f t="shared" si="121"/>
        <v>2.2008302712389645</v>
      </c>
      <c r="E372" s="303"/>
      <c r="F372" s="302">
        <v>0.9421333172174865</v>
      </c>
      <c r="G372" s="302">
        <v>0.96123922844965248</v>
      </c>
      <c r="H372" s="302">
        <f t="shared" si="122"/>
        <v>1.9033725456671391</v>
      </c>
      <c r="I372" s="303"/>
      <c r="J372" s="302">
        <v>0.94164414066879776</v>
      </c>
      <c r="K372" s="302">
        <v>1.2340118129567827</v>
      </c>
      <c r="L372" s="302">
        <f t="shared" si="123"/>
        <v>2.1756559536255806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3.4502947880032282E-2</v>
      </c>
      <c r="C373" s="302">
        <v>0.27493581747599016</v>
      </c>
      <c r="D373" s="302">
        <f t="shared" si="121"/>
        <v>0.30943876535602244</v>
      </c>
      <c r="E373" s="303"/>
      <c r="F373" s="302">
        <v>2.7974028127451148E-2</v>
      </c>
      <c r="G373" s="302">
        <v>0.20640722434950895</v>
      </c>
      <c r="H373" s="302">
        <f t="shared" si="122"/>
        <v>0.23438125247696009</v>
      </c>
      <c r="I373" s="303"/>
      <c r="J373" s="302">
        <v>3.6917569841075831E-2</v>
      </c>
      <c r="K373" s="302">
        <v>0.17828642639132214</v>
      </c>
      <c r="L373" s="302">
        <f t="shared" si="123"/>
        <v>0.21520399623239797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1.8386898572496007</v>
      </c>
      <c r="C374" s="302">
        <v>1.3598924405752326</v>
      </c>
      <c r="D374" s="302">
        <f t="shared" si="121"/>
        <v>3.1985822978248333</v>
      </c>
      <c r="E374" s="303"/>
      <c r="F374" s="302">
        <v>1.5232336501818116</v>
      </c>
      <c r="G374" s="302">
        <v>0.89249437619950667</v>
      </c>
      <c r="H374" s="302">
        <f t="shared" si="122"/>
        <v>2.4157280263813181</v>
      </c>
      <c r="I374" s="303"/>
      <c r="J374" s="302">
        <v>1.0705668890665347</v>
      </c>
      <c r="K374" s="302">
        <v>0.77713509061114727</v>
      </c>
      <c r="L374" s="302">
        <f t="shared" si="123"/>
        <v>1.8477019796776819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15.431423596189518</v>
      </c>
      <c r="C376" s="311">
        <f t="shared" ref="C376:D376" si="124">SUM(C366:C374)</f>
        <v>16.547576403810524</v>
      </c>
      <c r="D376" s="311">
        <f t="shared" si="124"/>
        <v>31.979000000000049</v>
      </c>
      <c r="E376" s="311"/>
      <c r="F376" s="311">
        <f t="shared" ref="F376:H376" si="125">SUM(F366:F374)</f>
        <v>15.477160751919598</v>
      </c>
      <c r="G376" s="311">
        <f t="shared" si="125"/>
        <v>15.635839248080396</v>
      </c>
      <c r="H376" s="311">
        <f t="shared" si="125"/>
        <v>31.113</v>
      </c>
      <c r="I376" s="311"/>
      <c r="J376" s="311">
        <f t="shared" ref="J376:L376" si="126">SUM(J366:J374)</f>
        <v>14.575420531393974</v>
      </c>
      <c r="K376" s="311">
        <f t="shared" si="126"/>
        <v>15.571579468606018</v>
      </c>
      <c r="L376" s="311">
        <f t="shared" si="126"/>
        <v>30.146999999999991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1.3105783213460129</v>
      </c>
      <c r="C383" s="302">
        <v>1.8255374211071089</v>
      </c>
      <c r="D383" s="302">
        <f>SUM(B383:C383)</f>
        <v>3.1361157424531219</v>
      </c>
      <c r="E383" s="303"/>
      <c r="F383" s="302">
        <v>1.718887165122805</v>
      </c>
      <c r="G383" s="302">
        <v>1.5186135653490784</v>
      </c>
      <c r="H383" s="302">
        <f>SUM(F383:G383)</f>
        <v>3.2375007304718837</v>
      </c>
      <c r="I383" s="303"/>
      <c r="J383" s="302">
        <v>1.6218163491888695</v>
      </c>
      <c r="K383" s="302">
        <v>1.5167689404924378</v>
      </c>
      <c r="L383" s="302">
        <f>SUM(J383:K383)</f>
        <v>3.1385852896813073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2.9423874257479019</v>
      </c>
      <c r="C384" s="302">
        <v>3.4797563168710486</v>
      </c>
      <c r="D384" s="302">
        <f t="shared" ref="D384:D391" si="127">SUM(B384:C384)</f>
        <v>6.4221437426189505</v>
      </c>
      <c r="E384" s="303"/>
      <c r="F384" s="302">
        <v>4.449315095935293</v>
      </c>
      <c r="G384" s="302">
        <v>3.6153862808741413</v>
      </c>
      <c r="H384" s="302">
        <f t="shared" ref="H384:H391" si="128">SUM(F384:G384)</f>
        <v>8.0647013768094347</v>
      </c>
      <c r="I384" s="303"/>
      <c r="J384" s="302">
        <v>4.7161888394971845</v>
      </c>
      <c r="K384" s="302">
        <v>4.2727155269929353</v>
      </c>
      <c r="L384" s="302">
        <f t="shared" ref="L384:L391" si="129">SUM(J384:K384)</f>
        <v>8.9889043664901198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2.5632113047009488</v>
      </c>
      <c r="C385" s="302">
        <v>2.1857647675467033</v>
      </c>
      <c r="D385" s="302">
        <f t="shared" si="127"/>
        <v>4.7489760722476522</v>
      </c>
      <c r="E385" s="303"/>
      <c r="F385" s="302">
        <v>3.2311019862808688</v>
      </c>
      <c r="G385" s="302">
        <v>2.0333841308466245</v>
      </c>
      <c r="H385" s="302">
        <f t="shared" si="128"/>
        <v>5.2644861171274933</v>
      </c>
      <c r="I385" s="303"/>
      <c r="J385" s="302">
        <v>3.5408638057698854</v>
      </c>
      <c r="K385" s="302">
        <v>2.1345540655818813</v>
      </c>
      <c r="L385" s="302">
        <f t="shared" si="129"/>
        <v>5.6754178713517671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3.5123711453350439</v>
      </c>
      <c r="C386" s="302">
        <v>0.91980026145940164</v>
      </c>
      <c r="D386" s="302">
        <f t="shared" si="127"/>
        <v>4.4321714067944455</v>
      </c>
      <c r="E386" s="303"/>
      <c r="F386" s="302">
        <v>3.663454447191127</v>
      </c>
      <c r="G386" s="302">
        <v>0.90828859644359738</v>
      </c>
      <c r="H386" s="302">
        <f t="shared" si="128"/>
        <v>4.5717430436347239</v>
      </c>
      <c r="I386" s="303"/>
      <c r="J386" s="302">
        <v>3.5833734901851071</v>
      </c>
      <c r="K386" s="302">
        <v>0.96114412876467092</v>
      </c>
      <c r="L386" s="302">
        <f t="shared" si="129"/>
        <v>4.5445176189497776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0.41172840817634754</v>
      </c>
      <c r="C387" s="302">
        <v>0.92339899261223535</v>
      </c>
      <c r="D387" s="302">
        <f t="shared" si="127"/>
        <v>1.3351274007885829</v>
      </c>
      <c r="E387" s="303"/>
      <c r="F387" s="302">
        <v>0.45521674973003118</v>
      </c>
      <c r="G387" s="302">
        <v>0.52340460913539433</v>
      </c>
      <c r="H387" s="302">
        <f t="shared" si="128"/>
        <v>0.97862135886542556</v>
      </c>
      <c r="I387" s="303"/>
      <c r="J387" s="302">
        <v>0.61652981180369448</v>
      </c>
      <c r="K387" s="302">
        <v>0.45562990015641885</v>
      </c>
      <c r="L387" s="302">
        <f t="shared" si="129"/>
        <v>1.0721597119601134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10.96529341219909</v>
      </c>
      <c r="C388" s="302">
        <v>2.47809969070603</v>
      </c>
      <c r="D388" s="302">
        <f t="shared" si="127"/>
        <v>13.443393102905119</v>
      </c>
      <c r="E388" s="303"/>
      <c r="F388" s="302">
        <v>7.5727553318623126</v>
      </c>
      <c r="G388" s="302">
        <v>1.6218690908704072</v>
      </c>
      <c r="H388" s="302">
        <f t="shared" si="128"/>
        <v>9.1946244227327192</v>
      </c>
      <c r="I388" s="303"/>
      <c r="J388" s="302">
        <v>6.3221245432267903</v>
      </c>
      <c r="K388" s="302">
        <v>1.4599869920330679</v>
      </c>
      <c r="L388" s="302">
        <f t="shared" si="129"/>
        <v>7.7821115352598582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0.85616268960453756</v>
      </c>
      <c r="C389" s="302">
        <v>0.81913276329146634</v>
      </c>
      <c r="D389" s="302">
        <f t="shared" si="127"/>
        <v>1.675295452896004</v>
      </c>
      <c r="E389" s="303"/>
      <c r="F389" s="302">
        <v>0.70095585050659481</v>
      </c>
      <c r="G389" s="302">
        <v>0.60805764950215968</v>
      </c>
      <c r="H389" s="302">
        <f t="shared" si="128"/>
        <v>1.3090135000087546</v>
      </c>
      <c r="I389" s="303"/>
      <c r="J389" s="302">
        <v>0.61874079074429189</v>
      </c>
      <c r="K389" s="302">
        <v>0.70909907578740305</v>
      </c>
      <c r="L389" s="302">
        <f t="shared" si="129"/>
        <v>1.3278398665316948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0.15387679483888614</v>
      </c>
      <c r="C390" s="302">
        <v>0.75072176511613797</v>
      </c>
      <c r="D390" s="302">
        <f t="shared" si="127"/>
        <v>0.90459855995502414</v>
      </c>
      <c r="E390" s="303"/>
      <c r="F390" s="302">
        <v>0.16907473170705156</v>
      </c>
      <c r="G390" s="302">
        <v>0.43979874308162209</v>
      </c>
      <c r="H390" s="302">
        <f t="shared" si="128"/>
        <v>0.60887347478867371</v>
      </c>
      <c r="I390" s="303"/>
      <c r="J390" s="302">
        <v>0.13522166330375854</v>
      </c>
      <c r="K390" s="302">
        <v>0.31518518683653379</v>
      </c>
      <c r="L390" s="302">
        <f t="shared" si="129"/>
        <v>0.45040685014029236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1.7759792538682535</v>
      </c>
      <c r="C391" s="302">
        <v>1.8881992654728448</v>
      </c>
      <c r="D391" s="302">
        <f t="shared" si="127"/>
        <v>3.6641785193410983</v>
      </c>
      <c r="E391" s="303"/>
      <c r="F391" s="302">
        <v>1.5033913298482973</v>
      </c>
      <c r="G391" s="302">
        <v>1.0490446457126308</v>
      </c>
      <c r="H391" s="302">
        <f t="shared" si="128"/>
        <v>2.552435975560928</v>
      </c>
      <c r="I391" s="303"/>
      <c r="J391" s="302">
        <v>0.97092799445262734</v>
      </c>
      <c r="K391" s="302">
        <v>1.0621288951823915</v>
      </c>
      <c r="L391" s="302">
        <f t="shared" si="129"/>
        <v>2.0330568896350187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24.491588755817023</v>
      </c>
      <c r="C393" s="311">
        <f t="shared" ref="C393:D393" si="130">SUM(C383:C391)</f>
        <v>15.270411244182977</v>
      </c>
      <c r="D393" s="311">
        <f t="shared" si="130"/>
        <v>39.762</v>
      </c>
      <c r="E393" s="311"/>
      <c r="F393" s="311">
        <f t="shared" ref="F393:H393" si="131">SUM(F383:F391)</f>
        <v>23.464152688184381</v>
      </c>
      <c r="G393" s="311">
        <f t="shared" si="131"/>
        <v>12.317847311815655</v>
      </c>
      <c r="H393" s="311">
        <f t="shared" si="131"/>
        <v>35.782000000000032</v>
      </c>
      <c r="I393" s="311"/>
      <c r="J393" s="311">
        <f t="shared" ref="J393:L393" si="132">SUM(J383:J391)</f>
        <v>22.125787288172209</v>
      </c>
      <c r="K393" s="311">
        <f t="shared" si="132"/>
        <v>12.88721271182774</v>
      </c>
      <c r="L393" s="311">
        <f t="shared" si="132"/>
        <v>35.012999999999948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West Midlands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83.289234945306148</v>
      </c>
      <c r="C9" s="249">
        <f t="shared" ref="C9:D9" si="0">SUM(C26,C43,C60,C77,C94,C111,C128,C145,C162,C179,C196,C213,C230,C247,C264,C281,C298,C315,C332,C349,C366,C383)</f>
        <v>12.067870856514402</v>
      </c>
      <c r="D9" s="249">
        <f t="shared" si="0"/>
        <v>18.433786276519523</v>
      </c>
      <c r="E9" s="249">
        <f>SUM(B9:D9)</f>
        <v>113.79089207834008</v>
      </c>
      <c r="F9" s="238"/>
      <c r="G9" s="249">
        <f>SUM(G26,G43,G60,G77,G94,G111,G128,G145,G162,G179,G196,G213,G230,G247,G264,G281,G298,G315,G332,G349,G366,G383)</f>
        <v>93.562860533880283</v>
      </c>
      <c r="H9" s="249">
        <f t="shared" ref="H9:I9" si="1">SUM(H26,H43,H60,H77,H94,H111,H128,H145,H162,H179,H196,H213,H230,H247,H264,H281,H298,H315,H332,H349,H366,H383)</f>
        <v>19.356238861576117</v>
      </c>
      <c r="I9" s="249">
        <f t="shared" si="1"/>
        <v>21.756636556105569</v>
      </c>
      <c r="J9" s="249">
        <f>SUM(G9:I9)</f>
        <v>134.67573595156196</v>
      </c>
      <c r="K9" s="238"/>
      <c r="L9" s="249">
        <f>SUM(L26,L43,L60,L77,L94,L111,L128,L145,L162,L179,L196,L213,L230,L247,L264,L281,L298,L315,L332,L349,L366,L383)</f>
        <v>93.493481424886298</v>
      </c>
      <c r="M9" s="249">
        <f t="shared" ref="M9:N9" si="2">SUM(M26,M43,M60,M77,M94,M111,M128,M145,M162,M179,M196,M213,M230,M247,M264,M281,M298,M315,M332,M349,M366,M383)</f>
        <v>22.959157409453326</v>
      </c>
      <c r="N9" s="249">
        <f t="shared" si="2"/>
        <v>23.762294277749096</v>
      </c>
      <c r="O9" s="249">
        <f>SUM(L9:N9)</f>
        <v>140.21493311208872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172.50045469036237</v>
      </c>
      <c r="C10" s="249">
        <f t="shared" si="3"/>
        <v>50.490277225540083</v>
      </c>
      <c r="D10" s="249">
        <f t="shared" si="3"/>
        <v>27.819412224680068</v>
      </c>
      <c r="E10" s="249">
        <f t="shared" ref="E10:E17" si="4">SUM(B10:D10)</f>
        <v>250.81014414058254</v>
      </c>
      <c r="F10" s="238"/>
      <c r="G10" s="249">
        <f t="shared" ref="G10:I10" si="5">SUM(G27,G44,G61,G78,G95,G112,G129,G146,G163,G180,G197,G214,G231,G248,G265,G282,G299,G316,G333,G350,G367,G384)</f>
        <v>208.14951468644512</v>
      </c>
      <c r="H10" s="249">
        <f t="shared" si="5"/>
        <v>63.176945114273082</v>
      </c>
      <c r="I10" s="249">
        <f t="shared" si="5"/>
        <v>34.080906912370089</v>
      </c>
      <c r="J10" s="249">
        <f t="shared" ref="J10:J17" si="6">SUM(G10:I10)</f>
        <v>305.40736671308832</v>
      </c>
      <c r="K10" s="238"/>
      <c r="L10" s="249">
        <f t="shared" ref="L10:N10" si="7">SUM(L27,L44,L61,L78,L95,L112,L129,L146,L163,L180,L197,L214,L231,L248,L265,L282,L299,L316,L333,L350,L367,L384)</f>
        <v>250.70311353590691</v>
      </c>
      <c r="M10" s="249">
        <f t="shared" si="7"/>
        <v>77.006390124211592</v>
      </c>
      <c r="N10" s="249">
        <f t="shared" si="7"/>
        <v>31.971382992185021</v>
      </c>
      <c r="O10" s="249">
        <f t="shared" ref="O10:O17" si="8">SUM(L10:N10)</f>
        <v>359.68088665230351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105.16535282995294</v>
      </c>
      <c r="C11" s="249">
        <f t="shared" si="3"/>
        <v>32.122460894471821</v>
      </c>
      <c r="D11" s="249">
        <f t="shared" si="3"/>
        <v>21.6391698415493</v>
      </c>
      <c r="E11" s="249">
        <f t="shared" si="4"/>
        <v>158.92698356597404</v>
      </c>
      <c r="F11" s="238"/>
      <c r="G11" s="249">
        <f t="shared" ref="G11:I11" si="9">SUM(G28,G45,G62,G79,G96,G113,G130,G147,G164,G181,G198,G215,G232,G249,G266,G283,G300,G317,G334,G351,G368,G385)</f>
        <v>120.92369150402695</v>
      </c>
      <c r="H11" s="249">
        <f t="shared" si="9"/>
        <v>39.194462356553622</v>
      </c>
      <c r="I11" s="249">
        <f t="shared" si="9"/>
        <v>21.135334829976049</v>
      </c>
      <c r="J11" s="249">
        <f t="shared" si="6"/>
        <v>181.25348869055662</v>
      </c>
      <c r="K11" s="238"/>
      <c r="L11" s="249">
        <f t="shared" ref="L11:N11" si="10">SUM(L28,L45,L62,L79,L96,L113,L130,L147,L164,L181,L198,L215,L232,L249,L266,L283,L300,L317,L334,L351,L368,L385)</f>
        <v>138.68955445458644</v>
      </c>
      <c r="M11" s="249">
        <f t="shared" si="10"/>
        <v>50.698351702334904</v>
      </c>
      <c r="N11" s="249">
        <f t="shared" si="10"/>
        <v>22.109016030561076</v>
      </c>
      <c r="O11" s="249">
        <f t="shared" si="8"/>
        <v>211.49692218748243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93.989184737228442</v>
      </c>
      <c r="C12" s="249">
        <f t="shared" si="3"/>
        <v>71.364725570716814</v>
      </c>
      <c r="D12" s="249">
        <f t="shared" si="3"/>
        <v>6.4254480402513181</v>
      </c>
      <c r="E12" s="249">
        <f t="shared" si="4"/>
        <v>171.77935834819658</v>
      </c>
      <c r="F12" s="238"/>
      <c r="G12" s="249">
        <f t="shared" ref="G12:I12" si="11">SUM(G29,G46,G63,G80,G97,G114,G131,G148,G165,G182,G199,G216,G233,G250,G267,G284,G301,G318,G335,G352,G369,G386)</f>
        <v>94.027427776631853</v>
      </c>
      <c r="H12" s="249">
        <f t="shared" si="11"/>
        <v>70.90577859160112</v>
      </c>
      <c r="I12" s="249">
        <f t="shared" si="11"/>
        <v>5.0187405212354896</v>
      </c>
      <c r="J12" s="249">
        <f t="shared" si="6"/>
        <v>169.95194688946845</v>
      </c>
      <c r="K12" s="238"/>
      <c r="L12" s="249">
        <f t="shared" ref="L12:N12" si="12">SUM(L29,L46,L63,L80,L97,L114,L131,L148,L165,L182,L199,L216,L233,L250,L267,L284,L301,L318,L335,L352,L369,L386)</f>
        <v>94.272221391679281</v>
      </c>
      <c r="M12" s="249">
        <f t="shared" si="12"/>
        <v>63.632247358159709</v>
      </c>
      <c r="N12" s="249">
        <f t="shared" si="12"/>
        <v>4.55935054963774</v>
      </c>
      <c r="O12" s="249">
        <f t="shared" si="8"/>
        <v>162.46381929947674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96.23296549769789</v>
      </c>
      <c r="C13" s="249">
        <f t="shared" si="3"/>
        <v>13.678002068785114</v>
      </c>
      <c r="D13" s="249">
        <f t="shared" si="3"/>
        <v>37.545750142121541</v>
      </c>
      <c r="E13" s="249">
        <f t="shared" si="4"/>
        <v>147.45671770860454</v>
      </c>
      <c r="F13" s="238"/>
      <c r="G13" s="249">
        <f t="shared" ref="G13:I13" si="13">SUM(G30,G47,G64,G81,G98,G115,G132,G149,G166,G183,G200,G217,G234,G251,G268,G285,G302,G319,G336,G353,G370,G387)</f>
        <v>75.53584046625798</v>
      </c>
      <c r="H13" s="249">
        <f t="shared" si="13"/>
        <v>11.615087214046133</v>
      </c>
      <c r="I13" s="249">
        <f t="shared" si="13"/>
        <v>40.90512496189762</v>
      </c>
      <c r="J13" s="249">
        <f t="shared" si="6"/>
        <v>128.05605264220173</v>
      </c>
      <c r="K13" s="238"/>
      <c r="L13" s="249">
        <f t="shared" ref="L13:N13" si="14">SUM(L30,L47,L64,L81,L98,L115,L132,L149,L166,L183,L200,L217,L234,L251,L268,L285,L302,L319,L336,L353,L370,L387)</f>
        <v>60.715711925470004</v>
      </c>
      <c r="M13" s="249">
        <f t="shared" si="14"/>
        <v>14.294912943864592</v>
      </c>
      <c r="N13" s="249">
        <f t="shared" si="14"/>
        <v>42.282973998448114</v>
      </c>
      <c r="O13" s="249">
        <f t="shared" si="8"/>
        <v>117.29359886778271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65.665274583931307</v>
      </c>
      <c r="C14" s="249">
        <f t="shared" si="3"/>
        <v>62.866107074454803</v>
      </c>
      <c r="D14" s="249">
        <f t="shared" si="3"/>
        <v>11.122533862383712</v>
      </c>
      <c r="E14" s="249">
        <f t="shared" si="4"/>
        <v>139.65391552076983</v>
      </c>
      <c r="F14" s="238"/>
      <c r="G14" s="249">
        <f t="shared" ref="G14:I14" si="15">SUM(G31,G48,G65,G82,G99,G116,G133,G150,G167,G184,G201,G218,G235,G252,G269,G286,G303,G320,G337,G354,G371,G388)</f>
        <v>66.67164640940581</v>
      </c>
      <c r="H14" s="249">
        <f t="shared" si="15"/>
        <v>62.919515627423209</v>
      </c>
      <c r="I14" s="249">
        <f t="shared" si="15"/>
        <v>9.8130506312044368</v>
      </c>
      <c r="J14" s="249">
        <f t="shared" si="6"/>
        <v>139.40421266803347</v>
      </c>
      <c r="K14" s="238"/>
      <c r="L14" s="249">
        <f t="shared" ref="L14:N14" si="16">SUM(L31,L48,L65,L82,L99,L116,L133,L150,L167,L184,L201,L218,L235,L252,L269,L286,L303,L320,L337,L354,L371,L388)</f>
        <v>77.114584679408381</v>
      </c>
      <c r="M14" s="249">
        <f t="shared" si="16"/>
        <v>62.758924908934425</v>
      </c>
      <c r="N14" s="249">
        <f t="shared" si="16"/>
        <v>12.641010600051562</v>
      </c>
      <c r="O14" s="249">
        <f t="shared" si="8"/>
        <v>152.51452018839439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40.553294711555779</v>
      </c>
      <c r="C15" s="249">
        <f t="shared" si="3"/>
        <v>62.723671861346673</v>
      </c>
      <c r="D15" s="249">
        <f t="shared" si="3"/>
        <v>6.882176605520101</v>
      </c>
      <c r="E15" s="249">
        <f t="shared" si="4"/>
        <v>110.15914317842255</v>
      </c>
      <c r="F15" s="238"/>
      <c r="G15" s="249">
        <f t="shared" ref="G15:I15" si="17">SUM(G32,G49,G66,G83,G100,G117,G134,G151,G168,G185,G202,G219,G236,G253,G270,G287,G304,G321,G338,G355,G372,G389)</f>
        <v>39.162208367466853</v>
      </c>
      <c r="H15" s="249">
        <f t="shared" si="17"/>
        <v>62.335097094221553</v>
      </c>
      <c r="I15" s="249">
        <f t="shared" si="17"/>
        <v>4.431049229732742</v>
      </c>
      <c r="J15" s="249">
        <f t="shared" si="6"/>
        <v>105.92835469142113</v>
      </c>
      <c r="K15" s="238"/>
      <c r="L15" s="249">
        <f t="shared" ref="L15:N15" si="18">SUM(L32,L49,L66,L83,L100,L117,L134,L151,L168,L185,L202,L219,L236,L253,L270,L287,L304,L321,L338,L355,L372,L389)</f>
        <v>40.055497949648228</v>
      </c>
      <c r="M15" s="249">
        <f t="shared" si="18"/>
        <v>65.369455882993122</v>
      </c>
      <c r="N15" s="249">
        <f t="shared" si="18"/>
        <v>3.6574060304851228</v>
      </c>
      <c r="O15" s="249">
        <f t="shared" si="8"/>
        <v>109.08235986312647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83.861223082480478</v>
      </c>
      <c r="C16" s="249">
        <f t="shared" si="3"/>
        <v>12.390664602888053</v>
      </c>
      <c r="D16" s="249">
        <f t="shared" si="3"/>
        <v>13.478409585459216</v>
      </c>
      <c r="E16" s="249">
        <f t="shared" si="4"/>
        <v>109.73029727082775</v>
      </c>
      <c r="F16" s="238"/>
      <c r="G16" s="249">
        <f t="shared" ref="G16:I16" si="19">SUM(G33,G50,G67,G84,G101,G118,G135,G152,G169,G186,G203,G220,G237,G254,G271,G288,G305,G322,G339,G356,G373,G390)</f>
        <v>65.598753075740419</v>
      </c>
      <c r="H16" s="249">
        <f t="shared" si="19"/>
        <v>16.495113356011867</v>
      </c>
      <c r="I16" s="249">
        <f t="shared" si="19"/>
        <v>15.686651741745665</v>
      </c>
      <c r="J16" s="249">
        <f t="shared" si="6"/>
        <v>97.780518173497953</v>
      </c>
      <c r="K16" s="238"/>
      <c r="L16" s="249">
        <f t="shared" ref="L16:N16" si="20">SUM(L33,L50,L67,L84,L101,L118,L135,L152,L169,L186,L203,L220,L237,L254,L271,L288,L305,L322,L339,L356,L373,L390)</f>
        <v>59.955895941794246</v>
      </c>
      <c r="M16" s="249">
        <f t="shared" si="20"/>
        <v>19.690183611928301</v>
      </c>
      <c r="N16" s="249">
        <f t="shared" si="20"/>
        <v>19.151020750782148</v>
      </c>
      <c r="O16" s="249">
        <f t="shared" si="8"/>
        <v>98.797100304504696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65.00808855355929</v>
      </c>
      <c r="C17" s="249">
        <f t="shared" si="3"/>
        <v>73.414807356891117</v>
      </c>
      <c r="D17" s="249">
        <f t="shared" si="3"/>
        <v>15.786652277831971</v>
      </c>
      <c r="E17" s="249">
        <f t="shared" si="4"/>
        <v>154.20954818828235</v>
      </c>
      <c r="F17" s="238"/>
      <c r="G17" s="249">
        <f t="shared" ref="G17:I17" si="21">SUM(G34,G51,G68,G85,G102,G119,G136,G153,G170,G187,G204,G221,G238,G255,G272,G289,G306,G323,G340,G357,G374,G391)</f>
        <v>54.845439615921435</v>
      </c>
      <c r="H17" s="249">
        <f t="shared" si="21"/>
        <v>66.871228766455545</v>
      </c>
      <c r="I17" s="249">
        <f t="shared" si="21"/>
        <v>15.35865519779318</v>
      </c>
      <c r="J17" s="249">
        <f t="shared" si="6"/>
        <v>137.07532358017016</v>
      </c>
      <c r="K17" s="238"/>
      <c r="L17" s="249">
        <f t="shared" ref="L17:N17" si="22">SUM(L34,L51,L68,L85,L102,L119,L136,L153,L170,L187,L204,L221,L238,L255,L272,L289,L306,L323,L340,L357,L374,L391)</f>
        <v>60.079671909622569</v>
      </c>
      <c r="M17" s="249">
        <f t="shared" si="22"/>
        <v>58.109151687868092</v>
      </c>
      <c r="N17" s="249">
        <f t="shared" si="22"/>
        <v>19.724035927348901</v>
      </c>
      <c r="O17" s="249">
        <f t="shared" si="8"/>
        <v>137.91285952483955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806.26507363207475</v>
      </c>
      <c r="C19" s="247">
        <f t="shared" ref="C19:O19" si="23">SUM(C9:C17)</f>
        <v>391.11858751160889</v>
      </c>
      <c r="D19" s="247">
        <f t="shared" si="23"/>
        <v>159.13333885631673</v>
      </c>
      <c r="E19" s="247">
        <f t="shared" si="23"/>
        <v>1356.5170000000001</v>
      </c>
      <c r="F19" s="247"/>
      <c r="G19" s="247">
        <f t="shared" si="23"/>
        <v>818.47738243577669</v>
      </c>
      <c r="H19" s="247">
        <f t="shared" si="23"/>
        <v>412.86946698216229</v>
      </c>
      <c r="I19" s="247">
        <f t="shared" si="23"/>
        <v>168.18615058206083</v>
      </c>
      <c r="J19" s="247">
        <f t="shared" si="23"/>
        <v>1399.5329999999999</v>
      </c>
      <c r="K19" s="247"/>
      <c r="L19" s="247">
        <f t="shared" si="23"/>
        <v>875.07973321300244</v>
      </c>
      <c r="M19" s="247">
        <f t="shared" si="23"/>
        <v>434.51877562974812</v>
      </c>
      <c r="N19" s="247">
        <f t="shared" si="23"/>
        <v>179.85849115724881</v>
      </c>
      <c r="O19" s="247">
        <f t="shared" si="23"/>
        <v>1489.4569999999994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0.26762402189599832</v>
      </c>
      <c r="C26" s="302">
        <v>5.0028590785999638E-2</v>
      </c>
      <c r="D26" s="302">
        <v>9.9690594924159923E-2</v>
      </c>
      <c r="E26" s="302">
        <f>SUM(B26:D26)</f>
        <v>0.4173432076061579</v>
      </c>
      <c r="F26" s="303"/>
      <c r="G26" s="302">
        <v>0.14489624116477065</v>
      </c>
      <c r="H26" s="302">
        <v>3.2502461300966011E-3</v>
      </c>
      <c r="I26" s="302">
        <v>5.2470420656629158E-2</v>
      </c>
      <c r="J26" s="302">
        <f>SUM(G26:I26)</f>
        <v>0.20061690795149642</v>
      </c>
      <c r="K26" s="303"/>
      <c r="L26" s="302">
        <v>0.17776754462569119</v>
      </c>
      <c r="M26" s="302">
        <v>2.554011575544564E-3</v>
      </c>
      <c r="N26" s="302">
        <v>5.8578680932277992E-2</v>
      </c>
      <c r="O26" s="302">
        <f>SUM(L26:N26)</f>
        <v>0.23890023713351374</v>
      </c>
    </row>
    <row r="27" spans="1:15" s="236" customFormat="1" x14ac:dyDescent="0.2">
      <c r="A27" s="237" t="str">
        <f>name!E$5</f>
        <v>Professional occupations</v>
      </c>
      <c r="B27" s="302">
        <v>0.29383480225699737</v>
      </c>
      <c r="C27" s="302">
        <v>2.7603965240123735E-2</v>
      </c>
      <c r="D27" s="302">
        <v>2.5006294385650614E-2</v>
      </c>
      <c r="E27" s="302">
        <f t="shared" ref="E27:E34" si="24">SUM(B27:D27)</f>
        <v>0.34644506188277169</v>
      </c>
      <c r="F27" s="303"/>
      <c r="G27" s="302">
        <v>0.21675227227947294</v>
      </c>
      <c r="H27" s="302">
        <v>1.9732524399849192E-3</v>
      </c>
      <c r="I27" s="302">
        <v>1.2057457171922147E-2</v>
      </c>
      <c r="J27" s="302">
        <f t="shared" ref="J27:J34" si="25">SUM(G27:I27)</f>
        <v>0.23078298189138</v>
      </c>
      <c r="K27" s="303"/>
      <c r="L27" s="302">
        <v>0.42753881716022957</v>
      </c>
      <c r="M27" s="302">
        <v>2.1829915735590549E-3</v>
      </c>
      <c r="N27" s="302">
        <v>1.2227529397172386E-2</v>
      </c>
      <c r="O27" s="302">
        <f t="shared" ref="O27:O34" si="26">SUM(L27:N27)</f>
        <v>0.44194933813096099</v>
      </c>
    </row>
    <row r="28" spans="1:15" s="236" customFormat="1" x14ac:dyDescent="0.2">
      <c r="A28" s="237" t="str">
        <f>name!E$6</f>
        <v>Associate professional occupations</v>
      </c>
      <c r="B28" s="302">
        <v>0.22771401316918452</v>
      </c>
      <c r="C28" s="302">
        <v>3.4665415622624034E-2</v>
      </c>
      <c r="D28" s="302">
        <v>1.1261211595110839E-2</v>
      </c>
      <c r="E28" s="302">
        <f t="shared" si="24"/>
        <v>0.27364064038691938</v>
      </c>
      <c r="F28" s="303"/>
      <c r="G28" s="302">
        <v>0.14710714641376912</v>
      </c>
      <c r="H28" s="302">
        <v>1.9517160827900774E-3</v>
      </c>
      <c r="I28" s="302">
        <v>5.4588615932115621E-3</v>
      </c>
      <c r="J28" s="302">
        <f t="shared" si="25"/>
        <v>0.15451772408977077</v>
      </c>
      <c r="K28" s="303"/>
      <c r="L28" s="302">
        <v>0.21495848269662343</v>
      </c>
      <c r="M28" s="302">
        <v>1.8403793484407607E-3</v>
      </c>
      <c r="N28" s="302">
        <v>7.7208693308636733E-3</v>
      </c>
      <c r="O28" s="302">
        <f t="shared" si="26"/>
        <v>0.22451973137592784</v>
      </c>
    </row>
    <row r="29" spans="1:15" s="236" customFormat="1" x14ac:dyDescent="0.2">
      <c r="A29" s="237" t="str">
        <f>name!E$7</f>
        <v>Administrative and secretarial occupations</v>
      </c>
      <c r="B29" s="302">
        <v>0.27482726181164979</v>
      </c>
      <c r="C29" s="302">
        <v>0.24027731610699143</v>
      </c>
      <c r="D29" s="302">
        <v>1.2869861809524399E-2</v>
      </c>
      <c r="E29" s="302">
        <f t="shared" si="24"/>
        <v>0.5279744397281656</v>
      </c>
      <c r="F29" s="303"/>
      <c r="G29" s="302">
        <v>0.16394800902280371</v>
      </c>
      <c r="H29" s="302">
        <v>1.0985829343661749E-2</v>
      </c>
      <c r="I29" s="302">
        <v>9.6361035689714429E-3</v>
      </c>
      <c r="J29" s="302">
        <f t="shared" si="25"/>
        <v>0.18456994193543688</v>
      </c>
      <c r="K29" s="303"/>
      <c r="L29" s="302">
        <v>0.17424436570523769</v>
      </c>
      <c r="M29" s="302">
        <v>6.8948646564702841E-3</v>
      </c>
      <c r="N29" s="302">
        <v>6.3326549237278026E-3</v>
      </c>
      <c r="O29" s="302">
        <f t="shared" si="26"/>
        <v>0.18747188528543579</v>
      </c>
    </row>
    <row r="30" spans="1:15" s="236" customFormat="1" x14ac:dyDescent="0.2">
      <c r="A30" s="237" t="str">
        <f>name!E$8</f>
        <v>Skilled trades occupations</v>
      </c>
      <c r="B30" s="302">
        <v>0.91884988592600891</v>
      </c>
      <c r="C30" s="302">
        <v>0.32476212997320297</v>
      </c>
      <c r="D30" s="302">
        <v>3.0146080094831169</v>
      </c>
      <c r="E30" s="302">
        <f t="shared" si="24"/>
        <v>4.2582200253823288</v>
      </c>
      <c r="F30" s="303"/>
      <c r="G30" s="302">
        <v>0.34235842542835332</v>
      </c>
      <c r="H30" s="302">
        <v>1.1043478579157074E-2</v>
      </c>
      <c r="I30" s="302">
        <v>1.2570219206920483</v>
      </c>
      <c r="J30" s="302">
        <f>SUM(G30:I30)</f>
        <v>1.6104238246995588</v>
      </c>
      <c r="K30" s="303"/>
      <c r="L30" s="302">
        <v>0.28960178535926345</v>
      </c>
      <c r="M30" s="302">
        <v>1.111719228962621E-2</v>
      </c>
      <c r="N30" s="302">
        <v>1.2361608291442143</v>
      </c>
      <c r="O30" s="302">
        <f t="shared" si="26"/>
        <v>1.536879806793104</v>
      </c>
    </row>
    <row r="31" spans="1:15" s="236" customFormat="1" x14ac:dyDescent="0.2">
      <c r="A31" s="237" t="str">
        <f>name!E$9</f>
        <v>Caring, leisure and other service occupations</v>
      </c>
      <c r="B31" s="302">
        <v>0.24266882937312653</v>
      </c>
      <c r="C31" s="302">
        <v>0.10891709194864301</v>
      </c>
      <c r="D31" s="302">
        <v>2.3689071711268085E-2</v>
      </c>
      <c r="E31" s="302">
        <f t="shared" si="24"/>
        <v>0.37527499303303763</v>
      </c>
      <c r="F31" s="303"/>
      <c r="G31" s="302">
        <v>0.11848742692751871</v>
      </c>
      <c r="H31" s="302">
        <v>5.1619264412248716E-3</v>
      </c>
      <c r="I31" s="302">
        <v>1.0700580209533265E-2</v>
      </c>
      <c r="J31" s="302">
        <f t="shared" si="25"/>
        <v>0.13434993357827685</v>
      </c>
      <c r="K31" s="303"/>
      <c r="L31" s="302">
        <v>0.13052216402831848</v>
      </c>
      <c r="M31" s="302">
        <v>3.3290851654797652E-3</v>
      </c>
      <c r="N31" s="302">
        <v>1.4461586134778836E-2</v>
      </c>
      <c r="O31" s="302">
        <f t="shared" si="26"/>
        <v>0.14831283532857709</v>
      </c>
    </row>
    <row r="32" spans="1:15" s="236" customFormat="1" x14ac:dyDescent="0.2">
      <c r="A32" s="237" t="str">
        <f>name!E$10</f>
        <v>Sales and customer service occupations</v>
      </c>
      <c r="B32" s="302">
        <v>8.0831787039709072E-2</v>
      </c>
      <c r="C32" s="302">
        <v>5.4188800818297689E-2</v>
      </c>
      <c r="D32" s="302">
        <v>2.7992652180309972E-2</v>
      </c>
      <c r="E32" s="302">
        <f t="shared" si="24"/>
        <v>0.16301324003831671</v>
      </c>
      <c r="F32" s="303"/>
      <c r="G32" s="302">
        <v>4.1323561609438696E-2</v>
      </c>
      <c r="H32" s="302">
        <v>2.3707728545379332E-3</v>
      </c>
      <c r="I32" s="302">
        <v>1.156174541357835E-2</v>
      </c>
      <c r="J32" s="302">
        <f t="shared" si="25"/>
        <v>5.525607987755498E-2</v>
      </c>
      <c r="K32" s="303"/>
      <c r="L32" s="302">
        <v>4.7511559212849393E-2</v>
      </c>
      <c r="M32" s="302">
        <v>1.8588991143583247E-3</v>
      </c>
      <c r="N32" s="302">
        <v>8.8604372900337302E-3</v>
      </c>
      <c r="O32" s="302">
        <f t="shared" si="26"/>
        <v>5.823089561724145E-2</v>
      </c>
    </row>
    <row r="33" spans="1:15" s="236" customFormat="1" x14ac:dyDescent="0.2">
      <c r="A33" s="237" t="str">
        <f>name!E$11</f>
        <v>Process, plant and machine operatives</v>
      </c>
      <c r="B33" s="302">
        <v>0.24417849657045282</v>
      </c>
      <c r="C33" s="302">
        <v>6.2081394419389667E-2</v>
      </c>
      <c r="D33" s="302">
        <v>1.5948403469476843E-2</v>
      </c>
      <c r="E33" s="302">
        <f t="shared" si="24"/>
        <v>0.32220829445931931</v>
      </c>
      <c r="F33" s="303"/>
      <c r="G33" s="302">
        <v>8.3536179960333953E-2</v>
      </c>
      <c r="H33" s="302">
        <v>2.6185961394368444E-3</v>
      </c>
      <c r="I33" s="302">
        <v>8.0791727400214234E-3</v>
      </c>
      <c r="J33" s="302">
        <f t="shared" si="25"/>
        <v>9.423394883979222E-2</v>
      </c>
      <c r="K33" s="303"/>
      <c r="L33" s="302">
        <v>6.0723975370273672E-2</v>
      </c>
      <c r="M33" s="302">
        <v>3.4072043627204531E-3</v>
      </c>
      <c r="N33" s="302">
        <v>1.4223064999694767E-2</v>
      </c>
      <c r="O33" s="302">
        <f t="shared" si="26"/>
        <v>7.8354244732688885E-2</v>
      </c>
    </row>
    <row r="34" spans="1:15" s="236" customFormat="1" x14ac:dyDescent="0.2">
      <c r="A34" s="237" t="str">
        <f>name!E$12</f>
        <v>Elementary occupations</v>
      </c>
      <c r="B34" s="302">
        <v>0.7892909511599594</v>
      </c>
      <c r="C34" s="302">
        <v>0.30363407088686994</v>
      </c>
      <c r="D34" s="302">
        <v>0.14795507543614295</v>
      </c>
      <c r="E34" s="302">
        <f t="shared" si="24"/>
        <v>1.2408800974829723</v>
      </c>
      <c r="F34" s="303"/>
      <c r="G34" s="302">
        <v>0.26140258053234777</v>
      </c>
      <c r="H34" s="302">
        <v>1.1742436704951707E-2</v>
      </c>
      <c r="I34" s="302">
        <v>5.0103639899431479E-2</v>
      </c>
      <c r="J34" s="302">
        <f t="shared" si="25"/>
        <v>0.32324865713673101</v>
      </c>
      <c r="K34" s="303"/>
      <c r="L34" s="302">
        <v>0.24025166112012342</v>
      </c>
      <c r="M34" s="302">
        <v>1.9384849523897078E-2</v>
      </c>
      <c r="N34" s="302">
        <v>7.6744514958526008E-2</v>
      </c>
      <c r="O34" s="302">
        <f t="shared" si="26"/>
        <v>0.33638102560254651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3.3398200492030874</v>
      </c>
      <c r="C36" s="311">
        <f t="shared" ref="C36:O36" si="27">SUM(C26:C34)</f>
        <v>1.2061587758021421</v>
      </c>
      <c r="D36" s="311">
        <f t="shared" si="27"/>
        <v>3.3790211749947607</v>
      </c>
      <c r="E36" s="311">
        <f t="shared" si="27"/>
        <v>7.9249999999999892</v>
      </c>
      <c r="F36" s="311"/>
      <c r="G36" s="311">
        <f t="shared" si="27"/>
        <v>1.5198118433388088</v>
      </c>
      <c r="H36" s="311">
        <f t="shared" si="27"/>
        <v>5.1098254715841784E-2</v>
      </c>
      <c r="I36" s="311">
        <f t="shared" si="27"/>
        <v>1.4170899019453471</v>
      </c>
      <c r="J36" s="311">
        <f t="shared" si="27"/>
        <v>2.9879999999999978</v>
      </c>
      <c r="K36" s="311"/>
      <c r="L36" s="311">
        <f t="shared" si="27"/>
        <v>1.7631203552786103</v>
      </c>
      <c r="M36" s="311">
        <f t="shared" si="27"/>
        <v>5.2569477610096491E-2</v>
      </c>
      <c r="N36" s="311">
        <f t="shared" si="27"/>
        <v>1.4353101671112896</v>
      </c>
      <c r="O36" s="311">
        <f t="shared" si="27"/>
        <v>3.2509999999999959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3.2870817436880244E-2</v>
      </c>
      <c r="C43" s="302">
        <v>1.3852884244711664E-4</v>
      </c>
      <c r="D43" s="302">
        <v>2.6555523879191748E-2</v>
      </c>
      <c r="E43" s="302">
        <f>SUM(B43:D43)</f>
        <v>5.9564870158519106E-2</v>
      </c>
      <c r="F43" s="303"/>
      <c r="G43" s="302">
        <v>0.11442791826546779</v>
      </c>
      <c r="H43" s="302">
        <v>1.4429004776636298E-3</v>
      </c>
      <c r="I43" s="302">
        <v>0</v>
      </c>
      <c r="J43" s="302">
        <f>SUM(G43:I43)</f>
        <v>0.11587081874313142</v>
      </c>
      <c r="K43" s="303"/>
      <c r="L43" s="302">
        <v>5.6578338321108139E-2</v>
      </c>
      <c r="M43" s="302">
        <v>8.2039091573497564E-4</v>
      </c>
      <c r="N43" s="302">
        <v>0</v>
      </c>
      <c r="O43" s="302">
        <f>SUM(L43:N43)</f>
        <v>5.7398729236843117E-2</v>
      </c>
    </row>
    <row r="44" spans="1:15" s="236" customFormat="1" x14ac:dyDescent="0.2">
      <c r="A44" s="237" t="str">
        <f>name!E$5</f>
        <v>Professional occupations</v>
      </c>
      <c r="B44" s="302">
        <v>3.6254961275424588E-2</v>
      </c>
      <c r="C44" s="302">
        <v>5.4420486682533033E-4</v>
      </c>
      <c r="D44" s="302">
        <v>2.0302836985748845E-2</v>
      </c>
      <c r="E44" s="302">
        <f t="shared" ref="E44:E51" si="28">SUM(B44:D44)</f>
        <v>5.7102003127998763E-2</v>
      </c>
      <c r="F44" s="303"/>
      <c r="G44" s="302">
        <v>0.1244192296767995</v>
      </c>
      <c r="H44" s="302">
        <v>3.6840775265149627E-3</v>
      </c>
      <c r="I44" s="302">
        <v>0</v>
      </c>
      <c r="J44" s="302">
        <f t="shared" ref="J44:J46" si="29">SUM(G44:I44)</f>
        <v>0.12810330720331445</v>
      </c>
      <c r="K44" s="303"/>
      <c r="L44" s="302">
        <v>7.0105236174981739E-2</v>
      </c>
      <c r="M44" s="302">
        <v>2.0475441020185144E-3</v>
      </c>
      <c r="N44" s="302">
        <v>0</v>
      </c>
      <c r="O44" s="302">
        <f t="shared" ref="O44:O51" si="30">SUM(L44:N44)</f>
        <v>7.2152780277000256E-2</v>
      </c>
    </row>
    <row r="45" spans="1:15" s="236" customFormat="1" x14ac:dyDescent="0.2">
      <c r="A45" s="237" t="str">
        <f>name!E$6</f>
        <v>Associate professional occupations</v>
      </c>
      <c r="B45" s="302">
        <v>2.8231600984303291E-2</v>
      </c>
      <c r="C45" s="302">
        <v>3.3896123418598509E-4</v>
      </c>
      <c r="D45" s="302">
        <v>1.1547076024693749E-2</v>
      </c>
      <c r="E45" s="302">
        <f t="shared" si="28"/>
        <v>4.0117638243183026E-2</v>
      </c>
      <c r="F45" s="303"/>
      <c r="G45" s="302">
        <v>0.11254198703779605</v>
      </c>
      <c r="H45" s="302">
        <v>2.1343316494209859E-3</v>
      </c>
      <c r="I45" s="302">
        <v>0</v>
      </c>
      <c r="J45" s="302">
        <f t="shared" si="29"/>
        <v>0.11467631868721705</v>
      </c>
      <c r="K45" s="303"/>
      <c r="L45" s="302">
        <v>5.680333325573602E-2</v>
      </c>
      <c r="M45" s="302">
        <v>1.0582165983292762E-3</v>
      </c>
      <c r="N45" s="302">
        <v>0</v>
      </c>
      <c r="O45" s="302">
        <f t="shared" si="30"/>
        <v>5.7861549854065296E-2</v>
      </c>
    </row>
    <row r="46" spans="1:15" s="236" customFormat="1" x14ac:dyDescent="0.2">
      <c r="A46" s="237" t="str">
        <f>name!E$7</f>
        <v>Administrative and secretarial occupations</v>
      </c>
      <c r="B46" s="302">
        <v>4.7448127103112137E-3</v>
      </c>
      <c r="C46" s="302">
        <v>6.9364852896128541E-4</v>
      </c>
      <c r="D46" s="302">
        <v>5.3834834954926457E-3</v>
      </c>
      <c r="E46" s="302">
        <f t="shared" si="28"/>
        <v>1.0821944734765145E-2</v>
      </c>
      <c r="F46" s="303"/>
      <c r="G46" s="302">
        <v>3.6298264880823834E-2</v>
      </c>
      <c r="H46" s="302">
        <v>3.1109967105078292E-3</v>
      </c>
      <c r="I46" s="302">
        <v>0</v>
      </c>
      <c r="J46" s="302">
        <f t="shared" si="29"/>
        <v>3.9409261591331665E-2</v>
      </c>
      <c r="K46" s="303"/>
      <c r="L46" s="302">
        <v>1.8065638014168942E-2</v>
      </c>
      <c r="M46" s="302">
        <v>1.3138431517599955E-3</v>
      </c>
      <c r="N46" s="302">
        <v>0</v>
      </c>
      <c r="O46" s="302">
        <f t="shared" si="30"/>
        <v>1.9379481165928938E-2</v>
      </c>
    </row>
    <row r="47" spans="1:15" s="236" customFormat="1" x14ac:dyDescent="0.2">
      <c r="A47" s="237" t="str">
        <f>name!E$8</f>
        <v>Skilled trades occupations</v>
      </c>
      <c r="B47" s="302">
        <v>4.7990060522533684E-2</v>
      </c>
      <c r="C47" s="302">
        <v>1.2485098775929347E-4</v>
      </c>
      <c r="D47" s="302">
        <v>5.035962540008624E-2</v>
      </c>
      <c r="E47" s="302">
        <f t="shared" si="28"/>
        <v>9.8474536910379218E-2</v>
      </c>
      <c r="F47" s="303"/>
      <c r="G47" s="302">
        <v>0.11888223770257531</v>
      </c>
      <c r="H47" s="302">
        <v>8.8564930258984767E-4</v>
      </c>
      <c r="I47" s="302">
        <v>0</v>
      </c>
      <c r="J47" s="302">
        <f>SUM(G47:I47)</f>
        <v>0.11976788700516515</v>
      </c>
      <c r="K47" s="303"/>
      <c r="L47" s="302">
        <v>4.4730119719056133E-2</v>
      </c>
      <c r="M47" s="302">
        <v>8.3548247728765083E-4</v>
      </c>
      <c r="N47" s="302">
        <v>0</v>
      </c>
      <c r="O47" s="302">
        <f t="shared" si="30"/>
        <v>4.5565602196343785E-2</v>
      </c>
    </row>
    <row r="48" spans="1:15" s="236" customFormat="1" x14ac:dyDescent="0.2">
      <c r="A48" s="237" t="str">
        <f>name!E$9</f>
        <v>Caring, leisure and other service occupations</v>
      </c>
      <c r="B48" s="302">
        <v>6.5025831658089943E-3</v>
      </c>
      <c r="C48" s="302">
        <v>6.697588950080346E-4</v>
      </c>
      <c r="D48" s="302">
        <v>1.600524049565768E-3</v>
      </c>
      <c r="E48" s="302">
        <f t="shared" si="28"/>
        <v>8.7728661103827973E-3</v>
      </c>
      <c r="F48" s="303"/>
      <c r="G48" s="302">
        <v>1.3779482128276493E-2</v>
      </c>
      <c r="H48" s="302">
        <v>2.8678577113719459E-3</v>
      </c>
      <c r="I48" s="302">
        <v>0</v>
      </c>
      <c r="J48" s="302">
        <f t="shared" ref="J48:J51" si="31">SUM(G48:I48)</f>
        <v>1.6647339839648438E-2</v>
      </c>
      <c r="K48" s="303"/>
      <c r="L48" s="302">
        <v>5.8958376556526807E-3</v>
      </c>
      <c r="M48" s="302">
        <v>1.1267244917662757E-3</v>
      </c>
      <c r="N48" s="302">
        <v>0</v>
      </c>
      <c r="O48" s="302">
        <f t="shared" si="30"/>
        <v>7.0225621474189568E-3</v>
      </c>
    </row>
    <row r="49" spans="1:15" s="236" customFormat="1" x14ac:dyDescent="0.2">
      <c r="A49" s="237" t="str">
        <f>name!E$10</f>
        <v>Sales and customer service occupations</v>
      </c>
      <c r="B49" s="302">
        <v>4.1142825354497994E-3</v>
      </c>
      <c r="C49" s="302">
        <v>7.5400200246086271E-4</v>
      </c>
      <c r="D49" s="302">
        <v>3.8241975053278812E-3</v>
      </c>
      <c r="E49" s="302">
        <f t="shared" si="28"/>
        <v>8.6924820432385426E-3</v>
      </c>
      <c r="F49" s="303"/>
      <c r="G49" s="302">
        <v>1.4130718316124197E-2</v>
      </c>
      <c r="H49" s="302">
        <v>3.4108327667084167E-3</v>
      </c>
      <c r="I49" s="302">
        <v>0</v>
      </c>
      <c r="J49" s="302">
        <f t="shared" si="31"/>
        <v>1.7541551082832615E-2</v>
      </c>
      <c r="K49" s="303"/>
      <c r="L49" s="302">
        <v>7.1708878922645616E-3</v>
      </c>
      <c r="M49" s="302">
        <v>1.7013107529219398E-3</v>
      </c>
      <c r="N49" s="302">
        <v>0</v>
      </c>
      <c r="O49" s="302">
        <f t="shared" si="30"/>
        <v>8.872198645186501E-3</v>
      </c>
    </row>
    <row r="50" spans="1:15" s="236" customFormat="1" x14ac:dyDescent="0.2">
      <c r="A50" s="237" t="str">
        <f>name!E$11</f>
        <v>Process, plant and machine operatives</v>
      </c>
      <c r="B50" s="302">
        <v>3.306694831580053E-2</v>
      </c>
      <c r="C50" s="302">
        <v>1.7521389749573817E-4</v>
      </c>
      <c r="D50" s="302">
        <v>3.1147432403103116E-2</v>
      </c>
      <c r="E50" s="302">
        <f t="shared" si="28"/>
        <v>6.4389594616399384E-2</v>
      </c>
      <c r="F50" s="303"/>
      <c r="G50" s="302">
        <v>7.1879766075196305E-2</v>
      </c>
      <c r="H50" s="302">
        <v>2.2369336674681736E-3</v>
      </c>
      <c r="I50" s="302">
        <v>0</v>
      </c>
      <c r="J50" s="302">
        <f t="shared" si="31"/>
        <v>7.411669974266448E-2</v>
      </c>
      <c r="K50" s="303"/>
      <c r="L50" s="302">
        <v>2.1537802624145463E-2</v>
      </c>
      <c r="M50" s="302">
        <v>1.2621165732479853E-3</v>
      </c>
      <c r="N50" s="302">
        <v>0</v>
      </c>
      <c r="O50" s="302">
        <f t="shared" si="30"/>
        <v>2.2799919197393447E-2</v>
      </c>
    </row>
    <row r="51" spans="1:15" s="236" customFormat="1" x14ac:dyDescent="0.2">
      <c r="A51" s="237" t="str">
        <f>name!E$12</f>
        <v>Elementary occupations</v>
      </c>
      <c r="B51" s="302">
        <v>3.3069370067888605E-3</v>
      </c>
      <c r="C51" s="302">
        <v>7.9007975675346898E-4</v>
      </c>
      <c r="D51" s="302">
        <v>7.5967047291592399E-2</v>
      </c>
      <c r="E51" s="302">
        <f t="shared" si="28"/>
        <v>8.0064064055134734E-2</v>
      </c>
      <c r="F51" s="303"/>
      <c r="G51" s="302">
        <v>6.0377996019272545E-3</v>
      </c>
      <c r="H51" s="302">
        <v>2.8290165027685089E-3</v>
      </c>
      <c r="I51" s="302">
        <v>0</v>
      </c>
      <c r="J51" s="302">
        <f t="shared" si="31"/>
        <v>8.8668161046957638E-3</v>
      </c>
      <c r="K51" s="303"/>
      <c r="L51" s="302">
        <v>1.6383917721861155E-3</v>
      </c>
      <c r="M51" s="302">
        <v>1.3087855076335704E-3</v>
      </c>
      <c r="N51" s="302">
        <v>0</v>
      </c>
      <c r="O51" s="302">
        <f t="shared" si="30"/>
        <v>2.9471772798196861E-3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0.19708300395330117</v>
      </c>
      <c r="C53" s="311">
        <f t="shared" ref="C53:E53" si="32">SUM(C43:C51)</f>
        <v>4.2292490118971161E-3</v>
      </c>
      <c r="D53" s="311">
        <f t="shared" si="32"/>
        <v>0.22668774703480238</v>
      </c>
      <c r="E53" s="311">
        <f t="shared" si="32"/>
        <v>0.42800000000000066</v>
      </c>
      <c r="F53" s="311"/>
      <c r="G53" s="311">
        <f t="shared" ref="G53:J53" si="33">SUM(G43:G51)</f>
        <v>0.61239740368498685</v>
      </c>
      <c r="H53" s="311">
        <f t="shared" si="33"/>
        <v>2.2602596315014298E-2</v>
      </c>
      <c r="I53" s="311">
        <f t="shared" si="33"/>
        <v>0</v>
      </c>
      <c r="J53" s="311">
        <f t="shared" si="33"/>
        <v>0.6350000000000009</v>
      </c>
      <c r="K53" s="311"/>
      <c r="L53" s="311">
        <f t="shared" ref="L53:O53" si="34">SUM(L43:L51)</f>
        <v>0.28252558542929979</v>
      </c>
      <c r="M53" s="311">
        <f t="shared" si="34"/>
        <v>1.1474414570700184E-2</v>
      </c>
      <c r="N53" s="311">
        <f t="shared" si="34"/>
        <v>0</v>
      </c>
      <c r="O53" s="311">
        <f t="shared" si="34"/>
        <v>0.29400000000000004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0.67749740854746243</v>
      </c>
      <c r="C60" s="302">
        <v>3.641035768959909E-2</v>
      </c>
      <c r="D60" s="302">
        <v>8.9301238847380893E-2</v>
      </c>
      <c r="E60" s="302">
        <f>SUM(B60:D60)</f>
        <v>0.80320900508444248</v>
      </c>
      <c r="F60" s="303"/>
      <c r="G60" s="302">
        <v>0.75896490593740462</v>
      </c>
      <c r="H60" s="302">
        <v>6.5339502865689694E-2</v>
      </c>
      <c r="I60" s="302">
        <v>4.6512051187914051E-2</v>
      </c>
      <c r="J60" s="302">
        <f>SUM(G60:I60)</f>
        <v>0.87081645999100832</v>
      </c>
      <c r="K60" s="303"/>
      <c r="L60" s="302">
        <v>0.70070236731597046</v>
      </c>
      <c r="M60" s="302">
        <v>5.460244002886968E-2</v>
      </c>
      <c r="N60" s="302">
        <v>4.8539813323781246E-2</v>
      </c>
      <c r="O60" s="302">
        <f>SUM(L60:N60)</f>
        <v>0.80384462066862139</v>
      </c>
    </row>
    <row r="61" spans="1:15" s="236" customFormat="1" x14ac:dyDescent="0.2">
      <c r="A61" s="237" t="str">
        <f>name!E$5</f>
        <v>Professional occupations</v>
      </c>
      <c r="B61" s="302">
        <v>0.66695352426711585</v>
      </c>
      <c r="C61" s="302">
        <v>3.5096910961057569E-2</v>
      </c>
      <c r="D61" s="302">
        <v>5.3993595028551333E-2</v>
      </c>
      <c r="E61" s="302">
        <f t="shared" ref="E61:E68" si="35">SUM(B61:D61)</f>
        <v>0.75604403025672484</v>
      </c>
      <c r="F61" s="303"/>
      <c r="G61" s="302">
        <v>0.85030781031457281</v>
      </c>
      <c r="H61" s="302">
        <v>4.9399149663447786E-2</v>
      </c>
      <c r="I61" s="302">
        <v>3.880384542384293E-2</v>
      </c>
      <c r="J61" s="302">
        <f t="shared" ref="J61:J63" si="36">SUM(G61:I61)</f>
        <v>0.9385108054018636</v>
      </c>
      <c r="K61" s="303"/>
      <c r="L61" s="302">
        <v>1.1285293222068931</v>
      </c>
      <c r="M61" s="302">
        <v>4.4605444418444093E-2</v>
      </c>
      <c r="N61" s="302">
        <v>2.614362840169045E-2</v>
      </c>
      <c r="O61" s="302">
        <f t="shared" ref="O61:O68" si="37">SUM(L61:N61)</f>
        <v>1.1992783950270276</v>
      </c>
    </row>
    <row r="62" spans="1:15" s="236" customFormat="1" x14ac:dyDescent="0.2">
      <c r="A62" s="237" t="str">
        <f>name!E$6</f>
        <v>Associate professional occupations</v>
      </c>
      <c r="B62" s="302">
        <v>0.88769266142657088</v>
      </c>
      <c r="C62" s="302">
        <v>6.7245818717155389E-2</v>
      </c>
      <c r="D62" s="302">
        <v>3.9562804528660539E-2</v>
      </c>
      <c r="E62" s="302">
        <f t="shared" si="35"/>
        <v>0.99450128467238685</v>
      </c>
      <c r="F62" s="303"/>
      <c r="G62" s="302">
        <v>1.0237434320088716</v>
      </c>
      <c r="H62" s="302">
        <v>8.0948786531831476E-2</v>
      </c>
      <c r="I62" s="302">
        <v>2.1701980098878935E-2</v>
      </c>
      <c r="J62" s="302">
        <f t="shared" si="36"/>
        <v>1.126394198639582</v>
      </c>
      <c r="K62" s="303"/>
      <c r="L62" s="302">
        <v>1.0949187892425838</v>
      </c>
      <c r="M62" s="302">
        <v>5.8184146653463005E-2</v>
      </c>
      <c r="N62" s="302">
        <v>1.7523589743213493E-2</v>
      </c>
      <c r="O62" s="302">
        <f t="shared" si="37"/>
        <v>1.1706265256392603</v>
      </c>
    </row>
    <row r="63" spans="1:15" s="236" customFormat="1" x14ac:dyDescent="0.2">
      <c r="A63" s="237" t="str">
        <f>name!E$7</f>
        <v>Administrative and secretarial occupations</v>
      </c>
      <c r="B63" s="302">
        <v>0.65566488244362564</v>
      </c>
      <c r="C63" s="302">
        <v>0.13677536027723089</v>
      </c>
      <c r="D63" s="302">
        <v>2.3554701088674714E-2</v>
      </c>
      <c r="E63" s="302">
        <f t="shared" si="35"/>
        <v>0.8159949438095313</v>
      </c>
      <c r="F63" s="303"/>
      <c r="G63" s="302">
        <v>0.6628819116140322</v>
      </c>
      <c r="H63" s="302">
        <v>0.12109669363718686</v>
      </c>
      <c r="I63" s="302">
        <v>1.2931431944158817E-2</v>
      </c>
      <c r="J63" s="302">
        <f t="shared" si="36"/>
        <v>0.7969100371953779</v>
      </c>
      <c r="K63" s="303"/>
      <c r="L63" s="302">
        <v>0.70962865074765125</v>
      </c>
      <c r="M63" s="302">
        <v>6.0960004406321822E-2</v>
      </c>
      <c r="N63" s="302">
        <v>1.2985592050890803E-2</v>
      </c>
      <c r="O63" s="302">
        <f t="shared" si="37"/>
        <v>0.78357424720486391</v>
      </c>
    </row>
    <row r="64" spans="1:15" s="236" customFormat="1" x14ac:dyDescent="0.2">
      <c r="A64" s="237" t="str">
        <f>name!E$8</f>
        <v>Skilled trades occupations</v>
      </c>
      <c r="B64" s="302">
        <v>1.5158784483596384</v>
      </c>
      <c r="C64" s="302">
        <v>0.1140751672525912</v>
      </c>
      <c r="D64" s="302">
        <v>0.26470346867206457</v>
      </c>
      <c r="E64" s="302">
        <f t="shared" si="35"/>
        <v>1.8946570842842942</v>
      </c>
      <c r="F64" s="303"/>
      <c r="G64" s="302">
        <v>1.0759796677092068</v>
      </c>
      <c r="H64" s="302">
        <v>0.10095073082127794</v>
      </c>
      <c r="I64" s="302">
        <v>7.9424805445239124E-2</v>
      </c>
      <c r="J64" s="302">
        <f>SUM(G64:I64)</f>
        <v>1.256355203975724</v>
      </c>
      <c r="K64" s="303"/>
      <c r="L64" s="302">
        <v>0.89393249511389872</v>
      </c>
      <c r="M64" s="302">
        <v>8.8801567498641445E-2</v>
      </c>
      <c r="N64" s="302">
        <v>6.9666384182800536E-2</v>
      </c>
      <c r="O64" s="302">
        <f t="shared" si="37"/>
        <v>1.0524004467953407</v>
      </c>
    </row>
    <row r="65" spans="1:15" s="236" customFormat="1" x14ac:dyDescent="0.2">
      <c r="A65" s="237" t="str">
        <f>name!E$9</f>
        <v>Caring, leisure and other service occupations</v>
      </c>
      <c r="B65" s="302">
        <v>8.6454027838092029E-2</v>
      </c>
      <c r="C65" s="302">
        <v>1.3973927433122582E-2</v>
      </c>
      <c r="D65" s="302">
        <v>1.479313370374556E-2</v>
      </c>
      <c r="E65" s="302">
        <f t="shared" si="35"/>
        <v>0.11522108897496017</v>
      </c>
      <c r="F65" s="303"/>
      <c r="G65" s="302">
        <v>9.3322363177036891E-2</v>
      </c>
      <c r="H65" s="302">
        <v>1.4463566590432993E-2</v>
      </c>
      <c r="I65" s="302">
        <v>1.2917110196880658E-2</v>
      </c>
      <c r="J65" s="302">
        <f t="shared" ref="J65:J68" si="38">SUM(G65:I65)</f>
        <v>0.12070303996435054</v>
      </c>
      <c r="K65" s="303"/>
      <c r="L65" s="302">
        <v>8.7020406817611556E-2</v>
      </c>
      <c r="M65" s="302">
        <v>9.7530357299129757E-3</v>
      </c>
      <c r="N65" s="302">
        <v>1.5524473360352358E-2</v>
      </c>
      <c r="O65" s="302">
        <f t="shared" si="37"/>
        <v>0.11229791590787688</v>
      </c>
    </row>
    <row r="66" spans="1:15" s="236" customFormat="1" x14ac:dyDescent="0.2">
      <c r="A66" s="237" t="str">
        <f>name!E$10</f>
        <v>Sales and customer service occupations</v>
      </c>
      <c r="B66" s="302">
        <v>0.17424661348929738</v>
      </c>
      <c r="C66" s="302">
        <v>0.11999393249116748</v>
      </c>
      <c r="D66" s="302">
        <v>2.4549260577922834E-2</v>
      </c>
      <c r="E66" s="302">
        <f t="shared" si="35"/>
        <v>0.31878980655838768</v>
      </c>
      <c r="F66" s="303"/>
      <c r="G66" s="302">
        <v>0.16542804932015254</v>
      </c>
      <c r="H66" s="302">
        <v>0.10927485764927118</v>
      </c>
      <c r="I66" s="302">
        <v>1.2654820031439609E-2</v>
      </c>
      <c r="J66" s="302">
        <f t="shared" si="38"/>
        <v>0.28735772700086332</v>
      </c>
      <c r="K66" s="303"/>
      <c r="L66" s="302">
        <v>0.18028837322344074</v>
      </c>
      <c r="M66" s="302">
        <v>7.6730972096472255E-2</v>
      </c>
      <c r="N66" s="302">
        <v>1.0763714235686148E-2</v>
      </c>
      <c r="O66" s="302">
        <f t="shared" si="37"/>
        <v>0.26778305955559917</v>
      </c>
    </row>
    <row r="67" spans="1:15" s="236" customFormat="1" x14ac:dyDescent="0.2">
      <c r="A67" s="237" t="str">
        <f>name!E$11</f>
        <v>Process, plant and machine operatives</v>
      </c>
      <c r="B67" s="302">
        <v>4.1175803534963462</v>
      </c>
      <c r="C67" s="302">
        <v>0.51626354779218631</v>
      </c>
      <c r="D67" s="302">
        <v>7.9245106285577419E-2</v>
      </c>
      <c r="E67" s="302">
        <f t="shared" si="35"/>
        <v>4.7130890075741094</v>
      </c>
      <c r="F67" s="303"/>
      <c r="G67" s="302">
        <v>2.9699545762256765</v>
      </c>
      <c r="H67" s="302">
        <v>0.51524903741219386</v>
      </c>
      <c r="I67" s="302">
        <v>4.434019293282189E-2</v>
      </c>
      <c r="J67" s="302">
        <f t="shared" si="38"/>
        <v>3.5295438065706923</v>
      </c>
      <c r="K67" s="303"/>
      <c r="L67" s="302">
        <v>2.4170665087803234</v>
      </c>
      <c r="M67" s="302">
        <v>0.48095585150295556</v>
      </c>
      <c r="N67" s="302">
        <v>5.175543399862588E-2</v>
      </c>
      <c r="O67" s="302">
        <f t="shared" si="37"/>
        <v>2.9497777942819048</v>
      </c>
    </row>
    <row r="68" spans="1:15" s="236" customFormat="1" x14ac:dyDescent="0.2">
      <c r="A68" s="237" t="str">
        <f>name!E$12</f>
        <v>Elementary occupations</v>
      </c>
      <c r="B68" s="302">
        <v>1.8926359494756111</v>
      </c>
      <c r="C68" s="302">
        <v>0.23680880947696947</v>
      </c>
      <c r="D68" s="302">
        <v>2.404898983256247E-2</v>
      </c>
      <c r="E68" s="302">
        <f t="shared" si="35"/>
        <v>2.1534937487851433</v>
      </c>
      <c r="F68" s="303"/>
      <c r="G68" s="302">
        <v>1.3428283629029749</v>
      </c>
      <c r="H68" s="302">
        <v>0.19541042649930215</v>
      </c>
      <c r="I68" s="302">
        <v>9.169931858262842E-3</v>
      </c>
      <c r="J68" s="302">
        <f t="shared" si="38"/>
        <v>1.5474087212605399</v>
      </c>
      <c r="K68" s="303"/>
      <c r="L68" s="302">
        <v>1.5498503416701042</v>
      </c>
      <c r="M68" s="302">
        <v>0.33329384814961849</v>
      </c>
      <c r="N68" s="302">
        <v>3.3272805099752133E-2</v>
      </c>
      <c r="O68" s="302">
        <f t="shared" si="37"/>
        <v>1.9164169949194749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10.674603869343759</v>
      </c>
      <c r="C70" s="311">
        <f t="shared" ref="C70:E70" si="39">SUM(C60:C68)</f>
        <v>1.27664383209108</v>
      </c>
      <c r="D70" s="311">
        <f t="shared" si="39"/>
        <v>0.61375229856514035</v>
      </c>
      <c r="E70" s="311">
        <f t="shared" si="39"/>
        <v>12.56499999999998</v>
      </c>
      <c r="F70" s="311"/>
      <c r="G70" s="311">
        <f t="shared" ref="G70:J70" si="40">SUM(G60:G68)</f>
        <v>8.9434110792099286</v>
      </c>
      <c r="H70" s="311">
        <f t="shared" si="40"/>
        <v>1.252132751670634</v>
      </c>
      <c r="I70" s="311">
        <f t="shared" si="40"/>
        <v>0.27845616911943882</v>
      </c>
      <c r="J70" s="311">
        <f t="shared" si="40"/>
        <v>10.474000000000002</v>
      </c>
      <c r="K70" s="311"/>
      <c r="L70" s="311">
        <f t="shared" ref="L70:O70" si="41">SUM(L60:L68)</f>
        <v>8.7619372551184771</v>
      </c>
      <c r="M70" s="311">
        <f t="shared" si="41"/>
        <v>1.2078873104846992</v>
      </c>
      <c r="N70" s="311">
        <f t="shared" si="41"/>
        <v>0.28617543439679305</v>
      </c>
      <c r="O70" s="311">
        <f t="shared" si="41"/>
        <v>10.255999999999968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1.3076185812041334</v>
      </c>
      <c r="C77" s="302">
        <v>8.2386329166996342E-2</v>
      </c>
      <c r="D77" s="302">
        <v>0.12134083408459619</v>
      </c>
      <c r="E77" s="302">
        <f>SUM(B77:D77)</f>
        <v>1.5113457444557261</v>
      </c>
      <c r="F77" s="303"/>
      <c r="G77" s="302">
        <v>1.6271416727619732</v>
      </c>
      <c r="H77" s="302">
        <v>0.14510502023244243</v>
      </c>
      <c r="I77" s="302">
        <v>0.14021661000699526</v>
      </c>
      <c r="J77" s="302">
        <f>SUM(G77:I77)</f>
        <v>1.9124633030014109</v>
      </c>
      <c r="K77" s="303"/>
      <c r="L77" s="302">
        <v>1.3953110873914747</v>
      </c>
      <c r="M77" s="302">
        <v>0.15985669750202453</v>
      </c>
      <c r="N77" s="302">
        <v>0.13438077657904851</v>
      </c>
      <c r="O77" s="302">
        <f>SUM(L77:N77)</f>
        <v>1.6895485614725478</v>
      </c>
    </row>
    <row r="78" spans="1:15" s="236" customFormat="1" x14ac:dyDescent="0.2">
      <c r="A78" s="237" t="str">
        <f>name!E$5</f>
        <v>Professional occupations</v>
      </c>
      <c r="B78" s="302">
        <v>2.3796556279600085</v>
      </c>
      <c r="C78" s="302">
        <v>7.0366826459690918E-2</v>
      </c>
      <c r="D78" s="302">
        <v>0.15650688394903514</v>
      </c>
      <c r="E78" s="302">
        <f t="shared" ref="E78:E85" si="42">SUM(B78:D78)</f>
        <v>2.6065293383687345</v>
      </c>
      <c r="F78" s="303"/>
      <c r="G78" s="302">
        <v>3.2001205417457648</v>
      </c>
      <c r="H78" s="302">
        <v>0.12140155355033003</v>
      </c>
      <c r="I78" s="302">
        <v>0.10435139957260833</v>
      </c>
      <c r="J78" s="302">
        <f t="shared" ref="J78:J80" si="43">SUM(G78:I78)</f>
        <v>3.4258734948687031</v>
      </c>
      <c r="K78" s="303"/>
      <c r="L78" s="302">
        <v>3.9740296969925684</v>
      </c>
      <c r="M78" s="302">
        <v>0.13101625217044874</v>
      </c>
      <c r="N78" s="302">
        <v>8.2855687135681366E-2</v>
      </c>
      <c r="O78" s="302">
        <f t="shared" ref="O78:O85" si="44">SUM(L78:N78)</f>
        <v>4.1879016362986983</v>
      </c>
    </row>
    <row r="79" spans="1:15" s="236" customFormat="1" x14ac:dyDescent="0.2">
      <c r="A79" s="237" t="str">
        <f>name!E$6</f>
        <v>Associate professional occupations</v>
      </c>
      <c r="B79" s="302">
        <v>1.2584621380208836</v>
      </c>
      <c r="C79" s="302">
        <v>7.8100393075907701E-2</v>
      </c>
      <c r="D79" s="302">
        <v>4.7564546123045448E-2</v>
      </c>
      <c r="E79" s="302">
        <f t="shared" si="42"/>
        <v>1.3841270772198366</v>
      </c>
      <c r="F79" s="303"/>
      <c r="G79" s="302">
        <v>1.6378090808084467</v>
      </c>
      <c r="H79" s="302">
        <v>9.4215299352331555E-2</v>
      </c>
      <c r="I79" s="302">
        <v>3.9582015885355405E-2</v>
      </c>
      <c r="J79" s="302">
        <f t="shared" si="43"/>
        <v>1.7716063960461337</v>
      </c>
      <c r="K79" s="303"/>
      <c r="L79" s="302">
        <v>1.5324414952477976</v>
      </c>
      <c r="M79" s="302">
        <v>8.3349082008353753E-2</v>
      </c>
      <c r="N79" s="302">
        <v>4.210837431352616E-2</v>
      </c>
      <c r="O79" s="302">
        <f t="shared" si="44"/>
        <v>1.6578989515696776</v>
      </c>
    </row>
    <row r="80" spans="1:15" s="236" customFormat="1" x14ac:dyDescent="0.2">
      <c r="A80" s="237" t="str">
        <f>name!E$7</f>
        <v>Administrative and secretarial occupations</v>
      </c>
      <c r="B80" s="302">
        <v>0.76761088690923474</v>
      </c>
      <c r="C80" s="302">
        <v>0.30890143640850642</v>
      </c>
      <c r="D80" s="302">
        <v>2.4528162155032649E-2</v>
      </c>
      <c r="E80" s="302">
        <f t="shared" si="42"/>
        <v>1.1010404854727738</v>
      </c>
      <c r="F80" s="303"/>
      <c r="G80" s="302">
        <v>0.920728208646868</v>
      </c>
      <c r="H80" s="302">
        <v>0.32407216053157128</v>
      </c>
      <c r="I80" s="302">
        <v>3.9925938991456522E-2</v>
      </c>
      <c r="J80" s="302">
        <f t="shared" si="43"/>
        <v>1.2847263081698959</v>
      </c>
      <c r="K80" s="303"/>
      <c r="L80" s="302">
        <v>0.81849707722988319</v>
      </c>
      <c r="M80" s="302">
        <v>0.24211517132379948</v>
      </c>
      <c r="N80" s="302">
        <v>2.5075277824447108E-2</v>
      </c>
      <c r="O80" s="302">
        <f t="shared" si="44"/>
        <v>1.0856875263781298</v>
      </c>
    </row>
    <row r="81" spans="1:15" s="236" customFormat="1" x14ac:dyDescent="0.2">
      <c r="A81" s="237" t="str">
        <f>name!E$8</f>
        <v>Skilled trades occupations</v>
      </c>
      <c r="B81" s="302">
        <v>3.3696847592076415</v>
      </c>
      <c r="C81" s="302">
        <v>6.9520610491038123E-2</v>
      </c>
      <c r="D81" s="302">
        <v>0.29552587228786914</v>
      </c>
      <c r="E81" s="302">
        <f t="shared" si="42"/>
        <v>3.7347312419865486</v>
      </c>
      <c r="F81" s="303"/>
      <c r="G81" s="302">
        <v>3.1139815819917454</v>
      </c>
      <c r="H81" s="302">
        <v>6.7309432610825962E-2</v>
      </c>
      <c r="I81" s="302">
        <v>0.16653004669982377</v>
      </c>
      <c r="J81" s="302">
        <f>SUM(G81:I81)</f>
        <v>3.3478210613023953</v>
      </c>
      <c r="K81" s="303"/>
      <c r="L81" s="302">
        <v>2.4130627511770792</v>
      </c>
      <c r="M81" s="302">
        <v>6.0409654903041857E-2</v>
      </c>
      <c r="N81" s="302">
        <v>0.17455480925607728</v>
      </c>
      <c r="O81" s="302">
        <f t="shared" si="44"/>
        <v>2.6480272153361986</v>
      </c>
    </row>
    <row r="82" spans="1:15" s="236" customFormat="1" x14ac:dyDescent="0.2">
      <c r="A82" s="237" t="str">
        <f>name!E$9</f>
        <v>Caring, leisure and other service occupations</v>
      </c>
      <c r="B82" s="302">
        <v>4.8160147688417893E-2</v>
      </c>
      <c r="C82" s="302">
        <v>2.7090345276999835E-2</v>
      </c>
      <c r="D82" s="302">
        <v>1.8124569162405388E-2</v>
      </c>
      <c r="E82" s="302">
        <f t="shared" si="42"/>
        <v>9.3375062127823108E-2</v>
      </c>
      <c r="F82" s="303"/>
      <c r="G82" s="302">
        <v>5.3881261110317005E-2</v>
      </c>
      <c r="H82" s="302">
        <v>2.673331691671206E-2</v>
      </c>
      <c r="I82" s="302">
        <v>3.6876360394195493E-2</v>
      </c>
      <c r="J82" s="302">
        <f t="shared" ref="J82:J85" si="45">SUM(G82:I82)</f>
        <v>0.11749093842122456</v>
      </c>
      <c r="K82" s="303"/>
      <c r="L82" s="302">
        <v>4.1725908697714163E-2</v>
      </c>
      <c r="M82" s="302">
        <v>1.9386342087464155E-2</v>
      </c>
      <c r="N82" s="302">
        <v>6.3393698428738085E-2</v>
      </c>
      <c r="O82" s="302">
        <f t="shared" si="44"/>
        <v>0.1245059492139164</v>
      </c>
    </row>
    <row r="83" spans="1:15" s="236" customFormat="1" x14ac:dyDescent="0.2">
      <c r="A83" s="237" t="str">
        <f>name!E$10</f>
        <v>Sales and customer service occupations</v>
      </c>
      <c r="B83" s="302">
        <v>0.2784691274243985</v>
      </c>
      <c r="C83" s="302">
        <v>9.7814939264170189E-2</v>
      </c>
      <c r="D83" s="302">
        <v>1.69633839285868E-2</v>
      </c>
      <c r="E83" s="302">
        <f t="shared" si="42"/>
        <v>0.39324745061715549</v>
      </c>
      <c r="F83" s="303"/>
      <c r="G83" s="302">
        <v>0.31984209633571842</v>
      </c>
      <c r="H83" s="302">
        <v>0.12907301996078757</v>
      </c>
      <c r="I83" s="302">
        <v>1.6539680116505858E-2</v>
      </c>
      <c r="J83" s="302">
        <f t="shared" si="45"/>
        <v>0.46545479641301185</v>
      </c>
      <c r="K83" s="303"/>
      <c r="L83" s="302">
        <v>0.28129598841567632</v>
      </c>
      <c r="M83" s="302">
        <v>0.1818515914689092</v>
      </c>
      <c r="N83" s="302">
        <v>1.3182797980309425E-2</v>
      </c>
      <c r="O83" s="302">
        <f t="shared" si="44"/>
        <v>0.47633037786489496</v>
      </c>
    </row>
    <row r="84" spans="1:15" s="236" customFormat="1" x14ac:dyDescent="0.2">
      <c r="A84" s="237" t="str">
        <f>name!E$11</f>
        <v>Process, plant and machine operatives</v>
      </c>
      <c r="B84" s="302">
        <v>2.255135779904907</v>
      </c>
      <c r="C84" s="302">
        <v>0.1004529306933042</v>
      </c>
      <c r="D84" s="302">
        <v>4.7998227089905164E-2</v>
      </c>
      <c r="E84" s="302">
        <f t="shared" si="42"/>
        <v>2.4035869376881167</v>
      </c>
      <c r="F84" s="303"/>
      <c r="G84" s="302">
        <v>1.9292711910294125</v>
      </c>
      <c r="H84" s="302">
        <v>9.6575427656115015E-2</v>
      </c>
      <c r="I84" s="302">
        <v>3.7570556051482094E-2</v>
      </c>
      <c r="J84" s="302">
        <f t="shared" si="45"/>
        <v>2.0634171747370096</v>
      </c>
      <c r="K84" s="303"/>
      <c r="L84" s="302">
        <v>1.5990059378067873</v>
      </c>
      <c r="M84" s="302">
        <v>6.666928672821161E-2</v>
      </c>
      <c r="N84" s="302">
        <v>3.7906262281529275E-2</v>
      </c>
      <c r="O84" s="302">
        <f t="shared" si="44"/>
        <v>1.7035814868165284</v>
      </c>
    </row>
    <row r="85" spans="1:15" s="236" customFormat="1" x14ac:dyDescent="0.2">
      <c r="A85" s="237" t="str">
        <f>name!E$12</f>
        <v>Elementary occupations</v>
      </c>
      <c r="B85" s="302">
        <v>0.44488356170878485</v>
      </c>
      <c r="C85" s="302">
        <v>5.9858470794343983E-2</v>
      </c>
      <c r="D85" s="302">
        <v>3.4274629560166692E-2</v>
      </c>
      <c r="E85" s="302">
        <f t="shared" si="42"/>
        <v>0.53901666206329557</v>
      </c>
      <c r="F85" s="303"/>
      <c r="G85" s="302">
        <v>0.38003525237374508</v>
      </c>
      <c r="H85" s="302">
        <v>6.0650634578701686E-2</v>
      </c>
      <c r="I85" s="302">
        <v>3.0460640087745051E-2</v>
      </c>
      <c r="J85" s="302">
        <f t="shared" si="45"/>
        <v>0.47114652704019183</v>
      </c>
      <c r="K85" s="303"/>
      <c r="L85" s="302">
        <v>0.36569029936843295</v>
      </c>
      <c r="M85" s="302">
        <v>9.9373228656304061E-2</v>
      </c>
      <c r="N85" s="302">
        <v>4.2454767024665878E-2</v>
      </c>
      <c r="O85" s="302">
        <f t="shared" si="44"/>
        <v>0.50751829504940282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12.109680610028409</v>
      </c>
      <c r="C87" s="311">
        <f t="shared" ref="C87:E87" si="46">SUM(C77:C85)</f>
        <v>0.89449228163095773</v>
      </c>
      <c r="D87" s="311">
        <f t="shared" si="46"/>
        <v>0.7628271083406426</v>
      </c>
      <c r="E87" s="311">
        <f t="shared" si="46"/>
        <v>13.767000000000008</v>
      </c>
      <c r="F87" s="311"/>
      <c r="G87" s="311">
        <f t="shared" ref="G87:J87" si="47">SUM(G77:G85)</f>
        <v>13.18281088680399</v>
      </c>
      <c r="H87" s="311">
        <f t="shared" si="47"/>
        <v>1.0651358653898175</v>
      </c>
      <c r="I87" s="311">
        <f t="shared" si="47"/>
        <v>0.61205324780616777</v>
      </c>
      <c r="J87" s="311">
        <f t="shared" si="47"/>
        <v>14.859999999999978</v>
      </c>
      <c r="K87" s="311"/>
      <c r="L87" s="311">
        <f t="shared" ref="L87:O87" si="48">SUM(L77:L85)</f>
        <v>12.421060242327414</v>
      </c>
      <c r="M87" s="311">
        <f t="shared" si="48"/>
        <v>1.0440273068485573</v>
      </c>
      <c r="N87" s="311">
        <f t="shared" si="48"/>
        <v>0.61591245082402313</v>
      </c>
      <c r="O87" s="311">
        <f t="shared" si="48"/>
        <v>14.080999999999996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7.99667684186117</v>
      </c>
      <c r="C94" s="302">
        <v>0.31511151859031156</v>
      </c>
      <c r="D94" s="302">
        <v>1.6368162432418698</v>
      </c>
      <c r="E94" s="302">
        <f>SUM(B94:D94)</f>
        <v>9.9486046036933509</v>
      </c>
      <c r="F94" s="303"/>
      <c r="G94" s="302">
        <v>8.7980281539226528</v>
      </c>
      <c r="H94" s="302">
        <v>0.75784196673332993</v>
      </c>
      <c r="I94" s="302">
        <v>1.1680875721901907</v>
      </c>
      <c r="J94" s="302">
        <f>SUM(G94:I94)</f>
        <v>10.723957692846174</v>
      </c>
      <c r="K94" s="303"/>
      <c r="L94" s="302">
        <v>7.1969496352390347</v>
      </c>
      <c r="M94" s="302">
        <v>0.64825798690667036</v>
      </c>
      <c r="N94" s="302">
        <v>1.0450150800427767</v>
      </c>
      <c r="O94" s="302">
        <f>SUM(L94:N94)</f>
        <v>8.8902227021884812</v>
      </c>
    </row>
    <row r="95" spans="1:15" s="236" customFormat="1" x14ac:dyDescent="0.2">
      <c r="A95" s="237" t="str">
        <f>name!E$5</f>
        <v>Professional occupations</v>
      </c>
      <c r="B95" s="302">
        <v>13.23917890273912</v>
      </c>
      <c r="C95" s="302">
        <v>0.29964086894394365</v>
      </c>
      <c r="D95" s="302">
        <v>0.88064069233836528</v>
      </c>
      <c r="E95" s="302">
        <f t="shared" ref="E95:E102" si="49">SUM(B95:D95)</f>
        <v>14.41946046402143</v>
      </c>
      <c r="F95" s="303"/>
      <c r="G95" s="302">
        <v>15.846872318161964</v>
      </c>
      <c r="H95" s="302">
        <v>0.70700326872438934</v>
      </c>
      <c r="I95" s="302">
        <v>0.61840143647121371</v>
      </c>
      <c r="J95" s="302">
        <f t="shared" ref="J95:J97" si="50">SUM(G95:I95)</f>
        <v>17.172277023357566</v>
      </c>
      <c r="K95" s="303"/>
      <c r="L95" s="302">
        <v>18.552774819075616</v>
      </c>
      <c r="M95" s="302">
        <v>0.63103489320580231</v>
      </c>
      <c r="N95" s="302">
        <v>0.43277634482881844</v>
      </c>
      <c r="O95" s="302">
        <f t="shared" ref="O95:O102" si="51">SUM(L95:N95)</f>
        <v>19.616586057110233</v>
      </c>
    </row>
    <row r="96" spans="1:15" s="236" customFormat="1" x14ac:dyDescent="0.2">
      <c r="A96" s="237" t="str">
        <f>name!E$6</f>
        <v>Associate professional occupations</v>
      </c>
      <c r="B96" s="302">
        <v>8.3843134774482149</v>
      </c>
      <c r="C96" s="302">
        <v>0.42487484636917355</v>
      </c>
      <c r="D96" s="302">
        <v>0.69270461751812196</v>
      </c>
      <c r="E96" s="302">
        <f t="shared" si="49"/>
        <v>9.5018929413355089</v>
      </c>
      <c r="F96" s="303"/>
      <c r="G96" s="302">
        <v>9.559408738219906</v>
      </c>
      <c r="H96" s="302">
        <v>0.85054142509805597</v>
      </c>
      <c r="I96" s="302">
        <v>0.45395410398755209</v>
      </c>
      <c r="J96" s="302">
        <f t="shared" si="50"/>
        <v>10.863904267305514</v>
      </c>
      <c r="K96" s="303"/>
      <c r="L96" s="302">
        <v>8.486103195498675</v>
      </c>
      <c r="M96" s="302">
        <v>0.5919104462978414</v>
      </c>
      <c r="N96" s="302">
        <v>0.430027570771365</v>
      </c>
      <c r="O96" s="302">
        <f t="shared" si="51"/>
        <v>9.5080412125678819</v>
      </c>
    </row>
    <row r="97" spans="1:15" s="236" customFormat="1" x14ac:dyDescent="0.2">
      <c r="A97" s="237" t="str">
        <f>name!E$7</f>
        <v>Administrative and secretarial occupations</v>
      </c>
      <c r="B97" s="302">
        <v>6.4606646122282818</v>
      </c>
      <c r="C97" s="302">
        <v>1.4896373512251344</v>
      </c>
      <c r="D97" s="302">
        <v>0.2269238061510514</v>
      </c>
      <c r="E97" s="302">
        <f t="shared" si="49"/>
        <v>8.1772257696044672</v>
      </c>
      <c r="F97" s="303"/>
      <c r="G97" s="302">
        <v>6.7544211635503268</v>
      </c>
      <c r="H97" s="302">
        <v>1.7853988353561987</v>
      </c>
      <c r="I97" s="302">
        <v>0.16794618630571981</v>
      </c>
      <c r="J97" s="302">
        <f t="shared" si="50"/>
        <v>8.707766185212245</v>
      </c>
      <c r="K97" s="303"/>
      <c r="L97" s="302">
        <v>6.1684497612159994</v>
      </c>
      <c r="M97" s="302">
        <v>1.0886509098149963</v>
      </c>
      <c r="N97" s="302">
        <v>0.1463058020677567</v>
      </c>
      <c r="O97" s="302">
        <f t="shared" si="51"/>
        <v>7.4034064730987525</v>
      </c>
    </row>
    <row r="98" spans="1:15" s="236" customFormat="1" x14ac:dyDescent="0.2">
      <c r="A98" s="237" t="str">
        <f>name!E$8</f>
        <v>Skilled trades occupations</v>
      </c>
      <c r="B98" s="302">
        <v>33.173839636166534</v>
      </c>
      <c r="C98" s="302">
        <v>0.66747020635801879</v>
      </c>
      <c r="D98" s="302">
        <v>4.8221509939782958</v>
      </c>
      <c r="E98" s="302">
        <f t="shared" si="49"/>
        <v>38.66346083650285</v>
      </c>
      <c r="F98" s="303"/>
      <c r="G98" s="302">
        <v>25.475238954606485</v>
      </c>
      <c r="H98" s="302">
        <v>1.0619255350699217</v>
      </c>
      <c r="I98" s="302">
        <v>2.4008988619448552</v>
      </c>
      <c r="J98" s="302">
        <f>SUM(G98:I98)</f>
        <v>28.938063351621263</v>
      </c>
      <c r="K98" s="303"/>
      <c r="L98" s="302">
        <v>20.082432545285208</v>
      </c>
      <c r="M98" s="302">
        <v>0.94094758873628093</v>
      </c>
      <c r="N98" s="302">
        <v>2.0952541790158574</v>
      </c>
      <c r="O98" s="302">
        <f t="shared" si="51"/>
        <v>23.118634313037347</v>
      </c>
    </row>
    <row r="99" spans="1:15" s="236" customFormat="1" x14ac:dyDescent="0.2">
      <c r="A99" s="237" t="str">
        <f>name!E$9</f>
        <v>Caring, leisure and other service occupations</v>
      </c>
      <c r="B99" s="302">
        <v>0.7128595133664164</v>
      </c>
      <c r="C99" s="302">
        <v>0.22277412563580595</v>
      </c>
      <c r="D99" s="302">
        <v>0.15354984539735778</v>
      </c>
      <c r="E99" s="302">
        <f t="shared" si="49"/>
        <v>1.0891834843995802</v>
      </c>
      <c r="F99" s="303"/>
      <c r="G99" s="302">
        <v>0.76133364652018165</v>
      </c>
      <c r="H99" s="302">
        <v>0.51262402643913585</v>
      </c>
      <c r="I99" s="302">
        <v>0.1699823303787088</v>
      </c>
      <c r="J99" s="302">
        <f t="shared" ref="J99:J102" si="52">SUM(G99:I99)</f>
        <v>1.4439400033380263</v>
      </c>
      <c r="K99" s="303"/>
      <c r="L99" s="302">
        <v>0.65225165791387885</v>
      </c>
      <c r="M99" s="302">
        <v>0.47106650623553248</v>
      </c>
      <c r="N99" s="302">
        <v>0.19818941705497667</v>
      </c>
      <c r="O99" s="302">
        <f t="shared" si="51"/>
        <v>1.3215075812043879</v>
      </c>
    </row>
    <row r="100" spans="1:15" s="236" customFormat="1" x14ac:dyDescent="0.2">
      <c r="A100" s="237" t="str">
        <f>name!E$10</f>
        <v>Sales and customer service occupations</v>
      </c>
      <c r="B100" s="302">
        <v>2.5099499796067222</v>
      </c>
      <c r="C100" s="302">
        <v>0.62828282554659309</v>
      </c>
      <c r="D100" s="302">
        <v>0.2984070318980826</v>
      </c>
      <c r="E100" s="302">
        <f t="shared" si="49"/>
        <v>3.4366398370513975</v>
      </c>
      <c r="F100" s="303"/>
      <c r="G100" s="302">
        <v>2.5212046107125299</v>
      </c>
      <c r="H100" s="302">
        <v>0.95080002695827881</v>
      </c>
      <c r="I100" s="302">
        <v>0.14694430675194523</v>
      </c>
      <c r="J100" s="302">
        <f t="shared" si="52"/>
        <v>3.6189489444227538</v>
      </c>
      <c r="K100" s="303"/>
      <c r="L100" s="302">
        <v>2.4022444569257266</v>
      </c>
      <c r="M100" s="302">
        <v>0.84441055981018276</v>
      </c>
      <c r="N100" s="302">
        <v>9.2161477579451645E-2</v>
      </c>
      <c r="O100" s="302">
        <f t="shared" si="51"/>
        <v>3.3388164943153607</v>
      </c>
    </row>
    <row r="101" spans="1:15" s="236" customFormat="1" x14ac:dyDescent="0.2">
      <c r="A101" s="237" t="str">
        <f>name!E$11</f>
        <v>Process, plant and machine operatives</v>
      </c>
      <c r="B101" s="302">
        <v>24.591211673170498</v>
      </c>
      <c r="C101" s="302">
        <v>0.89769053617976402</v>
      </c>
      <c r="D101" s="302">
        <v>0.86415259541673184</v>
      </c>
      <c r="E101" s="302">
        <f t="shared" si="49"/>
        <v>26.353054804766995</v>
      </c>
      <c r="F101" s="303"/>
      <c r="G101" s="302">
        <v>18.916764453616118</v>
      </c>
      <c r="H101" s="302">
        <v>1.5268773503177762</v>
      </c>
      <c r="I101" s="302">
        <v>0.64423505171905704</v>
      </c>
      <c r="J101" s="302">
        <f t="shared" si="52"/>
        <v>21.087876855652951</v>
      </c>
      <c r="K101" s="303"/>
      <c r="L101" s="302">
        <v>16.034304928655914</v>
      </c>
      <c r="M101" s="302">
        <v>1.4172699099863233</v>
      </c>
      <c r="N101" s="302">
        <v>0.61099902055841382</v>
      </c>
      <c r="O101" s="302">
        <f t="shared" si="51"/>
        <v>18.062573859200651</v>
      </c>
    </row>
    <row r="102" spans="1:15" s="236" customFormat="1" x14ac:dyDescent="0.2">
      <c r="A102" s="237" t="str">
        <f>name!E$12</f>
        <v>Elementary occupations</v>
      </c>
      <c r="B102" s="302">
        <v>5.1560450569242224</v>
      </c>
      <c r="C102" s="302">
        <v>0.7698973501345503</v>
      </c>
      <c r="D102" s="302">
        <v>0.65353485156549773</v>
      </c>
      <c r="E102" s="302">
        <f t="shared" si="49"/>
        <v>6.5794772586242702</v>
      </c>
      <c r="F102" s="303"/>
      <c r="G102" s="302">
        <v>4.0754952332109946</v>
      </c>
      <c r="H102" s="302">
        <v>0.99682077488729881</v>
      </c>
      <c r="I102" s="302">
        <v>0.37394966814524239</v>
      </c>
      <c r="J102" s="302">
        <f t="shared" si="52"/>
        <v>5.4462656762435362</v>
      </c>
      <c r="K102" s="303"/>
      <c r="L102" s="302">
        <v>3.3930965877164705</v>
      </c>
      <c r="M102" s="302">
        <v>1.3473387840792079</v>
      </c>
      <c r="N102" s="302">
        <v>0.37277593548103166</v>
      </c>
      <c r="O102" s="302">
        <f t="shared" si="51"/>
        <v>5.1132113072767105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102.22473969351117</v>
      </c>
      <c r="C104" s="311">
        <f t="shared" ref="C104:E104" si="53">SUM(C94:C102)</f>
        <v>5.7153796289832952</v>
      </c>
      <c r="D104" s="311">
        <f t="shared" si="53"/>
        <v>10.228880677505375</v>
      </c>
      <c r="E104" s="311">
        <f t="shared" si="53"/>
        <v>118.16899999999985</v>
      </c>
      <c r="F104" s="311"/>
      <c r="G104" s="311">
        <f t="shared" ref="G104:J104" si="54">SUM(G94:G102)</f>
        <v>92.708767272521158</v>
      </c>
      <c r="H104" s="311">
        <f t="shared" si="54"/>
        <v>9.1498332095843846</v>
      </c>
      <c r="I104" s="311">
        <f t="shared" si="54"/>
        <v>6.1443995178944855</v>
      </c>
      <c r="J104" s="311">
        <f t="shared" si="54"/>
        <v>108.00300000000003</v>
      </c>
      <c r="K104" s="311"/>
      <c r="L104" s="311">
        <f t="shared" ref="L104:O104" si="55">SUM(L94:L102)</f>
        <v>82.968607587526535</v>
      </c>
      <c r="M104" s="311">
        <f t="shared" si="55"/>
        <v>7.9808875850728374</v>
      </c>
      <c r="N104" s="311">
        <f t="shared" si="55"/>
        <v>5.423504827400448</v>
      </c>
      <c r="O104" s="311">
        <f t="shared" si="55"/>
        <v>96.37299999999982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0.67043897580672651</v>
      </c>
      <c r="C111" s="302">
        <v>2.3793671402316186E-2</v>
      </c>
      <c r="D111" s="302">
        <v>6.3878670705003485E-2</v>
      </c>
      <c r="E111" s="302">
        <f>SUM(B111:D111)</f>
        <v>0.75811131791404618</v>
      </c>
      <c r="F111" s="303"/>
      <c r="G111" s="302">
        <v>0.56872933285331151</v>
      </c>
      <c r="H111" s="302">
        <v>2.5188465124654221E-2</v>
      </c>
      <c r="I111" s="302">
        <v>0</v>
      </c>
      <c r="J111" s="302">
        <f>SUM(G111:I111)</f>
        <v>0.59391779797796573</v>
      </c>
      <c r="K111" s="303"/>
      <c r="L111" s="302">
        <v>0.52413803351458277</v>
      </c>
      <c r="M111" s="302">
        <v>2.5993742351552683E-2</v>
      </c>
      <c r="N111" s="302">
        <v>0</v>
      </c>
      <c r="O111" s="302">
        <f>SUM(L111:N111)</f>
        <v>0.55013177586613549</v>
      </c>
    </row>
    <row r="112" spans="1:15" s="236" customFormat="1" x14ac:dyDescent="0.2">
      <c r="A112" s="237" t="str">
        <f>name!E$5</f>
        <v>Professional occupations</v>
      </c>
      <c r="B112" s="302">
        <v>1.5457790225171775</v>
      </c>
      <c r="C112" s="302">
        <v>2.9970452186806214E-2</v>
      </c>
      <c r="D112" s="302">
        <v>8.8591843798479411E-2</v>
      </c>
      <c r="E112" s="302">
        <f t="shared" ref="E112:E119" si="56">SUM(B112:D112)</f>
        <v>1.6643413185024631</v>
      </c>
      <c r="F112" s="303"/>
      <c r="G112" s="302">
        <v>1.4055213905807398</v>
      </c>
      <c r="H112" s="302">
        <v>2.8232779163662174E-2</v>
      </c>
      <c r="I112" s="302">
        <v>0</v>
      </c>
      <c r="J112" s="302">
        <f t="shared" ref="J112:J114" si="57">SUM(G112:I112)</f>
        <v>1.4337541697444018</v>
      </c>
      <c r="K112" s="303"/>
      <c r="L112" s="302">
        <v>1.7053836133889768</v>
      </c>
      <c r="M112" s="302">
        <v>3.3929255702337728E-2</v>
      </c>
      <c r="N112" s="302">
        <v>0</v>
      </c>
      <c r="O112" s="302">
        <f t="shared" ref="O112:O119" si="58">SUM(L112:N112)</f>
        <v>1.7393128690913144</v>
      </c>
    </row>
    <row r="113" spans="1:15" s="236" customFormat="1" x14ac:dyDescent="0.2">
      <c r="A113" s="237" t="str">
        <f>name!E$6</f>
        <v>Associate professional occupations</v>
      </c>
      <c r="B113" s="302">
        <v>1.055840745083422</v>
      </c>
      <c r="C113" s="302">
        <v>4.054139296534031E-2</v>
      </c>
      <c r="D113" s="302">
        <v>3.4450732763580044E-2</v>
      </c>
      <c r="E113" s="302">
        <f t="shared" si="56"/>
        <v>1.1308328708123423</v>
      </c>
      <c r="F113" s="303"/>
      <c r="G113" s="302">
        <v>0.95812554257739402</v>
      </c>
      <c r="H113" s="302">
        <v>3.3324951710565404E-2</v>
      </c>
      <c r="I113" s="302">
        <v>0</v>
      </c>
      <c r="J113" s="302">
        <f t="shared" si="57"/>
        <v>0.99145049428795939</v>
      </c>
      <c r="K113" s="303"/>
      <c r="L113" s="302">
        <v>0.8988290826334312</v>
      </c>
      <c r="M113" s="302">
        <v>2.8427792065225447E-2</v>
      </c>
      <c r="N113" s="302">
        <v>0</v>
      </c>
      <c r="O113" s="302">
        <f t="shared" si="58"/>
        <v>0.9272568746986567</v>
      </c>
    </row>
    <row r="114" spans="1:15" s="236" customFormat="1" x14ac:dyDescent="0.2">
      <c r="A114" s="237" t="str">
        <f>name!E$7</f>
        <v>Administrative and secretarial occupations</v>
      </c>
      <c r="B114" s="302">
        <v>0.75518155248841046</v>
      </c>
      <c r="C114" s="302">
        <v>0.15022316249463702</v>
      </c>
      <c r="D114" s="302">
        <v>2.0837349584400488E-2</v>
      </c>
      <c r="E114" s="302">
        <f t="shared" si="56"/>
        <v>0.92624206456744806</v>
      </c>
      <c r="F114" s="303"/>
      <c r="G114" s="302">
        <v>0.6002339275914127</v>
      </c>
      <c r="H114" s="302">
        <v>0.10654125027919648</v>
      </c>
      <c r="I114" s="302">
        <v>0</v>
      </c>
      <c r="J114" s="302">
        <f t="shared" si="57"/>
        <v>0.70677517787060917</v>
      </c>
      <c r="K114" s="303"/>
      <c r="L114" s="302">
        <v>0.48883127448207581</v>
      </c>
      <c r="M114" s="302">
        <v>9.1307165707955912E-2</v>
      </c>
      <c r="N114" s="302">
        <v>0</v>
      </c>
      <c r="O114" s="302">
        <f t="shared" si="58"/>
        <v>0.58013844019003169</v>
      </c>
    </row>
    <row r="115" spans="1:15" s="236" customFormat="1" x14ac:dyDescent="0.2">
      <c r="A115" s="237" t="str">
        <f>name!E$8</f>
        <v>Skilled trades occupations</v>
      </c>
      <c r="B115" s="302">
        <v>1.8734796757936023</v>
      </c>
      <c r="C115" s="302">
        <v>3.6087969819809558E-2</v>
      </c>
      <c r="D115" s="302">
        <v>9.1875144644103277E-2</v>
      </c>
      <c r="E115" s="302">
        <f t="shared" si="56"/>
        <v>2.0014427902575149</v>
      </c>
      <c r="F115" s="303"/>
      <c r="G115" s="302">
        <v>1.0497894635003231</v>
      </c>
      <c r="H115" s="302">
        <v>1.2412236442119211E-2</v>
      </c>
      <c r="I115" s="302">
        <v>0</v>
      </c>
      <c r="J115" s="302">
        <f>SUM(G115:I115)</f>
        <v>1.0622016999424424</v>
      </c>
      <c r="K115" s="303"/>
      <c r="L115" s="302">
        <v>0.77575166582085808</v>
      </c>
      <c r="M115" s="302">
        <v>1.7000276046861818E-2</v>
      </c>
      <c r="N115" s="302">
        <v>0</v>
      </c>
      <c r="O115" s="302">
        <f t="shared" si="58"/>
        <v>0.79275194186771991</v>
      </c>
    </row>
    <row r="116" spans="1:15" s="236" customFormat="1" x14ac:dyDescent="0.2">
      <c r="A116" s="237" t="str">
        <f>name!E$9</f>
        <v>Caring, leisure and other service occupations</v>
      </c>
      <c r="B116" s="302">
        <v>5.92703883219775E-2</v>
      </c>
      <c r="C116" s="302">
        <v>2.2430509650201189E-2</v>
      </c>
      <c r="D116" s="302">
        <v>4.0122489462030833E-3</v>
      </c>
      <c r="E116" s="302">
        <f t="shared" si="56"/>
        <v>8.5713146918381777E-2</v>
      </c>
      <c r="F116" s="303"/>
      <c r="G116" s="302">
        <v>4.3064181026175027E-2</v>
      </c>
      <c r="H116" s="302">
        <v>1.3103077085631971E-2</v>
      </c>
      <c r="I116" s="302">
        <v>0</v>
      </c>
      <c r="J116" s="302">
        <f t="shared" ref="J116:J119" si="59">SUM(G116:I116)</f>
        <v>5.6167258111806999E-2</v>
      </c>
      <c r="K116" s="303"/>
      <c r="L116" s="302">
        <v>3.3187984895940333E-2</v>
      </c>
      <c r="M116" s="302">
        <v>7.7473509464725436E-3</v>
      </c>
      <c r="N116" s="302">
        <v>0</v>
      </c>
      <c r="O116" s="302">
        <f t="shared" si="58"/>
        <v>4.0935335842412879E-2</v>
      </c>
    </row>
    <row r="117" spans="1:15" s="236" customFormat="1" x14ac:dyDescent="0.2">
      <c r="A117" s="237" t="str">
        <f>name!E$10</f>
        <v>Sales and customer service occupations</v>
      </c>
      <c r="B117" s="302">
        <v>0.40701311031650184</v>
      </c>
      <c r="C117" s="302">
        <v>0.1714331169114417</v>
      </c>
      <c r="D117" s="302">
        <v>4.0683013462011898E-2</v>
      </c>
      <c r="E117" s="302">
        <f t="shared" si="56"/>
        <v>0.61912924068995545</v>
      </c>
      <c r="F117" s="303"/>
      <c r="G117" s="302">
        <v>0.31673578203543618</v>
      </c>
      <c r="H117" s="302">
        <v>0.13330003422506093</v>
      </c>
      <c r="I117" s="302">
        <v>0</v>
      </c>
      <c r="J117" s="302">
        <f t="shared" si="59"/>
        <v>0.4500358162604971</v>
      </c>
      <c r="K117" s="303"/>
      <c r="L117" s="302">
        <v>0.33837840580143291</v>
      </c>
      <c r="M117" s="302">
        <v>0.1319154570560013</v>
      </c>
      <c r="N117" s="302">
        <v>0</v>
      </c>
      <c r="O117" s="302">
        <f t="shared" si="58"/>
        <v>0.47029386285743424</v>
      </c>
    </row>
    <row r="118" spans="1:15" s="236" customFormat="1" x14ac:dyDescent="0.2">
      <c r="A118" s="237" t="str">
        <f>name!E$11</f>
        <v>Process, plant and machine operatives</v>
      </c>
      <c r="B118" s="302">
        <v>0.3527943023029449</v>
      </c>
      <c r="C118" s="302">
        <v>1.5036807894153287E-2</v>
      </c>
      <c r="D118" s="302">
        <v>4.3319495854937017E-2</v>
      </c>
      <c r="E118" s="302">
        <f t="shared" si="56"/>
        <v>0.41115060605203518</v>
      </c>
      <c r="F118" s="303"/>
      <c r="G118" s="302">
        <v>0.20142437538445379</v>
      </c>
      <c r="H118" s="302">
        <v>8.726958798910979E-3</v>
      </c>
      <c r="I118" s="302">
        <v>0</v>
      </c>
      <c r="J118" s="302">
        <f t="shared" si="59"/>
        <v>0.21015133418336476</v>
      </c>
      <c r="K118" s="303"/>
      <c r="L118" s="302">
        <v>0.173964897033591</v>
      </c>
      <c r="M118" s="302">
        <v>8.746123043682762E-3</v>
      </c>
      <c r="N118" s="302">
        <v>0</v>
      </c>
      <c r="O118" s="302">
        <f t="shared" si="58"/>
        <v>0.18271102007727377</v>
      </c>
    </row>
    <row r="119" spans="1:15" s="236" customFormat="1" x14ac:dyDescent="0.2">
      <c r="A119" s="237" t="str">
        <f>name!E$12</f>
        <v>Elementary occupations</v>
      </c>
      <c r="B119" s="302">
        <v>9.2053624354657304E-2</v>
      </c>
      <c r="C119" s="302">
        <v>1.923713835862411E-2</v>
      </c>
      <c r="D119" s="302">
        <v>1.6745881572524476E-2</v>
      </c>
      <c r="E119" s="302">
        <f t="shared" si="56"/>
        <v>0.12803664428580591</v>
      </c>
      <c r="F119" s="303"/>
      <c r="G119" s="302">
        <v>5.3690446388014582E-2</v>
      </c>
      <c r="H119" s="302">
        <v>1.085580523293242E-2</v>
      </c>
      <c r="I119" s="302">
        <v>0</v>
      </c>
      <c r="J119" s="302">
        <f t="shared" si="59"/>
        <v>6.4546251620947001E-2</v>
      </c>
      <c r="K119" s="303"/>
      <c r="L119" s="302">
        <v>4.0611114351696412E-2</v>
      </c>
      <c r="M119" s="302">
        <v>1.5856765157333589E-2</v>
      </c>
      <c r="N119" s="302">
        <v>0</v>
      </c>
      <c r="O119" s="302">
        <f t="shared" si="58"/>
        <v>5.6467879509029997E-2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6.8118513969854204</v>
      </c>
      <c r="C121" s="311">
        <f t="shared" ref="C121:E121" si="60">SUM(C111:C119)</f>
        <v>0.50875422168332962</v>
      </c>
      <c r="D121" s="311">
        <f t="shared" si="60"/>
        <v>0.40439438133124317</v>
      </c>
      <c r="E121" s="311">
        <f t="shared" si="60"/>
        <v>7.7249999999999934</v>
      </c>
      <c r="F121" s="311"/>
      <c r="G121" s="311">
        <f t="shared" ref="G121:J121" si="61">SUM(G111:G119)</f>
        <v>5.1973144419372606</v>
      </c>
      <c r="H121" s="311">
        <f t="shared" si="61"/>
        <v>0.37168555806273385</v>
      </c>
      <c r="I121" s="311">
        <f t="shared" si="61"/>
        <v>0</v>
      </c>
      <c r="J121" s="311">
        <f t="shared" si="61"/>
        <v>5.5689999999999955</v>
      </c>
      <c r="K121" s="311"/>
      <c r="L121" s="311">
        <f t="shared" ref="L121:O121" si="62">SUM(L111:L119)</f>
        <v>4.9790760719225862</v>
      </c>
      <c r="M121" s="311">
        <f t="shared" si="62"/>
        <v>0.36092392807742385</v>
      </c>
      <c r="N121" s="311">
        <f t="shared" si="62"/>
        <v>0</v>
      </c>
      <c r="O121" s="311">
        <f t="shared" si="62"/>
        <v>5.3400000000000079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0.83118932608682949</v>
      </c>
      <c r="C128" s="302">
        <v>3.2171561416284418E-2</v>
      </c>
      <c r="D128" s="302">
        <v>9.4399771528221182E-2</v>
      </c>
      <c r="E128" s="302">
        <f>SUM(B128:D128)</f>
        <v>0.95776065903133512</v>
      </c>
      <c r="F128" s="303"/>
      <c r="G128" s="302">
        <v>0.74802924594991405</v>
      </c>
      <c r="H128" s="302">
        <v>0.18830704001000054</v>
      </c>
      <c r="I128" s="302">
        <v>4.7496492672176593E-3</v>
      </c>
      <c r="J128" s="302">
        <f>SUM(G128:I128)</f>
        <v>0.94108593522713224</v>
      </c>
      <c r="K128" s="303"/>
      <c r="L128" s="302">
        <v>0.74427171707190021</v>
      </c>
      <c r="M128" s="302">
        <v>0.20240791723186619</v>
      </c>
      <c r="N128" s="302">
        <v>4.5737855084088518E-3</v>
      </c>
      <c r="O128" s="302">
        <f>SUM(L128:N128)</f>
        <v>0.95125341981217526</v>
      </c>
    </row>
    <row r="129" spans="1:15" s="236" customFormat="1" x14ac:dyDescent="0.2">
      <c r="A129" s="237" t="str">
        <f>name!E$5</f>
        <v>Professional occupations</v>
      </c>
      <c r="B129" s="302">
        <v>0.86022290043246463</v>
      </c>
      <c r="C129" s="302">
        <v>7.1113398534802461E-2</v>
      </c>
      <c r="D129" s="302">
        <v>6.1548612961248493E-2</v>
      </c>
      <c r="E129" s="302">
        <f t="shared" ref="E129:E136" si="63">SUM(B129:D129)</f>
        <v>0.99288491192851558</v>
      </c>
      <c r="F129" s="303"/>
      <c r="G129" s="302">
        <v>0.86281474379530765</v>
      </c>
      <c r="H129" s="302">
        <v>0.19358624580340453</v>
      </c>
      <c r="I129" s="302">
        <v>6.8556643737651239E-3</v>
      </c>
      <c r="J129" s="302">
        <f t="shared" ref="J129:J131" si="64">SUM(G129:I129)</f>
        <v>1.0632566539724773</v>
      </c>
      <c r="K129" s="303"/>
      <c r="L129" s="302">
        <v>1.0650620745379527</v>
      </c>
      <c r="M129" s="302">
        <v>0.22392284178870309</v>
      </c>
      <c r="N129" s="302">
        <v>6.2218704526784199E-3</v>
      </c>
      <c r="O129" s="302">
        <f t="shared" ref="O129:O136" si="65">SUM(L129:N129)</f>
        <v>1.2952067867793342</v>
      </c>
    </row>
    <row r="130" spans="1:15" s="236" customFormat="1" x14ac:dyDescent="0.2">
      <c r="A130" s="237" t="str">
        <f>name!E$6</f>
        <v>Associate professional occupations</v>
      </c>
      <c r="B130" s="302">
        <v>1.124296537216968</v>
      </c>
      <c r="C130" s="302">
        <v>0.14563339421372648</v>
      </c>
      <c r="D130" s="302">
        <v>6.9087873048391979E-2</v>
      </c>
      <c r="E130" s="302">
        <f t="shared" si="63"/>
        <v>1.3390178044790864</v>
      </c>
      <c r="F130" s="303"/>
      <c r="G130" s="302">
        <v>1.1818551720115611</v>
      </c>
      <c r="H130" s="302">
        <v>0.33591079194861284</v>
      </c>
      <c r="I130" s="302">
        <v>7.5079472727337228E-3</v>
      </c>
      <c r="J130" s="302">
        <f t="shared" si="64"/>
        <v>1.5252739112329077</v>
      </c>
      <c r="K130" s="303"/>
      <c r="L130" s="302">
        <v>1.3736632632063448</v>
      </c>
      <c r="M130" s="302">
        <v>0.27155550562092579</v>
      </c>
      <c r="N130" s="302">
        <v>8.3469237264354214E-3</v>
      </c>
      <c r="O130" s="302">
        <f t="shared" si="65"/>
        <v>1.6535656925537061</v>
      </c>
    </row>
    <row r="131" spans="1:15" s="236" customFormat="1" x14ac:dyDescent="0.2">
      <c r="A131" s="237" t="str">
        <f>name!E$7</f>
        <v>Administrative and secretarial occupations</v>
      </c>
      <c r="B131" s="302">
        <v>0.64883729266440071</v>
      </c>
      <c r="C131" s="302">
        <v>0.21918474983753605</v>
      </c>
      <c r="D131" s="302">
        <v>1.9294047964951332E-2</v>
      </c>
      <c r="E131" s="302">
        <f t="shared" si="63"/>
        <v>0.88731609046688809</v>
      </c>
      <c r="F131" s="303"/>
      <c r="G131" s="302">
        <v>0.61906711584330665</v>
      </c>
      <c r="H131" s="302">
        <v>0.59526776399516323</v>
      </c>
      <c r="I131" s="302">
        <v>2.0036333506556103E-3</v>
      </c>
      <c r="J131" s="302">
        <f t="shared" si="64"/>
        <v>1.2163385131891256</v>
      </c>
      <c r="K131" s="303"/>
      <c r="L131" s="302">
        <v>0.62501018451092716</v>
      </c>
      <c r="M131" s="302">
        <v>0.60606728634818008</v>
      </c>
      <c r="N131" s="302">
        <v>1.5966330604422466E-3</v>
      </c>
      <c r="O131" s="302">
        <f t="shared" si="65"/>
        <v>1.2326741039195495</v>
      </c>
    </row>
    <row r="132" spans="1:15" s="236" customFormat="1" x14ac:dyDescent="0.2">
      <c r="A132" s="237" t="str">
        <f>name!E$8</f>
        <v>Skilled trades occupations</v>
      </c>
      <c r="B132" s="302">
        <v>0.96983415125581041</v>
      </c>
      <c r="C132" s="302">
        <v>3.5278383667256455E-2</v>
      </c>
      <c r="D132" s="302">
        <v>0.17406061615132365</v>
      </c>
      <c r="E132" s="302">
        <f t="shared" si="63"/>
        <v>1.1791731510743906</v>
      </c>
      <c r="F132" s="303"/>
      <c r="G132" s="302">
        <v>0.66359957863991892</v>
      </c>
      <c r="H132" s="302">
        <v>0.28742140845636321</v>
      </c>
      <c r="I132" s="302">
        <v>9.7317763118713284E-3</v>
      </c>
      <c r="J132" s="302">
        <f>SUM(G132:I132)</f>
        <v>0.96075276340815341</v>
      </c>
      <c r="K132" s="303"/>
      <c r="L132" s="302">
        <v>0.61898814413790548</v>
      </c>
      <c r="M132" s="302">
        <v>0.41476790061384428</v>
      </c>
      <c r="N132" s="302">
        <v>8.4528723935490616E-3</v>
      </c>
      <c r="O132" s="302">
        <f t="shared" si="65"/>
        <v>1.0422089171452988</v>
      </c>
    </row>
    <row r="133" spans="1:15" s="236" customFormat="1" x14ac:dyDescent="0.2">
      <c r="A133" s="237" t="str">
        <f>name!E$9</f>
        <v>Caring, leisure and other service occupations</v>
      </c>
      <c r="B133" s="302">
        <v>0.19418822609718309</v>
      </c>
      <c r="C133" s="302">
        <v>2.4793376262732807E-2</v>
      </c>
      <c r="D133" s="302">
        <v>3.5101717451791949E-2</v>
      </c>
      <c r="E133" s="302">
        <f t="shared" si="63"/>
        <v>0.25408331981170784</v>
      </c>
      <c r="F133" s="303"/>
      <c r="G133" s="302">
        <v>0.19150457505715365</v>
      </c>
      <c r="H133" s="302">
        <v>5.0754012363957636E-2</v>
      </c>
      <c r="I133" s="302">
        <v>3.6821481207221763E-3</v>
      </c>
      <c r="J133" s="302">
        <f t="shared" ref="J133:J136" si="66">SUM(G133:I133)</f>
        <v>0.24594073554183346</v>
      </c>
      <c r="K133" s="303"/>
      <c r="L133" s="302">
        <v>0.24914976397277491</v>
      </c>
      <c r="M133" s="302">
        <v>3.7714870908975046E-2</v>
      </c>
      <c r="N133" s="302">
        <v>3.9746484655784385E-3</v>
      </c>
      <c r="O133" s="302">
        <f t="shared" si="65"/>
        <v>0.29083928334732839</v>
      </c>
    </row>
    <row r="134" spans="1:15" s="236" customFormat="1" x14ac:dyDescent="0.2">
      <c r="A134" s="237" t="str">
        <f>name!E$10</f>
        <v>Sales and customer service occupations</v>
      </c>
      <c r="B134" s="302">
        <v>0.24427378095744381</v>
      </c>
      <c r="C134" s="302">
        <v>8.1947560230253236E-2</v>
      </c>
      <c r="D134" s="302">
        <v>2.7139279731311444E-2</v>
      </c>
      <c r="E134" s="302">
        <f t="shared" si="63"/>
        <v>0.35336062091900855</v>
      </c>
      <c r="F134" s="303"/>
      <c r="G134" s="302">
        <v>0.21370569559074454</v>
      </c>
      <c r="H134" s="302">
        <v>0.3032989140923566</v>
      </c>
      <c r="I134" s="302">
        <v>1.0948139657734248E-3</v>
      </c>
      <c r="J134" s="302">
        <f t="shared" si="66"/>
        <v>0.51809942364887451</v>
      </c>
      <c r="K134" s="303"/>
      <c r="L134" s="302">
        <v>0.26525531010053827</v>
      </c>
      <c r="M134" s="302">
        <v>0.22966594680650632</v>
      </c>
      <c r="N134" s="302">
        <v>6.492378535782428E-4</v>
      </c>
      <c r="O134" s="302">
        <f t="shared" si="65"/>
        <v>0.49557049476062282</v>
      </c>
    </row>
    <row r="135" spans="1:15" s="236" customFormat="1" x14ac:dyDescent="0.2">
      <c r="A135" s="237" t="str">
        <f>name!E$11</f>
        <v>Process, plant and machine operatives</v>
      </c>
      <c r="B135" s="302">
        <v>2.3376013672764304</v>
      </c>
      <c r="C135" s="302">
        <v>3.5996657550930802E-2</v>
      </c>
      <c r="D135" s="302">
        <v>2.7768037689123972E-2</v>
      </c>
      <c r="E135" s="302">
        <f t="shared" si="63"/>
        <v>2.4013660625164852</v>
      </c>
      <c r="F135" s="303"/>
      <c r="G135" s="302">
        <v>1.5240640295035408</v>
      </c>
      <c r="H135" s="302">
        <v>0.39488117234103776</v>
      </c>
      <c r="I135" s="302">
        <v>1.673296704221698E-3</v>
      </c>
      <c r="J135" s="302">
        <f t="shared" si="66"/>
        <v>1.9206184985488002</v>
      </c>
      <c r="K135" s="303"/>
      <c r="L135" s="302">
        <v>1.5838078356230612</v>
      </c>
      <c r="M135" s="302">
        <v>0.47502533433924998</v>
      </c>
      <c r="N135" s="302">
        <v>8.1861767054090373E-4</v>
      </c>
      <c r="O135" s="302">
        <f t="shared" si="65"/>
        <v>2.0596517876328519</v>
      </c>
    </row>
    <row r="136" spans="1:15" s="236" customFormat="1" x14ac:dyDescent="0.2">
      <c r="A136" s="237" t="str">
        <f>name!E$12</f>
        <v>Elementary occupations</v>
      </c>
      <c r="B136" s="302">
        <v>1.6431945730030446</v>
      </c>
      <c r="C136" s="302">
        <v>0.14588528082161523</v>
      </c>
      <c r="D136" s="302">
        <v>5.2957525947889265E-2</v>
      </c>
      <c r="E136" s="302">
        <f t="shared" si="63"/>
        <v>1.8420373797725491</v>
      </c>
      <c r="F136" s="303"/>
      <c r="G136" s="302">
        <v>1.0498246926614021</v>
      </c>
      <c r="H136" s="302">
        <v>0.26752700176866906</v>
      </c>
      <c r="I136" s="302">
        <v>3.2818708006162991E-3</v>
      </c>
      <c r="J136" s="302">
        <f t="shared" si="66"/>
        <v>1.3206335652306875</v>
      </c>
      <c r="K136" s="303"/>
      <c r="L136" s="302">
        <v>0.95524512907156456</v>
      </c>
      <c r="M136" s="302">
        <v>0.32149800921370419</v>
      </c>
      <c r="N136" s="302">
        <v>6.2863757638473711E-3</v>
      </c>
      <c r="O136" s="302">
        <f t="shared" si="65"/>
        <v>1.2830295140491161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8.8536381549905769</v>
      </c>
      <c r="C138" s="311">
        <f t="shared" ref="C138:E138" si="67">SUM(C128:C136)</f>
        <v>0.79200436253513806</v>
      </c>
      <c r="D138" s="311">
        <f t="shared" si="67"/>
        <v>0.56135748247425321</v>
      </c>
      <c r="E138" s="311">
        <f t="shared" si="67"/>
        <v>10.206999999999967</v>
      </c>
      <c r="F138" s="311"/>
      <c r="G138" s="311">
        <f t="shared" ref="G138:J138" si="68">SUM(G128:G136)</f>
        <v>7.0544648490528497</v>
      </c>
      <c r="H138" s="311">
        <f t="shared" si="68"/>
        <v>2.6169543507795652</v>
      </c>
      <c r="I138" s="311">
        <f t="shared" si="68"/>
        <v>4.058080016757705E-2</v>
      </c>
      <c r="J138" s="311">
        <f t="shared" si="68"/>
        <v>9.7119999999999926</v>
      </c>
      <c r="K138" s="311"/>
      <c r="L138" s="311">
        <f t="shared" ref="L138:O138" si="69">SUM(L128:L136)</f>
        <v>7.4804534222329684</v>
      </c>
      <c r="M138" s="311">
        <f t="shared" si="69"/>
        <v>2.7826256128719549</v>
      </c>
      <c r="N138" s="311">
        <f t="shared" si="69"/>
        <v>4.0920964895058948E-2</v>
      </c>
      <c r="O138" s="311">
        <f t="shared" si="69"/>
        <v>10.303999999999984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3.7205358805460995</v>
      </c>
      <c r="C145" s="302">
        <v>0.50697769171996176</v>
      </c>
      <c r="D145" s="302">
        <v>1.3261994148999565</v>
      </c>
      <c r="E145" s="302">
        <f>SUM(B145:D145)</f>
        <v>5.5537129871660174</v>
      </c>
      <c r="F145" s="303"/>
      <c r="G145" s="302">
        <v>4.1937286524499022</v>
      </c>
      <c r="H145" s="302">
        <v>0.71571887482813723</v>
      </c>
      <c r="I145" s="302">
        <v>3.2756704619928576</v>
      </c>
      <c r="J145" s="302">
        <f>SUM(G145:I145)</f>
        <v>8.1851179892708963</v>
      </c>
      <c r="K145" s="303"/>
      <c r="L145" s="302">
        <v>4.0809689846040165</v>
      </c>
      <c r="M145" s="302">
        <v>0.7912231288084568</v>
      </c>
      <c r="N145" s="302">
        <v>3.54234073129384</v>
      </c>
      <c r="O145" s="302">
        <f>SUM(L145:N145)</f>
        <v>8.4145328447063132</v>
      </c>
    </row>
    <row r="146" spans="1:15" s="236" customFormat="1" x14ac:dyDescent="0.2">
      <c r="A146" s="237" t="str">
        <f>name!E$5</f>
        <v>Professional occupations</v>
      </c>
      <c r="B146" s="302">
        <v>6.5419974568535908</v>
      </c>
      <c r="C146" s="302">
        <v>0.35419900156832063</v>
      </c>
      <c r="D146" s="302">
        <v>0.95270650514440625</v>
      </c>
      <c r="E146" s="302">
        <f t="shared" ref="E146:E153" si="70">SUM(B146:D146)</f>
        <v>7.8489029635663181</v>
      </c>
      <c r="F146" s="303"/>
      <c r="G146" s="302">
        <v>8.0443456663207975</v>
      </c>
      <c r="H146" s="302">
        <v>0.42896016613034704</v>
      </c>
      <c r="I146" s="302">
        <v>2.2054807150789553</v>
      </c>
      <c r="J146" s="302">
        <f t="shared" ref="J146:J148" si="71">SUM(G146:I146)</f>
        <v>10.6787865475301</v>
      </c>
      <c r="K146" s="303"/>
      <c r="L146" s="302">
        <v>11.074342382524875</v>
      </c>
      <c r="M146" s="302">
        <v>0.51400603566831837</v>
      </c>
      <c r="N146" s="302">
        <v>1.8101556646598906</v>
      </c>
      <c r="O146" s="302">
        <f t="shared" ref="O146:O153" si="72">SUM(L146:N146)</f>
        <v>13.398504082853083</v>
      </c>
    </row>
    <row r="147" spans="1:15" s="236" customFormat="1" x14ac:dyDescent="0.2">
      <c r="A147" s="237" t="str">
        <f>name!E$6</f>
        <v>Associate professional occupations</v>
      </c>
      <c r="B147" s="302">
        <v>3.1921373549508418</v>
      </c>
      <c r="C147" s="302">
        <v>0.47960237959634727</v>
      </c>
      <c r="D147" s="302">
        <v>0.34292349707186293</v>
      </c>
      <c r="E147" s="302">
        <f t="shared" si="70"/>
        <v>4.0146632316190516</v>
      </c>
      <c r="F147" s="303"/>
      <c r="G147" s="302">
        <v>3.7913973940297501</v>
      </c>
      <c r="H147" s="302">
        <v>0.53464531961351347</v>
      </c>
      <c r="I147" s="302">
        <v>0.62219956335031679</v>
      </c>
      <c r="J147" s="302">
        <f t="shared" si="71"/>
        <v>4.9482422769935805</v>
      </c>
      <c r="K147" s="303"/>
      <c r="L147" s="302">
        <v>4.1308168345901608</v>
      </c>
      <c r="M147" s="302">
        <v>0.5124998952043921</v>
      </c>
      <c r="N147" s="302">
        <v>0.67723487231896407</v>
      </c>
      <c r="O147" s="302">
        <f t="shared" si="72"/>
        <v>5.3205516021135173</v>
      </c>
    </row>
    <row r="148" spans="1:15" s="236" customFormat="1" x14ac:dyDescent="0.2">
      <c r="A148" s="237" t="str">
        <f>name!E$7</f>
        <v>Administrative and secretarial occupations</v>
      </c>
      <c r="B148" s="302">
        <v>3.937494481503435</v>
      </c>
      <c r="C148" s="302">
        <v>2.725851883260114</v>
      </c>
      <c r="D148" s="302">
        <v>0.75177313460239614</v>
      </c>
      <c r="E148" s="302">
        <f t="shared" si="70"/>
        <v>7.4151194993659448</v>
      </c>
      <c r="F148" s="303"/>
      <c r="G148" s="302">
        <v>3.9494314955840517</v>
      </c>
      <c r="H148" s="302">
        <v>2.3903810611281693</v>
      </c>
      <c r="I148" s="302">
        <v>0.73014986624368405</v>
      </c>
      <c r="J148" s="302">
        <f t="shared" si="71"/>
        <v>7.0699624229559053</v>
      </c>
      <c r="K148" s="303"/>
      <c r="L148" s="302">
        <v>3.6408030272282481</v>
      </c>
      <c r="M148" s="302">
        <v>2.4442757986901449</v>
      </c>
      <c r="N148" s="302">
        <v>0.55549773158704763</v>
      </c>
      <c r="O148" s="302">
        <f t="shared" si="72"/>
        <v>6.6405765575054403</v>
      </c>
    </row>
    <row r="149" spans="1:15" s="236" customFormat="1" x14ac:dyDescent="0.2">
      <c r="A149" s="237" t="str">
        <f>name!E$8</f>
        <v>Skilled trades occupations</v>
      </c>
      <c r="B149" s="302">
        <v>21.159852107613819</v>
      </c>
      <c r="C149" s="302">
        <v>1.1681816542664256</v>
      </c>
      <c r="D149" s="302">
        <v>17.883571455803867</v>
      </c>
      <c r="E149" s="302">
        <f t="shared" si="70"/>
        <v>40.211605217684109</v>
      </c>
      <c r="F149" s="303"/>
      <c r="G149" s="302">
        <v>16.011171016183994</v>
      </c>
      <c r="H149" s="302">
        <v>0.56577635651077773</v>
      </c>
      <c r="I149" s="302">
        <v>28.534684155563227</v>
      </c>
      <c r="J149" s="302">
        <f>SUM(G149:I149)</f>
        <v>45.111631528258002</v>
      </c>
      <c r="K149" s="303"/>
      <c r="L149" s="302">
        <v>12.439149239686786</v>
      </c>
      <c r="M149" s="302">
        <v>0.80279559629461483</v>
      </c>
      <c r="N149" s="302">
        <v>28.670986856338395</v>
      </c>
      <c r="O149" s="302">
        <f t="shared" si="72"/>
        <v>41.912931692319795</v>
      </c>
    </row>
    <row r="150" spans="1:15" s="236" customFormat="1" x14ac:dyDescent="0.2">
      <c r="A150" s="237" t="str">
        <f>name!E$9</f>
        <v>Caring, leisure and other service occupations</v>
      </c>
      <c r="B150" s="302">
        <v>0.11239852215687779</v>
      </c>
      <c r="C150" s="302">
        <v>6.2072087106839924E-2</v>
      </c>
      <c r="D150" s="302">
        <v>2.8012565613840641E-2</v>
      </c>
      <c r="E150" s="302">
        <f t="shared" si="70"/>
        <v>0.20248317487755835</v>
      </c>
      <c r="F150" s="303"/>
      <c r="G150" s="302">
        <v>0.11545777563671288</v>
      </c>
      <c r="H150" s="302">
        <v>5.1443592460058994E-2</v>
      </c>
      <c r="I150" s="302">
        <v>3.7753509603310607E-2</v>
      </c>
      <c r="J150" s="302">
        <f t="shared" ref="J150:J153" si="73">SUM(G150:I150)</f>
        <v>0.20465487770008248</v>
      </c>
      <c r="K150" s="303"/>
      <c r="L150" s="302">
        <v>0.10685718125233458</v>
      </c>
      <c r="M150" s="302">
        <v>4.2412382616434541E-2</v>
      </c>
      <c r="N150" s="302">
        <v>5.5609457450030986E-2</v>
      </c>
      <c r="O150" s="302">
        <f t="shared" si="72"/>
        <v>0.20487902131880009</v>
      </c>
    </row>
    <row r="151" spans="1:15" s="236" customFormat="1" x14ac:dyDescent="0.2">
      <c r="A151" s="237" t="str">
        <f>name!E$10</f>
        <v>Sales and customer service occupations</v>
      </c>
      <c r="B151" s="302">
        <v>0.91999459358401081</v>
      </c>
      <c r="C151" s="302">
        <v>0.58771022680131701</v>
      </c>
      <c r="D151" s="302">
        <v>0.16426109388331842</v>
      </c>
      <c r="E151" s="302">
        <f t="shared" si="70"/>
        <v>1.6719659142686463</v>
      </c>
      <c r="F151" s="303"/>
      <c r="G151" s="302">
        <v>0.89866530809380585</v>
      </c>
      <c r="H151" s="302">
        <v>0.54833080627464625</v>
      </c>
      <c r="I151" s="302">
        <v>0.25339942010407157</v>
      </c>
      <c r="J151" s="302">
        <f t="shared" si="73"/>
        <v>1.7003955344725235</v>
      </c>
      <c r="K151" s="303"/>
      <c r="L151" s="302">
        <v>0.93700953135215959</v>
      </c>
      <c r="M151" s="302">
        <v>0.59433372293217412</v>
      </c>
      <c r="N151" s="302">
        <v>0.2797935064360223</v>
      </c>
      <c r="O151" s="302">
        <f t="shared" si="72"/>
        <v>1.8111367607203559</v>
      </c>
    </row>
    <row r="152" spans="1:15" s="236" customFormat="1" x14ac:dyDescent="0.2">
      <c r="A152" s="237" t="str">
        <f>name!E$11</f>
        <v>Process, plant and machine operatives</v>
      </c>
      <c r="B152" s="302">
        <v>5.0407362234934379</v>
      </c>
      <c r="C152" s="302">
        <v>0.25695918340359597</v>
      </c>
      <c r="D152" s="302">
        <v>1.2109612548720112</v>
      </c>
      <c r="E152" s="302">
        <f t="shared" si="70"/>
        <v>6.5086566617690451</v>
      </c>
      <c r="F152" s="303"/>
      <c r="G152" s="302">
        <v>3.8480808943492026</v>
      </c>
      <c r="H152" s="302">
        <v>0.21751776225094613</v>
      </c>
      <c r="I152" s="302">
        <v>2.6514862894430142</v>
      </c>
      <c r="J152" s="302">
        <f t="shared" si="73"/>
        <v>6.7170849460431636</v>
      </c>
      <c r="K152" s="303"/>
      <c r="L152" s="302">
        <v>3.4221985643717558</v>
      </c>
      <c r="M152" s="302">
        <v>0.20788671212171625</v>
      </c>
      <c r="N152" s="302">
        <v>3.9535144587878137</v>
      </c>
      <c r="O152" s="302">
        <f t="shared" si="72"/>
        <v>7.5835997352812861</v>
      </c>
    </row>
    <row r="153" spans="1:15" s="236" customFormat="1" x14ac:dyDescent="0.2">
      <c r="A153" s="237" t="str">
        <f>name!E$12</f>
        <v>Elementary occupations</v>
      </c>
      <c r="B153" s="302">
        <v>2.7105930910229405</v>
      </c>
      <c r="C153" s="302">
        <v>1.4487598591676938</v>
      </c>
      <c r="D153" s="302">
        <v>1.5615373994926094</v>
      </c>
      <c r="E153" s="302">
        <f t="shared" si="70"/>
        <v>5.7208903496832431</v>
      </c>
      <c r="F153" s="303"/>
      <c r="G153" s="302">
        <v>2.0016546125199306</v>
      </c>
      <c r="H153" s="302">
        <v>1.0031168915915001</v>
      </c>
      <c r="I153" s="302">
        <v>2.5873523726642147</v>
      </c>
      <c r="J153" s="302">
        <f t="shared" si="73"/>
        <v>5.5921238767756449</v>
      </c>
      <c r="K153" s="303"/>
      <c r="L153" s="302">
        <v>2.4156371370749539</v>
      </c>
      <c r="M153" s="302">
        <v>0.96419474151523576</v>
      </c>
      <c r="N153" s="302">
        <v>3.5894558245910804</v>
      </c>
      <c r="O153" s="302">
        <f t="shared" si="72"/>
        <v>6.9692877031812701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47.335739711725054</v>
      </c>
      <c r="C155" s="311">
        <f t="shared" ref="C155:E155" si="74">SUM(C145:C153)</f>
        <v>7.5903139668906157</v>
      </c>
      <c r="D155" s="311">
        <f t="shared" si="74"/>
        <v>24.221946321384273</v>
      </c>
      <c r="E155" s="311">
        <f t="shared" si="74"/>
        <v>79.147999999999925</v>
      </c>
      <c r="F155" s="311"/>
      <c r="G155" s="311">
        <f t="shared" ref="G155:J155" si="75">SUM(G145:G153)</f>
        <v>42.853932815168143</v>
      </c>
      <c r="H155" s="311">
        <f t="shared" si="75"/>
        <v>6.4558908307880962</v>
      </c>
      <c r="I155" s="311">
        <f t="shared" si="75"/>
        <v>40.898176354043656</v>
      </c>
      <c r="J155" s="311">
        <f t="shared" si="75"/>
        <v>90.207999999999885</v>
      </c>
      <c r="K155" s="311"/>
      <c r="L155" s="311">
        <f t="shared" ref="L155:O155" si="76">SUM(L145:L153)</f>
        <v>42.247782882685293</v>
      </c>
      <c r="M155" s="311">
        <f t="shared" si="76"/>
        <v>6.873628013851488</v>
      </c>
      <c r="N155" s="311">
        <f t="shared" si="76"/>
        <v>43.134589103463085</v>
      </c>
      <c r="O155" s="311">
        <f t="shared" si="76"/>
        <v>92.255999999999858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20.184377817065243</v>
      </c>
      <c r="C162" s="302">
        <v>2.3313955043696604</v>
      </c>
      <c r="D162" s="302">
        <v>4.7695162897320058</v>
      </c>
      <c r="E162" s="302">
        <f>SUM(B162:D162)</f>
        <v>27.28528961116691</v>
      </c>
      <c r="F162" s="303"/>
      <c r="G162" s="302">
        <v>22.095925476887146</v>
      </c>
      <c r="H162" s="302">
        <v>3.946749774160816</v>
      </c>
      <c r="I162" s="302">
        <v>4.9632168032829975</v>
      </c>
      <c r="J162" s="302">
        <f>SUM(G162:I162)</f>
        <v>31.005892054330957</v>
      </c>
      <c r="K162" s="303"/>
      <c r="L162" s="302">
        <v>22.709081947844226</v>
      </c>
      <c r="M162" s="302">
        <v>4.410071523450334</v>
      </c>
      <c r="N162" s="302">
        <v>5.5602656415155538</v>
      </c>
      <c r="O162" s="302">
        <f>SUM(L162:N162)</f>
        <v>32.679419112810116</v>
      </c>
    </row>
    <row r="163" spans="1:15" s="236" customFormat="1" x14ac:dyDescent="0.2">
      <c r="A163" s="237" t="str">
        <f>name!E$5</f>
        <v>Professional occupations</v>
      </c>
      <c r="B163" s="302">
        <v>13.087582826636783</v>
      </c>
      <c r="C163" s="302">
        <v>3.6360966403690145</v>
      </c>
      <c r="D163" s="302">
        <v>1.4480409489647021</v>
      </c>
      <c r="E163" s="302">
        <f t="shared" ref="E163:E170" si="77">SUM(B163:D163)</f>
        <v>18.171720415970501</v>
      </c>
      <c r="F163" s="303"/>
      <c r="G163" s="302">
        <v>16.200612949597648</v>
      </c>
      <c r="H163" s="302">
        <v>4.9717718134697035</v>
      </c>
      <c r="I163" s="302">
        <v>1.1147606529163263</v>
      </c>
      <c r="J163" s="302">
        <f t="shared" ref="J163:J165" si="78">SUM(G163:I163)</f>
        <v>22.28714541598368</v>
      </c>
      <c r="K163" s="303"/>
      <c r="L163" s="302">
        <v>21.66270095901352</v>
      </c>
      <c r="M163" s="302">
        <v>5.2216575582227929</v>
      </c>
      <c r="N163" s="302">
        <v>0.88134698120493249</v>
      </c>
      <c r="O163" s="302">
        <f t="shared" ref="O163:O170" si="79">SUM(L163:N163)</f>
        <v>27.765705498441246</v>
      </c>
    </row>
    <row r="164" spans="1:15" s="236" customFormat="1" x14ac:dyDescent="0.2">
      <c r="A164" s="237" t="str">
        <f>name!E$6</f>
        <v>Associate professional occupations</v>
      </c>
      <c r="B164" s="302">
        <v>12.615499505169028</v>
      </c>
      <c r="C164" s="302">
        <v>3.3046866263816734</v>
      </c>
      <c r="D164" s="302">
        <v>0.8402947628245182</v>
      </c>
      <c r="E164" s="302">
        <f t="shared" si="77"/>
        <v>16.76048089437522</v>
      </c>
      <c r="F164" s="303"/>
      <c r="G164" s="302">
        <v>14.170621227103581</v>
      </c>
      <c r="H164" s="302">
        <v>3.9704001247397986</v>
      </c>
      <c r="I164" s="302">
        <v>0.68725855770357858</v>
      </c>
      <c r="J164" s="302">
        <f t="shared" si="78"/>
        <v>18.828279909546957</v>
      </c>
      <c r="K164" s="303"/>
      <c r="L164" s="302">
        <v>15.932820405477427</v>
      </c>
      <c r="M164" s="302">
        <v>3.6326120177834325</v>
      </c>
      <c r="N164" s="302">
        <v>0.64321135864682188</v>
      </c>
      <c r="O164" s="302">
        <f t="shared" si="79"/>
        <v>20.208643781907682</v>
      </c>
    </row>
    <row r="165" spans="1:15" s="236" customFormat="1" x14ac:dyDescent="0.2">
      <c r="A165" s="237" t="str">
        <f>name!E$7</f>
        <v>Administrative and secretarial occupations</v>
      </c>
      <c r="B165" s="302">
        <v>14.485193601563996</v>
      </c>
      <c r="C165" s="302">
        <v>7.2471136887231893</v>
      </c>
      <c r="D165" s="302">
        <v>0.27809722157283523</v>
      </c>
      <c r="E165" s="302">
        <f t="shared" si="77"/>
        <v>22.01040451186002</v>
      </c>
      <c r="F165" s="303"/>
      <c r="G165" s="302">
        <v>14.648639055828527</v>
      </c>
      <c r="H165" s="302">
        <v>7.6810309589254846</v>
      </c>
      <c r="I165" s="302">
        <v>0.35483645531027019</v>
      </c>
      <c r="J165" s="302">
        <f t="shared" si="78"/>
        <v>22.684506470064282</v>
      </c>
      <c r="K165" s="303"/>
      <c r="L165" s="302">
        <v>16.527870420244149</v>
      </c>
      <c r="M165" s="302">
        <v>7.1197483309324863</v>
      </c>
      <c r="N165" s="302">
        <v>0.25342823897904659</v>
      </c>
      <c r="O165" s="302">
        <f t="shared" si="79"/>
        <v>23.901046990155685</v>
      </c>
    </row>
    <row r="166" spans="1:15" s="236" customFormat="1" x14ac:dyDescent="0.2">
      <c r="A166" s="237" t="str">
        <f>name!E$8</f>
        <v>Skilled trades occupations</v>
      </c>
      <c r="B166" s="302">
        <v>15.899807009006155</v>
      </c>
      <c r="C166" s="302">
        <v>2.3012277655815385</v>
      </c>
      <c r="D166" s="302">
        <v>4.2839096342912164</v>
      </c>
      <c r="E166" s="302">
        <f t="shared" si="77"/>
        <v>22.48494440887891</v>
      </c>
      <c r="F166" s="303"/>
      <c r="G166" s="302">
        <v>13.488533508339792</v>
      </c>
      <c r="H166" s="302">
        <v>2.0167451497200966</v>
      </c>
      <c r="I166" s="302">
        <v>2.6988762328717666</v>
      </c>
      <c r="J166" s="302">
        <f>SUM(G166:I166)</f>
        <v>18.204154890931655</v>
      </c>
      <c r="K166" s="303"/>
      <c r="L166" s="302">
        <v>12.230127701482195</v>
      </c>
      <c r="M166" s="302">
        <v>2.2174785011835088</v>
      </c>
      <c r="N166" s="302">
        <v>3.1636959107571085</v>
      </c>
      <c r="O166" s="302">
        <f t="shared" si="79"/>
        <v>17.611302113422813</v>
      </c>
    </row>
    <row r="167" spans="1:15" s="236" customFormat="1" x14ac:dyDescent="0.2">
      <c r="A167" s="237" t="str">
        <f>name!E$9</f>
        <v>Caring, leisure and other service occupations</v>
      </c>
      <c r="B167" s="302">
        <v>1.2022988472071454</v>
      </c>
      <c r="C167" s="302">
        <v>0.43487940042698303</v>
      </c>
      <c r="D167" s="302">
        <v>0.13593468403901446</v>
      </c>
      <c r="E167" s="302">
        <f t="shared" si="77"/>
        <v>1.7731129316731429</v>
      </c>
      <c r="F167" s="303"/>
      <c r="G167" s="302">
        <v>1.2168959864707747</v>
      </c>
      <c r="H167" s="302">
        <v>0.39723412360393023</v>
      </c>
      <c r="I167" s="302">
        <v>0.25518986755043788</v>
      </c>
      <c r="J167" s="302">
        <f t="shared" ref="J167:J170" si="80">SUM(G167:I167)</f>
        <v>1.8693199776251428</v>
      </c>
      <c r="K167" s="303"/>
      <c r="L167" s="302">
        <v>1.5887418561979403</v>
      </c>
      <c r="M167" s="302">
        <v>0.28817386786095844</v>
      </c>
      <c r="N167" s="302">
        <v>0.44950125594743578</v>
      </c>
      <c r="O167" s="302">
        <f t="shared" si="79"/>
        <v>2.3264169800063343</v>
      </c>
    </row>
    <row r="168" spans="1:15" s="236" customFormat="1" x14ac:dyDescent="0.2">
      <c r="A168" s="237" t="str">
        <f>name!E$10</f>
        <v>Sales and customer service occupations</v>
      </c>
      <c r="B168" s="302">
        <v>14.049925813739963</v>
      </c>
      <c r="C168" s="302">
        <v>43.413338688738946</v>
      </c>
      <c r="D168" s="302">
        <v>2.2006472766437515</v>
      </c>
      <c r="E168" s="302">
        <f t="shared" si="77"/>
        <v>59.663911779122657</v>
      </c>
      <c r="F168" s="303"/>
      <c r="G168" s="302">
        <v>12.416888934038807</v>
      </c>
      <c r="H168" s="302">
        <v>41.52516418383729</v>
      </c>
      <c r="I168" s="302">
        <v>1.4143479952388622</v>
      </c>
      <c r="J168" s="302">
        <f t="shared" si="80"/>
        <v>55.356401113114963</v>
      </c>
      <c r="K168" s="303"/>
      <c r="L168" s="302">
        <v>10.706291224700403</v>
      </c>
      <c r="M168" s="302">
        <v>36.537663231321183</v>
      </c>
      <c r="N168" s="302">
        <v>0.96910488976677356</v>
      </c>
      <c r="O168" s="302">
        <f t="shared" si="79"/>
        <v>48.213059345788359</v>
      </c>
    </row>
    <row r="169" spans="1:15" s="236" customFormat="1" x14ac:dyDescent="0.2">
      <c r="A169" s="237" t="str">
        <f>name!E$11</f>
        <v>Process, plant and machine operatives</v>
      </c>
      <c r="B169" s="302">
        <v>15.64541144502746</v>
      </c>
      <c r="C169" s="302">
        <v>3.159451179809571</v>
      </c>
      <c r="D169" s="302">
        <v>0.41597005821553978</v>
      </c>
      <c r="E169" s="302">
        <f t="shared" si="77"/>
        <v>19.220832683052571</v>
      </c>
      <c r="F169" s="303"/>
      <c r="G169" s="302">
        <v>12.248809049577757</v>
      </c>
      <c r="H169" s="302">
        <v>3.3291831055692547</v>
      </c>
      <c r="I169" s="302">
        <v>0.35697779827202569</v>
      </c>
      <c r="J169" s="302">
        <f t="shared" si="80"/>
        <v>15.934969953419037</v>
      </c>
      <c r="K169" s="303"/>
      <c r="L169" s="302">
        <v>11.55678410540561</v>
      </c>
      <c r="M169" s="302">
        <v>3.6072429348095731</v>
      </c>
      <c r="N169" s="302">
        <v>0.47574876243537084</v>
      </c>
      <c r="O169" s="302">
        <f t="shared" si="79"/>
        <v>15.639775802650554</v>
      </c>
    </row>
    <row r="170" spans="1:15" s="236" customFormat="1" x14ac:dyDescent="0.2">
      <c r="A170" s="237" t="str">
        <f>name!E$12</f>
        <v>Elementary occupations</v>
      </c>
      <c r="B170" s="302">
        <v>13.120678902479844</v>
      </c>
      <c r="C170" s="302">
        <v>11.589205190967856</v>
      </c>
      <c r="D170" s="302">
        <v>0.47641867045243141</v>
      </c>
      <c r="E170" s="302">
        <f t="shared" si="77"/>
        <v>25.18630276390013</v>
      </c>
      <c r="F170" s="303"/>
      <c r="G170" s="302">
        <v>9.8743997732320938</v>
      </c>
      <c r="H170" s="302">
        <v>9.5051187894403366</v>
      </c>
      <c r="I170" s="302">
        <v>0.41481165231116679</v>
      </c>
      <c r="J170" s="302">
        <f t="shared" si="80"/>
        <v>19.794330214983596</v>
      </c>
      <c r="K170" s="303"/>
      <c r="L170" s="302">
        <v>10.581202455058566</v>
      </c>
      <c r="M170" s="302">
        <v>9.8390910098262978</v>
      </c>
      <c r="N170" s="302">
        <v>0.69433690993204455</v>
      </c>
      <c r="O170" s="302">
        <f t="shared" si="79"/>
        <v>21.114630374816908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120.29077576789561</v>
      </c>
      <c r="C172" s="311">
        <f t="shared" ref="C172:E172" si="81">SUM(C162:C170)</f>
        <v>77.417394685368436</v>
      </c>
      <c r="D172" s="311">
        <f t="shared" si="81"/>
        <v>14.848829546736017</v>
      </c>
      <c r="E172" s="311">
        <f t="shared" si="81"/>
        <v>212.55700000000004</v>
      </c>
      <c r="F172" s="311"/>
      <c r="G172" s="311">
        <f t="shared" ref="G172:J172" si="82">SUM(G162:G170)</f>
        <v>116.36132596107615</v>
      </c>
      <c r="H172" s="311">
        <f t="shared" si="82"/>
        <v>77.343398023466705</v>
      </c>
      <c r="I172" s="311">
        <f t="shared" si="82"/>
        <v>12.260276015457432</v>
      </c>
      <c r="J172" s="311">
        <f t="shared" si="82"/>
        <v>205.96500000000026</v>
      </c>
      <c r="K172" s="311"/>
      <c r="L172" s="311">
        <f t="shared" ref="L172:O172" si="83">SUM(L162:L170)</f>
        <v>123.49562107542405</v>
      </c>
      <c r="M172" s="311">
        <f t="shared" si="83"/>
        <v>72.87373897539058</v>
      </c>
      <c r="N172" s="311">
        <f t="shared" si="83"/>
        <v>13.090639949185087</v>
      </c>
      <c r="O172" s="311">
        <f t="shared" si="83"/>
        <v>209.45999999999967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4.636092776984758</v>
      </c>
      <c r="C179" s="302">
        <v>0.22821252508699205</v>
      </c>
      <c r="D179" s="302">
        <v>0.92992158934370495</v>
      </c>
      <c r="E179" s="302">
        <f>SUM(B179:D179)</f>
        <v>5.7942268914154544</v>
      </c>
      <c r="F179" s="303"/>
      <c r="G179" s="302">
        <v>5.6129245974104629</v>
      </c>
      <c r="H179" s="302">
        <v>0.70189360831317138</v>
      </c>
      <c r="I179" s="302">
        <v>1.1121949198810224</v>
      </c>
      <c r="J179" s="302">
        <f>SUM(G179:I179)</f>
        <v>7.427013125604657</v>
      </c>
      <c r="K179" s="303"/>
      <c r="L179" s="302">
        <v>6.2599580648683197</v>
      </c>
      <c r="M179" s="302">
        <v>0.81576795280835046</v>
      </c>
      <c r="N179" s="302">
        <v>1.1985055189677247</v>
      </c>
      <c r="O179" s="302">
        <f>SUM(L179:N179)</f>
        <v>8.274231536644395</v>
      </c>
    </row>
    <row r="180" spans="1:15" s="236" customFormat="1" x14ac:dyDescent="0.2">
      <c r="A180" s="237" t="str">
        <f>name!E$5</f>
        <v>Professional occupations</v>
      </c>
      <c r="B180" s="302">
        <v>3.3303703835844947</v>
      </c>
      <c r="C180" s="302">
        <v>0.19210489815807738</v>
      </c>
      <c r="D180" s="302">
        <v>0.31239341589153269</v>
      </c>
      <c r="E180" s="302">
        <f t="shared" ref="E180:E187" si="84">SUM(B180:D180)</f>
        <v>3.8348686976341044</v>
      </c>
      <c r="F180" s="303"/>
      <c r="G180" s="302">
        <v>4.5598517573947506</v>
      </c>
      <c r="H180" s="302">
        <v>0.52828088599292322</v>
      </c>
      <c r="I180" s="302">
        <v>0.34348010847228067</v>
      </c>
      <c r="J180" s="302">
        <f t="shared" ref="J180:J182" si="85">SUM(G180:I180)</f>
        <v>5.4316127518599542</v>
      </c>
      <c r="K180" s="303"/>
      <c r="L180" s="302">
        <v>6.4464623693604848</v>
      </c>
      <c r="M180" s="302">
        <v>0.80668135730773405</v>
      </c>
      <c r="N180" s="302">
        <v>0.31176197950383322</v>
      </c>
      <c r="O180" s="302">
        <f t="shared" ref="O180:O187" si="86">SUM(L180:N180)</f>
        <v>7.5649057061720519</v>
      </c>
    </row>
    <row r="181" spans="1:15" s="236" customFormat="1" x14ac:dyDescent="0.2">
      <c r="A181" s="237" t="str">
        <f>name!E$6</f>
        <v>Associate professional occupations</v>
      </c>
      <c r="B181" s="302">
        <v>3.3255981694587113</v>
      </c>
      <c r="C181" s="302">
        <v>0.30369284551983061</v>
      </c>
      <c r="D181" s="302">
        <v>0.1750389475275092</v>
      </c>
      <c r="E181" s="302">
        <f t="shared" si="84"/>
        <v>3.8043299625060509</v>
      </c>
      <c r="F181" s="303"/>
      <c r="G181" s="302">
        <v>3.9690780828874557</v>
      </c>
      <c r="H181" s="302">
        <v>0.61996204223301798</v>
      </c>
      <c r="I181" s="302">
        <v>0.19167326707804277</v>
      </c>
      <c r="J181" s="302">
        <f t="shared" si="85"/>
        <v>4.7807133921985168</v>
      </c>
      <c r="K181" s="303"/>
      <c r="L181" s="302">
        <v>4.2999593009882648</v>
      </c>
      <c r="M181" s="302">
        <v>0.76446522170389786</v>
      </c>
      <c r="N181" s="302">
        <v>0.21849828799605933</v>
      </c>
      <c r="O181" s="302">
        <f t="shared" si="86"/>
        <v>5.2829228106882216</v>
      </c>
    </row>
    <row r="182" spans="1:15" s="236" customFormat="1" x14ac:dyDescent="0.2">
      <c r="A182" s="237" t="str">
        <f>name!E$7</f>
        <v>Administrative and secretarial occupations</v>
      </c>
      <c r="B182" s="302">
        <v>5.6728263320257959</v>
      </c>
      <c r="C182" s="302">
        <v>2.1626968981781158</v>
      </c>
      <c r="D182" s="302">
        <v>0.16447307615643367</v>
      </c>
      <c r="E182" s="302">
        <f t="shared" si="84"/>
        <v>7.9999963063603445</v>
      </c>
      <c r="F182" s="303"/>
      <c r="G182" s="302">
        <v>6.1409678921123083</v>
      </c>
      <c r="H182" s="302">
        <v>2.7530980540948815</v>
      </c>
      <c r="I182" s="302">
        <v>0.1465604428516683</v>
      </c>
      <c r="J182" s="302">
        <f t="shared" si="85"/>
        <v>9.0406263890588594</v>
      </c>
      <c r="K182" s="303"/>
      <c r="L182" s="302">
        <v>7.7006741604852218</v>
      </c>
      <c r="M182" s="302">
        <v>2.8973526975834392</v>
      </c>
      <c r="N182" s="302">
        <v>0.14869521208484587</v>
      </c>
      <c r="O182" s="302">
        <f t="shared" si="86"/>
        <v>10.746722070153506</v>
      </c>
    </row>
    <row r="183" spans="1:15" s="236" customFormat="1" x14ac:dyDescent="0.2">
      <c r="A183" s="237" t="str">
        <f>name!E$8</f>
        <v>Skilled trades occupations</v>
      </c>
      <c r="B183" s="302">
        <v>2.9547349946523358</v>
      </c>
      <c r="C183" s="302">
        <v>0.76351756517981184</v>
      </c>
      <c r="D183" s="302">
        <v>1.04992204588975</v>
      </c>
      <c r="E183" s="302">
        <f t="shared" si="84"/>
        <v>4.7681746057218977</v>
      </c>
      <c r="F183" s="303"/>
      <c r="G183" s="302">
        <v>2.2533483895590902</v>
      </c>
      <c r="H183" s="302">
        <v>0.54656549010148614</v>
      </c>
      <c r="I183" s="302">
        <v>0.73897234304872084</v>
      </c>
      <c r="J183" s="302">
        <f>SUM(G183:I183)</f>
        <v>3.5388862227092974</v>
      </c>
      <c r="K183" s="303"/>
      <c r="L183" s="302">
        <v>1.8227791904457618</v>
      </c>
      <c r="M183" s="302">
        <v>0.81652366222190553</v>
      </c>
      <c r="N183" s="302">
        <v>0.75762482865978653</v>
      </c>
      <c r="O183" s="302">
        <f t="shared" si="86"/>
        <v>3.3969276813274538</v>
      </c>
    </row>
    <row r="184" spans="1:15" s="236" customFormat="1" x14ac:dyDescent="0.2">
      <c r="A184" s="237" t="str">
        <f>name!E$9</f>
        <v>Caring, leisure and other service occupations</v>
      </c>
      <c r="B184" s="302">
        <v>2.1564372064290143</v>
      </c>
      <c r="C184" s="302">
        <v>1.0371495049226451</v>
      </c>
      <c r="D184" s="302">
        <v>0.36150725034448444</v>
      </c>
      <c r="E184" s="302">
        <f t="shared" si="84"/>
        <v>3.5550939616961434</v>
      </c>
      <c r="F184" s="303"/>
      <c r="G184" s="302">
        <v>2.1860526257439772</v>
      </c>
      <c r="H184" s="302">
        <v>2.129200060104675</v>
      </c>
      <c r="I184" s="302">
        <v>0.37027706701179985</v>
      </c>
      <c r="J184" s="302">
        <f t="shared" ref="J184:J187" si="87">SUM(G184:I184)</f>
        <v>4.685529752860452</v>
      </c>
      <c r="K184" s="303"/>
      <c r="L184" s="302">
        <v>1.8100339997639125</v>
      </c>
      <c r="M184" s="302">
        <v>2.1949102753678487</v>
      </c>
      <c r="N184" s="302">
        <v>0.47057352079310194</v>
      </c>
      <c r="O184" s="302">
        <f t="shared" si="86"/>
        <v>4.4755177959248629</v>
      </c>
    </row>
    <row r="185" spans="1:15" s="236" customFormat="1" x14ac:dyDescent="0.2">
      <c r="A185" s="237" t="str">
        <f>name!E$10</f>
        <v>Sales and customer service occupations</v>
      </c>
      <c r="B185" s="302">
        <v>1.8816885383911626</v>
      </c>
      <c r="C185" s="302">
        <v>0.58724598855246612</v>
      </c>
      <c r="D185" s="302">
        <v>0.17200029537255784</v>
      </c>
      <c r="E185" s="302">
        <f t="shared" si="84"/>
        <v>2.6409348223161864</v>
      </c>
      <c r="F185" s="303"/>
      <c r="G185" s="302">
        <v>2.0207939252664926</v>
      </c>
      <c r="H185" s="302">
        <v>0.64403804554901334</v>
      </c>
      <c r="I185" s="302">
        <v>0.1468890614758622</v>
      </c>
      <c r="J185" s="302">
        <f t="shared" si="87"/>
        <v>2.8117210322913677</v>
      </c>
      <c r="K185" s="303"/>
      <c r="L185" s="302">
        <v>2.3106044727793607</v>
      </c>
      <c r="M185" s="302">
        <v>0.93549541747618148</v>
      </c>
      <c r="N185" s="302">
        <v>0.14380081380845217</v>
      </c>
      <c r="O185" s="302">
        <f t="shared" si="86"/>
        <v>3.3899007040639946</v>
      </c>
    </row>
    <row r="186" spans="1:15" s="236" customFormat="1" x14ac:dyDescent="0.2">
      <c r="A186" s="237" t="str">
        <f>name!E$11</f>
        <v>Process, plant and machine operatives</v>
      </c>
      <c r="B186" s="302">
        <v>21.660935569796521</v>
      </c>
      <c r="C186" s="302">
        <v>1.4625217383658322</v>
      </c>
      <c r="D186" s="302">
        <v>7.7390779346007079</v>
      </c>
      <c r="E186" s="302">
        <f t="shared" si="84"/>
        <v>30.862535242763062</v>
      </c>
      <c r="F186" s="303"/>
      <c r="G186" s="302">
        <v>17.692348258491517</v>
      </c>
      <c r="H186" s="302">
        <v>4.4338410812144256</v>
      </c>
      <c r="I186" s="302">
        <v>8.5230714481192962</v>
      </c>
      <c r="J186" s="302">
        <f t="shared" si="87"/>
        <v>30.649260787825238</v>
      </c>
      <c r="K186" s="303"/>
      <c r="L186" s="302">
        <v>17.738255519151341</v>
      </c>
      <c r="M186" s="302">
        <v>5.2842977335307824</v>
      </c>
      <c r="N186" s="302">
        <v>9.8369160953787951</v>
      </c>
      <c r="O186" s="302">
        <f t="shared" si="86"/>
        <v>32.859469348060919</v>
      </c>
    </row>
    <row r="187" spans="1:15" s="236" customFormat="1" x14ac:dyDescent="0.2">
      <c r="A187" s="237" t="str">
        <f>name!E$12</f>
        <v>Elementary occupations</v>
      </c>
      <c r="B187" s="302">
        <v>10.868960496368201</v>
      </c>
      <c r="C187" s="302">
        <v>3.0825698371271315</v>
      </c>
      <c r="D187" s="302">
        <v>0.44230917609138903</v>
      </c>
      <c r="E187" s="302">
        <f t="shared" si="84"/>
        <v>14.393839509586721</v>
      </c>
      <c r="F187" s="303"/>
      <c r="G187" s="302">
        <v>9.3367275030656973</v>
      </c>
      <c r="H187" s="302">
        <v>2.6390663574745719</v>
      </c>
      <c r="I187" s="302">
        <v>0.34884268505128657</v>
      </c>
      <c r="J187" s="302">
        <f t="shared" si="87"/>
        <v>12.324636545591556</v>
      </c>
      <c r="K187" s="303"/>
      <c r="L187" s="302">
        <v>10.764065384388505</v>
      </c>
      <c r="M187" s="302">
        <v>3.4285370854743493</v>
      </c>
      <c r="N187" s="302">
        <v>0.38379987710181468</v>
      </c>
      <c r="O187" s="302">
        <f t="shared" si="86"/>
        <v>14.57640234696467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56.487644467690998</v>
      </c>
      <c r="C189" s="311">
        <f t="shared" ref="C189:E189" si="88">SUM(C179:C187)</f>
        <v>9.8197118010909037</v>
      </c>
      <c r="D189" s="311">
        <f t="shared" si="88"/>
        <v>11.346643731218069</v>
      </c>
      <c r="E189" s="311">
        <f t="shared" si="88"/>
        <v>77.653999999999968</v>
      </c>
      <c r="F189" s="311"/>
      <c r="G189" s="311">
        <f t="shared" ref="G189:J189" si="89">SUM(G179:G187)</f>
        <v>53.772093031931746</v>
      </c>
      <c r="H189" s="311">
        <f t="shared" si="89"/>
        <v>14.995945625078166</v>
      </c>
      <c r="I189" s="311">
        <f t="shared" si="89"/>
        <v>11.921961342989979</v>
      </c>
      <c r="J189" s="311">
        <f t="shared" si="89"/>
        <v>80.689999999999898</v>
      </c>
      <c r="K189" s="311"/>
      <c r="L189" s="311">
        <f t="shared" ref="L189:O189" si="90">SUM(L179:L187)</f>
        <v>59.152792462231162</v>
      </c>
      <c r="M189" s="311">
        <f t="shared" si="90"/>
        <v>17.94403140347449</v>
      </c>
      <c r="N189" s="311">
        <f t="shared" si="90"/>
        <v>13.470176134294414</v>
      </c>
      <c r="O189" s="311">
        <f t="shared" si="90"/>
        <v>90.567000000000078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5.7680620453161939</v>
      </c>
      <c r="C196" s="302">
        <v>0.78768919446851282</v>
      </c>
      <c r="D196" s="302">
        <v>2.2134348910526844</v>
      </c>
      <c r="E196" s="302">
        <f>SUM(B196:D196)</f>
        <v>8.7691861308373902</v>
      </c>
      <c r="F196" s="303"/>
      <c r="G196" s="302">
        <v>7.523029388241719</v>
      </c>
      <c r="H196" s="302">
        <v>1.514559753773093</v>
      </c>
      <c r="I196" s="302">
        <v>2.1639315421159862</v>
      </c>
      <c r="J196" s="302">
        <f>SUM(G196:I196)</f>
        <v>11.201520684130799</v>
      </c>
      <c r="K196" s="303"/>
      <c r="L196" s="302">
        <v>9.9574091687123296</v>
      </c>
      <c r="M196" s="302">
        <v>2.351723410902006</v>
      </c>
      <c r="N196" s="302">
        <v>2.6239202161951756</v>
      </c>
      <c r="O196" s="302">
        <f>SUM(L196:N196)</f>
        <v>14.933052795809511</v>
      </c>
    </row>
    <row r="197" spans="1:15" s="236" customFormat="1" x14ac:dyDescent="0.2">
      <c r="A197" s="237" t="str">
        <f>name!E$5</f>
        <v>Professional occupations</v>
      </c>
      <c r="B197" s="302">
        <v>1.9650499186497505</v>
      </c>
      <c r="C197" s="302">
        <v>0.29394362014420222</v>
      </c>
      <c r="D197" s="302">
        <v>0.18182888656603927</v>
      </c>
      <c r="E197" s="302">
        <f t="shared" ref="E197:E204" si="91">SUM(B197:D197)</f>
        <v>2.4408224253599919</v>
      </c>
      <c r="F197" s="303"/>
      <c r="G197" s="302">
        <v>3.0589642451955097</v>
      </c>
      <c r="H197" s="302">
        <v>0.59828484409420457</v>
      </c>
      <c r="I197" s="302">
        <v>0.17116178377814378</v>
      </c>
      <c r="J197" s="302">
        <f t="shared" ref="J197:J199" si="92">SUM(G197:I197)</f>
        <v>3.8284108730678583</v>
      </c>
      <c r="K197" s="303"/>
      <c r="L197" s="302">
        <v>4.7578364645594906</v>
      </c>
      <c r="M197" s="302">
        <v>1.1219027109753983</v>
      </c>
      <c r="N197" s="302">
        <v>0.14394247665900622</v>
      </c>
      <c r="O197" s="302">
        <f t="shared" ref="O197:O204" si="93">SUM(L197:N197)</f>
        <v>6.0236816521938952</v>
      </c>
    </row>
    <row r="198" spans="1:15" s="236" customFormat="1" x14ac:dyDescent="0.2">
      <c r="A198" s="237" t="str">
        <f>name!E$6</f>
        <v>Associate professional occupations</v>
      </c>
      <c r="B198" s="302">
        <v>1.5884365124219839</v>
      </c>
      <c r="C198" s="302">
        <v>0.84016422109000066</v>
      </c>
      <c r="D198" s="302">
        <v>0.10775747140793766</v>
      </c>
      <c r="E198" s="302">
        <f t="shared" si="91"/>
        <v>2.5363582049199223</v>
      </c>
      <c r="F198" s="303"/>
      <c r="G198" s="302">
        <v>2.2341817856896498</v>
      </c>
      <c r="H198" s="302">
        <v>1.1986979645527105</v>
      </c>
      <c r="I198" s="302">
        <v>8.5953517104070967E-2</v>
      </c>
      <c r="J198" s="302">
        <f t="shared" si="92"/>
        <v>3.5188332673464315</v>
      </c>
      <c r="K198" s="303"/>
      <c r="L198" s="302">
        <v>3.3041766128379582</v>
      </c>
      <c r="M198" s="302">
        <v>2.3982000928854688</v>
      </c>
      <c r="N198" s="302">
        <v>9.9536779870887354E-2</v>
      </c>
      <c r="O198" s="302">
        <f t="shared" si="93"/>
        <v>5.8019134855943149</v>
      </c>
    </row>
    <row r="199" spans="1:15" s="236" customFormat="1" x14ac:dyDescent="0.2">
      <c r="A199" s="237" t="str">
        <f>name!E$7</f>
        <v>Administrative and secretarial occupations</v>
      </c>
      <c r="B199" s="302">
        <v>2.5333456483802475</v>
      </c>
      <c r="C199" s="302">
        <v>1.3175066408749663</v>
      </c>
      <c r="D199" s="302">
        <v>7.8932851645941063E-2</v>
      </c>
      <c r="E199" s="302">
        <f t="shared" si="91"/>
        <v>3.9297851409011546</v>
      </c>
      <c r="F199" s="303"/>
      <c r="G199" s="302">
        <v>2.9734346175315296</v>
      </c>
      <c r="H199" s="302">
        <v>1.7327983932078639</v>
      </c>
      <c r="I199" s="302">
        <v>6.095116096661829E-2</v>
      </c>
      <c r="J199" s="302">
        <f t="shared" si="92"/>
        <v>4.7671841717060115</v>
      </c>
      <c r="K199" s="303"/>
      <c r="L199" s="302">
        <v>4.6530087108417737</v>
      </c>
      <c r="M199" s="302">
        <v>3.3721599482182176</v>
      </c>
      <c r="N199" s="302">
        <v>8.5445501143521521E-2</v>
      </c>
      <c r="O199" s="302">
        <f t="shared" si="93"/>
        <v>8.1106141602035127</v>
      </c>
    </row>
    <row r="200" spans="1:15" s="236" customFormat="1" x14ac:dyDescent="0.2">
      <c r="A200" s="237" t="str">
        <f>name!E$8</f>
        <v>Skilled trades occupations</v>
      </c>
      <c r="B200" s="302">
        <v>4.6808363355316596</v>
      </c>
      <c r="C200" s="302">
        <v>3.8338403003845629</v>
      </c>
      <c r="D200" s="302">
        <v>0.6357642119898631</v>
      </c>
      <c r="E200" s="302">
        <f t="shared" si="91"/>
        <v>9.1504408479060864</v>
      </c>
      <c r="F200" s="303"/>
      <c r="G200" s="302">
        <v>4.1890527934801582</v>
      </c>
      <c r="H200" s="302">
        <v>3.7844364951187455</v>
      </c>
      <c r="I200" s="302">
        <v>0.62613558181786699</v>
      </c>
      <c r="J200" s="302">
        <f>SUM(G200:I200)</f>
        <v>8.5996248704167702</v>
      </c>
      <c r="K200" s="303"/>
      <c r="L200" s="302">
        <v>3.0301425206966361</v>
      </c>
      <c r="M200" s="302">
        <v>5.6036258928147742</v>
      </c>
      <c r="N200" s="302">
        <v>0.83842301449820833</v>
      </c>
      <c r="O200" s="302">
        <f t="shared" si="93"/>
        <v>9.4721914280096176</v>
      </c>
    </row>
    <row r="201" spans="1:15" s="236" customFormat="1" x14ac:dyDescent="0.2">
      <c r="A201" s="237" t="str">
        <f>name!E$9</f>
        <v>Caring, leisure and other service occupations</v>
      </c>
      <c r="B201" s="302">
        <v>1.4930333230030666</v>
      </c>
      <c r="C201" s="302">
        <v>1.6366730528955993</v>
      </c>
      <c r="D201" s="302">
        <v>0.17028659471696259</v>
      </c>
      <c r="E201" s="302">
        <f t="shared" si="91"/>
        <v>3.2999929706156284</v>
      </c>
      <c r="F201" s="303"/>
      <c r="G201" s="302">
        <v>1.6074354834486928</v>
      </c>
      <c r="H201" s="302">
        <v>1.8728309983510845</v>
      </c>
      <c r="I201" s="302">
        <v>0.19977210674443535</v>
      </c>
      <c r="J201" s="302">
        <f t="shared" ref="J201:J204" si="94">SUM(G201:I201)</f>
        <v>3.6800385885442126</v>
      </c>
      <c r="K201" s="303"/>
      <c r="L201" s="302">
        <v>1.8128845305666637</v>
      </c>
      <c r="M201" s="302">
        <v>2.3916091713480165</v>
      </c>
      <c r="N201" s="302">
        <v>0.37855066717153107</v>
      </c>
      <c r="O201" s="302">
        <f t="shared" si="93"/>
        <v>4.5830443690862115</v>
      </c>
    </row>
    <row r="202" spans="1:15" s="236" customFormat="1" x14ac:dyDescent="0.2">
      <c r="A202" s="237" t="str">
        <f>name!E$10</f>
        <v>Sales and customer service occupations</v>
      </c>
      <c r="B202" s="302">
        <v>1.7403161613883722</v>
      </c>
      <c r="C202" s="302">
        <v>3.2079905310014114</v>
      </c>
      <c r="D202" s="302">
        <v>0.93980928769580219</v>
      </c>
      <c r="E202" s="302">
        <f t="shared" si="91"/>
        <v>5.8881159800855851</v>
      </c>
      <c r="F202" s="303"/>
      <c r="G202" s="302">
        <v>1.9726486638693073</v>
      </c>
      <c r="H202" s="302">
        <v>4.087771047437684</v>
      </c>
      <c r="I202" s="302">
        <v>0.62660931537774378</v>
      </c>
      <c r="J202" s="302">
        <f t="shared" si="94"/>
        <v>6.6870290266847352</v>
      </c>
      <c r="K202" s="303"/>
      <c r="L202" s="302">
        <v>3.1492041416158161</v>
      </c>
      <c r="M202" s="302">
        <v>7.7908380346492487</v>
      </c>
      <c r="N202" s="302">
        <v>0.54082431872555148</v>
      </c>
      <c r="O202" s="302">
        <f t="shared" si="93"/>
        <v>11.480866494990616</v>
      </c>
    </row>
    <row r="203" spans="1:15" s="236" customFormat="1" x14ac:dyDescent="0.2">
      <c r="A203" s="237" t="str">
        <f>name!E$11</f>
        <v>Process, plant and machine operatives</v>
      </c>
      <c r="B203" s="302">
        <v>1.0191863677780919</v>
      </c>
      <c r="C203" s="302">
        <v>1.6834959930564037</v>
      </c>
      <c r="D203" s="302">
        <v>7.6070120799212229E-2</v>
      </c>
      <c r="E203" s="302">
        <f t="shared" si="91"/>
        <v>2.7787524816337079</v>
      </c>
      <c r="F203" s="303"/>
      <c r="G203" s="302">
        <v>0.90614192321845888</v>
      </c>
      <c r="H203" s="302">
        <v>2.2380292192443294</v>
      </c>
      <c r="I203" s="302">
        <v>6.5645648724470249E-2</v>
      </c>
      <c r="J203" s="302">
        <f t="shared" si="94"/>
        <v>3.2098167911872584</v>
      </c>
      <c r="K203" s="303"/>
      <c r="L203" s="302">
        <v>1.2082757011164589</v>
      </c>
      <c r="M203" s="302">
        <v>4.6198196966847229</v>
      </c>
      <c r="N203" s="302">
        <v>0.11007448070963557</v>
      </c>
      <c r="O203" s="302">
        <f t="shared" si="93"/>
        <v>5.9381698785108172</v>
      </c>
    </row>
    <row r="204" spans="1:15" s="236" customFormat="1" x14ac:dyDescent="0.2">
      <c r="A204" s="237" t="str">
        <f>name!E$12</f>
        <v>Elementary occupations</v>
      </c>
      <c r="B204" s="302">
        <v>6.3927834423966416</v>
      </c>
      <c r="C204" s="302">
        <v>26.156595798504451</v>
      </c>
      <c r="D204" s="302">
        <v>0.24416657683932025</v>
      </c>
      <c r="E204" s="302">
        <f t="shared" si="91"/>
        <v>32.793545817740409</v>
      </c>
      <c r="F204" s="303"/>
      <c r="G204" s="302">
        <v>6.5016412241098918</v>
      </c>
      <c r="H204" s="302">
        <v>27.770561912734838</v>
      </c>
      <c r="I204" s="302">
        <v>0.15633859007122422</v>
      </c>
      <c r="J204" s="302">
        <f t="shared" si="94"/>
        <v>34.428541726915952</v>
      </c>
      <c r="K204" s="303"/>
      <c r="L204" s="302">
        <v>8.0190413755840613</v>
      </c>
      <c r="M204" s="302">
        <v>26.913955632155396</v>
      </c>
      <c r="N204" s="302">
        <v>0.2894687278619491</v>
      </c>
      <c r="O204" s="302">
        <f t="shared" si="93"/>
        <v>35.222465735601411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27.181049754866002</v>
      </c>
      <c r="C206" s="311">
        <f t="shared" ref="C206:E206" si="95">SUM(C196:C204)</f>
        <v>39.757899352420111</v>
      </c>
      <c r="D206" s="311">
        <f t="shared" si="95"/>
        <v>4.648050892713762</v>
      </c>
      <c r="E206" s="311">
        <f t="shared" si="95"/>
        <v>71.586999999999875</v>
      </c>
      <c r="F206" s="311"/>
      <c r="G206" s="311">
        <f t="shared" ref="G206:J206" si="96">SUM(G196:G204)</f>
        <v>30.966530124784921</v>
      </c>
      <c r="H206" s="311">
        <f t="shared" si="96"/>
        <v>44.797970628514548</v>
      </c>
      <c r="I206" s="311">
        <f t="shared" si="96"/>
        <v>4.1564992467005606</v>
      </c>
      <c r="J206" s="311">
        <f t="shared" si="96"/>
        <v>79.921000000000021</v>
      </c>
      <c r="K206" s="311"/>
      <c r="L206" s="311">
        <f t="shared" ref="L206:O206" si="97">SUM(L196:L204)</f>
        <v>39.891979226531184</v>
      </c>
      <c r="M206" s="311">
        <f t="shared" si="97"/>
        <v>56.563834590633249</v>
      </c>
      <c r="N206" s="311">
        <f t="shared" si="97"/>
        <v>5.1101861828354656</v>
      </c>
      <c r="O206" s="311">
        <f t="shared" si="97"/>
        <v>101.56599999999989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0.28738917002142567</v>
      </c>
      <c r="C213" s="302">
        <v>4.1214760114550344E-2</v>
      </c>
      <c r="D213" s="302">
        <v>0.15950827462796474</v>
      </c>
      <c r="E213" s="302">
        <f>SUM(B213:D213)</f>
        <v>0.48811220476394074</v>
      </c>
      <c r="F213" s="303"/>
      <c r="G213" s="302">
        <v>0.27358441190220711</v>
      </c>
      <c r="H213" s="302">
        <v>8.9838027817315369E-2</v>
      </c>
      <c r="I213" s="302">
        <v>0.33961061831973233</v>
      </c>
      <c r="J213" s="302">
        <f>SUM(G213:I213)</f>
        <v>0.70303305803925475</v>
      </c>
      <c r="K213" s="303"/>
      <c r="L213" s="302">
        <v>0.22190200026471352</v>
      </c>
      <c r="M213" s="302">
        <v>0.10728570125229529</v>
      </c>
      <c r="N213" s="302">
        <v>0.35103086936569411</v>
      </c>
      <c r="O213" s="302">
        <f>SUM(L213:N213)</f>
        <v>0.68021857088270288</v>
      </c>
    </row>
    <row r="214" spans="1:15" s="236" customFormat="1" x14ac:dyDescent="0.2">
      <c r="A214" s="237" t="str">
        <f>name!E$5</f>
        <v>Professional occupations</v>
      </c>
      <c r="B214" s="302">
        <v>0.53520700691952439</v>
      </c>
      <c r="C214" s="302">
        <v>8.0524415555844261E-2</v>
      </c>
      <c r="D214" s="302">
        <v>0.48656630976495735</v>
      </c>
      <c r="E214" s="302">
        <f t="shared" ref="E214:E221" si="98">SUM(B214:D214)</f>
        <v>1.102297732240326</v>
      </c>
      <c r="F214" s="303"/>
      <c r="G214" s="302">
        <v>0.60678196491395442</v>
      </c>
      <c r="H214" s="302">
        <v>0.17529770175951023</v>
      </c>
      <c r="I214" s="302">
        <v>0.9003465615050732</v>
      </c>
      <c r="J214" s="302">
        <f t="shared" ref="J214:J216" si="99">SUM(G214:I214)</f>
        <v>1.6824262281785378</v>
      </c>
      <c r="K214" s="303"/>
      <c r="L214" s="302">
        <v>0.75086000448637524</v>
      </c>
      <c r="M214" s="302">
        <v>0.25788109907663276</v>
      </c>
      <c r="N214" s="302">
        <v>0.80275107576590865</v>
      </c>
      <c r="O214" s="302">
        <f t="shared" ref="O214:O221" si="100">SUM(L214:N214)</f>
        <v>1.8114921793289167</v>
      </c>
    </row>
    <row r="215" spans="1:15" s="236" customFormat="1" x14ac:dyDescent="0.2">
      <c r="A215" s="237" t="str">
        <f>name!E$6</f>
        <v>Associate professional occupations</v>
      </c>
      <c r="B215" s="302">
        <v>0.43615653592363035</v>
      </c>
      <c r="C215" s="302">
        <v>0.15399144352877275</v>
      </c>
      <c r="D215" s="302">
        <v>0.73966921275147168</v>
      </c>
      <c r="E215" s="302">
        <f t="shared" si="98"/>
        <v>1.3298171922038748</v>
      </c>
      <c r="F215" s="303"/>
      <c r="G215" s="302">
        <v>0.39953794624234262</v>
      </c>
      <c r="H215" s="302">
        <v>0.27956322194446387</v>
      </c>
      <c r="I215" s="302">
        <v>1.4110912867435466</v>
      </c>
      <c r="J215" s="302">
        <f t="shared" si="99"/>
        <v>2.090192454930353</v>
      </c>
      <c r="K215" s="303"/>
      <c r="L215" s="302">
        <v>0.36681275523271356</v>
      </c>
      <c r="M215" s="302">
        <v>0.28270772886966178</v>
      </c>
      <c r="N215" s="302">
        <v>1.3252794138621893</v>
      </c>
      <c r="O215" s="302">
        <f t="shared" si="100"/>
        <v>1.9747998979645647</v>
      </c>
    </row>
    <row r="216" spans="1:15" s="236" customFormat="1" x14ac:dyDescent="0.2">
      <c r="A216" s="237" t="str">
        <f>name!E$7</f>
        <v>Administrative and secretarial occupations</v>
      </c>
      <c r="B216" s="302">
        <v>0.29637991401821029</v>
      </c>
      <c r="C216" s="302">
        <v>0.29692072018304339</v>
      </c>
      <c r="D216" s="302">
        <v>3.1009955782919908E-2</v>
      </c>
      <c r="E216" s="302">
        <f t="shared" si="98"/>
        <v>0.62431058998417355</v>
      </c>
      <c r="F216" s="303"/>
      <c r="G216" s="302">
        <v>0.21900854029682659</v>
      </c>
      <c r="H216" s="302">
        <v>0.41475309446433106</v>
      </c>
      <c r="I216" s="302">
        <v>6.0733071300811001E-2</v>
      </c>
      <c r="J216" s="302">
        <f t="shared" si="99"/>
        <v>0.69449470606196861</v>
      </c>
      <c r="K216" s="303"/>
      <c r="L216" s="302">
        <v>0.19628450783741164</v>
      </c>
      <c r="M216" s="302">
        <v>0.40593121906786217</v>
      </c>
      <c r="N216" s="302">
        <v>5.1519070850613566E-2</v>
      </c>
      <c r="O216" s="302">
        <f t="shared" si="100"/>
        <v>0.65373479775588739</v>
      </c>
    </row>
    <row r="217" spans="1:15" s="236" customFormat="1" x14ac:dyDescent="0.2">
      <c r="A217" s="237" t="str">
        <f>name!E$8</f>
        <v>Skilled trades occupations</v>
      </c>
      <c r="B217" s="302">
        <v>0.17058859100397628</v>
      </c>
      <c r="C217" s="302">
        <v>3.1651127957545537E-2</v>
      </c>
      <c r="D217" s="302">
        <v>0.18251520477344055</v>
      </c>
      <c r="E217" s="302">
        <f t="shared" si="98"/>
        <v>0.38475492373496234</v>
      </c>
      <c r="F217" s="303"/>
      <c r="G217" s="302">
        <v>0.11864987494422377</v>
      </c>
      <c r="H217" s="302">
        <v>4.2926512731003813E-2</v>
      </c>
      <c r="I217" s="302">
        <v>0.30470505039997159</v>
      </c>
      <c r="J217" s="302">
        <f>SUM(G217:I217)</f>
        <v>0.46628143807519917</v>
      </c>
      <c r="K217" s="303"/>
      <c r="L217" s="302">
        <v>6.4511587685578603E-2</v>
      </c>
      <c r="M217" s="302">
        <v>5.3406367394255257E-2</v>
      </c>
      <c r="N217" s="302">
        <v>0.33665607687477334</v>
      </c>
      <c r="O217" s="302">
        <f t="shared" si="100"/>
        <v>0.45457403195460722</v>
      </c>
    </row>
    <row r="218" spans="1:15" s="236" customFormat="1" x14ac:dyDescent="0.2">
      <c r="A218" s="237" t="str">
        <f>name!E$9</f>
        <v>Caring, leisure and other service occupations</v>
      </c>
      <c r="B218" s="302">
        <v>0.14952337753834094</v>
      </c>
      <c r="C218" s="302">
        <v>0.14689533816611228</v>
      </c>
      <c r="D218" s="302">
        <v>3.1180485713830544E-2</v>
      </c>
      <c r="E218" s="302">
        <f t="shared" si="98"/>
        <v>0.32759920141828375</v>
      </c>
      <c r="F218" s="303"/>
      <c r="G218" s="302">
        <v>9.7680482289149467E-2</v>
      </c>
      <c r="H218" s="302">
        <v>0.20911741467742243</v>
      </c>
      <c r="I218" s="302">
        <v>7.4333809485747276E-2</v>
      </c>
      <c r="J218" s="302">
        <f t="shared" ref="J218:J221" si="101">SUM(G218:I218)</f>
        <v>0.3811317064523192</v>
      </c>
      <c r="K218" s="303"/>
      <c r="L218" s="302">
        <v>0.10257640231983244</v>
      </c>
      <c r="M218" s="302">
        <v>0.19824844230166805</v>
      </c>
      <c r="N218" s="302">
        <v>8.2280308059924409E-2</v>
      </c>
      <c r="O218" s="302">
        <f t="shared" si="100"/>
        <v>0.38310515268142492</v>
      </c>
    </row>
    <row r="219" spans="1:15" s="236" customFormat="1" x14ac:dyDescent="0.2">
      <c r="A219" s="237" t="str">
        <f>name!E$10</f>
        <v>Sales and customer service occupations</v>
      </c>
      <c r="B219" s="302">
        <v>0.16679676021624903</v>
      </c>
      <c r="C219" s="302">
        <v>0.11607711859318623</v>
      </c>
      <c r="D219" s="302">
        <v>3.5784541395213164E-2</v>
      </c>
      <c r="E219" s="302">
        <f t="shared" si="98"/>
        <v>0.31865842020464841</v>
      </c>
      <c r="F219" s="303"/>
      <c r="G219" s="302">
        <v>0.12424991228903812</v>
      </c>
      <c r="H219" s="302">
        <v>0.18654502965769029</v>
      </c>
      <c r="I219" s="302">
        <v>5.3532297538500147E-2</v>
      </c>
      <c r="J219" s="302">
        <f t="shared" si="101"/>
        <v>0.36432723948522855</v>
      </c>
      <c r="K219" s="303"/>
      <c r="L219" s="302">
        <v>0.12373852790876147</v>
      </c>
      <c r="M219" s="302">
        <v>0.23312769528797564</v>
      </c>
      <c r="N219" s="302">
        <v>4.3610196762238172E-2</v>
      </c>
      <c r="O219" s="302">
        <f t="shared" si="100"/>
        <v>0.40047641995897526</v>
      </c>
    </row>
    <row r="220" spans="1:15" s="236" customFormat="1" x14ac:dyDescent="0.2">
      <c r="A220" s="237" t="str">
        <f>name!E$11</f>
        <v>Process, plant and machine operatives</v>
      </c>
      <c r="B220" s="302">
        <v>4.9891707110244397E-2</v>
      </c>
      <c r="C220" s="302">
        <v>1.8925015934646447E-2</v>
      </c>
      <c r="D220" s="302">
        <v>5.0206268781279907E-2</v>
      </c>
      <c r="E220" s="302">
        <f t="shared" si="98"/>
        <v>0.11902299182617074</v>
      </c>
      <c r="F220" s="303"/>
      <c r="G220" s="302">
        <v>3.0771218373061925E-2</v>
      </c>
      <c r="H220" s="302">
        <v>3.2535936313202792E-2</v>
      </c>
      <c r="I220" s="302">
        <v>0.12316664433901246</v>
      </c>
      <c r="J220" s="302">
        <f t="shared" si="101"/>
        <v>0.18647379902527716</v>
      </c>
      <c r="K220" s="303"/>
      <c r="L220" s="302">
        <v>1.886538585336037E-2</v>
      </c>
      <c r="M220" s="302">
        <v>3.0545437088221761E-2</v>
      </c>
      <c r="N220" s="302">
        <v>0.1684006215362597</v>
      </c>
      <c r="O220" s="302">
        <f t="shared" si="100"/>
        <v>0.21781144447784184</v>
      </c>
    </row>
    <row r="221" spans="1:15" s="236" customFormat="1" x14ac:dyDescent="0.2">
      <c r="A221" s="237" t="str">
        <f>name!E$12</f>
        <v>Elementary occupations</v>
      </c>
      <c r="B221" s="302">
        <v>0.22798309992296037</v>
      </c>
      <c r="C221" s="302">
        <v>0.27580552761755661</v>
      </c>
      <c r="D221" s="302">
        <v>0.29363811608309581</v>
      </c>
      <c r="E221" s="302">
        <f t="shared" si="98"/>
        <v>0.79742674362361288</v>
      </c>
      <c r="F221" s="303"/>
      <c r="G221" s="302">
        <v>0.11633737221948134</v>
      </c>
      <c r="H221" s="302">
        <v>0.32372804373940589</v>
      </c>
      <c r="I221" s="302">
        <v>0.43157395379298047</v>
      </c>
      <c r="J221" s="302">
        <f t="shared" si="101"/>
        <v>0.87163936975186773</v>
      </c>
      <c r="K221" s="303"/>
      <c r="L221" s="302">
        <v>0.10363702395947463</v>
      </c>
      <c r="M221" s="302">
        <v>0.26487731374427875</v>
      </c>
      <c r="N221" s="302">
        <v>0.48327316729131886</v>
      </c>
      <c r="O221" s="302">
        <f t="shared" si="100"/>
        <v>0.85178750499507228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2.3199161626745615</v>
      </c>
      <c r="C223" s="311">
        <f t="shared" ref="C223:E223" si="102">SUM(C213:C221)</f>
        <v>1.1620054676512579</v>
      </c>
      <c r="D223" s="311">
        <f t="shared" si="102"/>
        <v>2.0100783696741735</v>
      </c>
      <c r="E223" s="311">
        <f t="shared" si="102"/>
        <v>5.4919999999999929</v>
      </c>
      <c r="F223" s="311"/>
      <c r="G223" s="311">
        <f t="shared" ref="G223:J223" si="103">SUM(G213:G221)</f>
        <v>1.9866017234702853</v>
      </c>
      <c r="H223" s="311">
        <f t="shared" si="103"/>
        <v>1.7543049831043456</v>
      </c>
      <c r="I223" s="311">
        <f t="shared" si="103"/>
        <v>3.6990932934253746</v>
      </c>
      <c r="J223" s="311">
        <f t="shared" si="103"/>
        <v>7.4400000000000048</v>
      </c>
      <c r="K223" s="311"/>
      <c r="L223" s="311">
        <f t="shared" ref="L223:O223" si="104">SUM(L213:L221)</f>
        <v>1.9491881955482213</v>
      </c>
      <c r="M223" s="311">
        <f t="shared" si="104"/>
        <v>1.8340110040828517</v>
      </c>
      <c r="N223" s="311">
        <f t="shared" si="104"/>
        <v>3.6448008003689205</v>
      </c>
      <c r="O223" s="311">
        <f t="shared" si="104"/>
        <v>7.4279999999999928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3.3139075842662096</v>
      </c>
      <c r="C230" s="302">
        <v>0.3087989976061713</v>
      </c>
      <c r="D230" s="302">
        <v>0.35593617997221144</v>
      </c>
      <c r="E230" s="302">
        <f>SUM(B230:D230)</f>
        <v>3.9786427618445925</v>
      </c>
      <c r="F230" s="303"/>
      <c r="G230" s="302">
        <v>3.7179250735004006</v>
      </c>
      <c r="H230" s="302">
        <v>0.34227681900682688</v>
      </c>
      <c r="I230" s="302">
        <v>0.75280019260178921</v>
      </c>
      <c r="J230" s="302">
        <f>SUM(G230:I230)</f>
        <v>4.8130020851090167</v>
      </c>
      <c r="K230" s="303"/>
      <c r="L230" s="302">
        <v>3.4122299800759031</v>
      </c>
      <c r="M230" s="302">
        <v>0.395545998914962</v>
      </c>
      <c r="N230" s="302">
        <v>0.88193721846801476</v>
      </c>
      <c r="O230" s="302">
        <f>SUM(L230:N230)</f>
        <v>4.6897131974588797</v>
      </c>
    </row>
    <row r="231" spans="1:15" s="236" customFormat="1" x14ac:dyDescent="0.2">
      <c r="A231" s="237" t="str">
        <f>name!E$5</f>
        <v>Professional occupations</v>
      </c>
      <c r="B231" s="302">
        <v>10.036149902471667</v>
      </c>
      <c r="C231" s="302">
        <v>0.43279719152969021</v>
      </c>
      <c r="D231" s="302">
        <v>1.3154420669762388</v>
      </c>
      <c r="E231" s="302">
        <f t="shared" ref="E231:E238" si="105">SUM(B231:D231)</f>
        <v>11.784389160977597</v>
      </c>
      <c r="F231" s="303"/>
      <c r="G231" s="302">
        <v>11.736491296249454</v>
      </c>
      <c r="H231" s="302">
        <v>0.34693596281007016</v>
      </c>
      <c r="I231" s="302">
        <v>2.3995782248232542</v>
      </c>
      <c r="J231" s="302">
        <f t="shared" ref="J231:J233" si="106">SUM(G231:I231)</f>
        <v>14.483005483882778</v>
      </c>
      <c r="K231" s="303"/>
      <c r="L231" s="302">
        <v>14.777404900687941</v>
      </c>
      <c r="M231" s="302">
        <v>0.45690968118528263</v>
      </c>
      <c r="N231" s="302">
        <v>2.2855656821491079</v>
      </c>
      <c r="O231" s="302">
        <f t="shared" ref="O231:O238" si="107">SUM(L231:N231)</f>
        <v>17.51988026402233</v>
      </c>
    </row>
    <row r="232" spans="1:15" s="236" customFormat="1" x14ac:dyDescent="0.2">
      <c r="A232" s="237" t="str">
        <f>name!E$6</f>
        <v>Associate professional occupations</v>
      </c>
      <c r="B232" s="302">
        <v>4.2286475059965563</v>
      </c>
      <c r="C232" s="302">
        <v>0.49281215474812484</v>
      </c>
      <c r="D232" s="302">
        <v>0.46283859850599324</v>
      </c>
      <c r="E232" s="302">
        <f t="shared" si="105"/>
        <v>5.1842982592506743</v>
      </c>
      <c r="F232" s="303"/>
      <c r="G232" s="302">
        <v>4.7743101220026114</v>
      </c>
      <c r="H232" s="302">
        <v>0.44398219694864199</v>
      </c>
      <c r="I232" s="302">
        <v>0.81979164313165542</v>
      </c>
      <c r="J232" s="302">
        <f t="shared" si="106"/>
        <v>6.0380839620829097</v>
      </c>
      <c r="K232" s="303"/>
      <c r="L232" s="302">
        <v>4.7414951912891192</v>
      </c>
      <c r="M232" s="302">
        <v>0.43695751360650742</v>
      </c>
      <c r="N232" s="302">
        <v>0.91882495442797529</v>
      </c>
      <c r="O232" s="302">
        <f t="shared" si="107"/>
        <v>6.097277659323602</v>
      </c>
    </row>
    <row r="233" spans="1:15" s="236" customFormat="1" x14ac:dyDescent="0.2">
      <c r="A233" s="237" t="str">
        <f>name!E$7</f>
        <v>Administrative and secretarial occupations</v>
      </c>
      <c r="B233" s="302">
        <v>1.7648404783107123</v>
      </c>
      <c r="C233" s="302">
        <v>1.1456265440361715</v>
      </c>
      <c r="D233" s="302">
        <v>8.1063379602322419E-2</v>
      </c>
      <c r="E233" s="302">
        <f t="shared" si="105"/>
        <v>2.9915304019492064</v>
      </c>
      <c r="F233" s="303"/>
      <c r="G233" s="302">
        <v>1.8045525360256505</v>
      </c>
      <c r="H233" s="302">
        <v>0.71233339367294657</v>
      </c>
      <c r="I233" s="302">
        <v>0.11177465666052024</v>
      </c>
      <c r="J233" s="302">
        <f t="shared" si="106"/>
        <v>2.6286605863591173</v>
      </c>
      <c r="K233" s="303"/>
      <c r="L233" s="302">
        <v>1.69111566430671</v>
      </c>
      <c r="M233" s="302">
        <v>0.63554307999046444</v>
      </c>
      <c r="N233" s="302">
        <v>8.1547992008667289E-2</v>
      </c>
      <c r="O233" s="302">
        <f t="shared" si="107"/>
        <v>2.4082067363058415</v>
      </c>
    </row>
    <row r="234" spans="1:15" s="236" customFormat="1" x14ac:dyDescent="0.2">
      <c r="A234" s="237" t="str">
        <f>name!E$8</f>
        <v>Skilled trades occupations</v>
      </c>
      <c r="B234" s="302">
        <v>1.1290411501884035</v>
      </c>
      <c r="C234" s="302">
        <v>4.7648297809359308E-2</v>
      </c>
      <c r="D234" s="302">
        <v>0.39148973229576467</v>
      </c>
      <c r="E234" s="302">
        <f t="shared" si="105"/>
        <v>1.5681791802935274</v>
      </c>
      <c r="F234" s="303"/>
      <c r="G234" s="302">
        <v>0.99686063282723014</v>
      </c>
      <c r="H234" s="302">
        <v>3.6593593041166647E-2</v>
      </c>
      <c r="I234" s="302">
        <v>0.57900157947670372</v>
      </c>
      <c r="J234" s="302">
        <f>SUM(G234:I234)</f>
        <v>1.6124558053451006</v>
      </c>
      <c r="K234" s="303"/>
      <c r="L234" s="302">
        <v>0.6702724191771906</v>
      </c>
      <c r="M234" s="302">
        <v>4.2083839429636095E-2</v>
      </c>
      <c r="N234" s="302">
        <v>1.0206857383070076</v>
      </c>
      <c r="O234" s="302">
        <f t="shared" si="107"/>
        <v>1.7330419969138342</v>
      </c>
    </row>
    <row r="235" spans="1:15" s="236" customFormat="1" x14ac:dyDescent="0.2">
      <c r="A235" s="237" t="str">
        <f>name!E$9</f>
        <v>Caring, leisure and other service occupations</v>
      </c>
      <c r="B235" s="302">
        <v>0.56756738114114769</v>
      </c>
      <c r="C235" s="302">
        <v>0.12253008108808237</v>
      </c>
      <c r="D235" s="302">
        <v>4.8319324729528719E-2</v>
      </c>
      <c r="E235" s="302">
        <f t="shared" si="105"/>
        <v>0.73841678695875879</v>
      </c>
      <c r="F235" s="303"/>
      <c r="G235" s="302">
        <v>0.57373207967950213</v>
      </c>
      <c r="H235" s="302">
        <v>8.249100230163664E-2</v>
      </c>
      <c r="I235" s="302">
        <v>7.9816851047517151E-2</v>
      </c>
      <c r="J235" s="302">
        <f t="shared" ref="J235:J238" si="108">SUM(G235:I235)</f>
        <v>0.73603993302865589</v>
      </c>
      <c r="K235" s="303"/>
      <c r="L235" s="302">
        <v>0.70662776032565489</v>
      </c>
      <c r="M235" s="302">
        <v>8.0353136632489913E-2</v>
      </c>
      <c r="N235" s="302">
        <v>0.12523243890798072</v>
      </c>
      <c r="O235" s="302">
        <f t="shared" si="107"/>
        <v>0.91221333586612552</v>
      </c>
    </row>
    <row r="236" spans="1:15" s="236" customFormat="1" x14ac:dyDescent="0.2">
      <c r="A236" s="237" t="str">
        <f>name!E$10</f>
        <v>Sales and customer service occupations</v>
      </c>
      <c r="B236" s="302">
        <v>0.8029758963548902</v>
      </c>
      <c r="C236" s="302">
        <v>0.4279039577035062</v>
      </c>
      <c r="D236" s="302">
        <v>5.6776782621042687E-2</v>
      </c>
      <c r="E236" s="302">
        <f t="shared" si="105"/>
        <v>1.2876566366794391</v>
      </c>
      <c r="F236" s="303"/>
      <c r="G236" s="302">
        <v>0.84286338832507213</v>
      </c>
      <c r="H236" s="302">
        <v>0.3447335918651519</v>
      </c>
      <c r="I236" s="302">
        <v>7.4769054957742748E-2</v>
      </c>
      <c r="J236" s="302">
        <f t="shared" si="108"/>
        <v>1.2623660351479666</v>
      </c>
      <c r="K236" s="303"/>
      <c r="L236" s="302">
        <v>0.90742957286515391</v>
      </c>
      <c r="M236" s="302">
        <v>0.41513398303680821</v>
      </c>
      <c r="N236" s="302">
        <v>8.312801416010783E-2</v>
      </c>
      <c r="O236" s="302">
        <f t="shared" si="107"/>
        <v>1.40569157006207</v>
      </c>
    </row>
    <row r="237" spans="1:15" s="236" customFormat="1" x14ac:dyDescent="0.2">
      <c r="A237" s="237" t="str">
        <f>name!E$11</f>
        <v>Process, plant and machine operatives</v>
      </c>
      <c r="B237" s="302">
        <v>0.13224182716963326</v>
      </c>
      <c r="C237" s="302">
        <v>4.5357839767495294E-2</v>
      </c>
      <c r="D237" s="302">
        <v>8.8977041554430397E-2</v>
      </c>
      <c r="E237" s="302">
        <f t="shared" si="105"/>
        <v>0.26657670849155896</v>
      </c>
      <c r="F237" s="303"/>
      <c r="G237" s="302">
        <v>0.10417324661875538</v>
      </c>
      <c r="H237" s="302">
        <v>6.1304002133886711E-2</v>
      </c>
      <c r="I237" s="302">
        <v>0.16915166647415736</v>
      </c>
      <c r="J237" s="302">
        <f t="shared" si="108"/>
        <v>0.33462891522679944</v>
      </c>
      <c r="K237" s="303"/>
      <c r="L237" s="302">
        <v>8.8147427759598149E-2</v>
      </c>
      <c r="M237" s="302">
        <v>5.796408787461152E-2</v>
      </c>
      <c r="N237" s="302">
        <v>0.22361928304190445</v>
      </c>
      <c r="O237" s="302">
        <f t="shared" si="107"/>
        <v>0.36973079867611414</v>
      </c>
    </row>
    <row r="238" spans="1:15" s="236" customFormat="1" x14ac:dyDescent="0.2">
      <c r="A238" s="237" t="str">
        <f>name!E$12</f>
        <v>Elementary occupations</v>
      </c>
      <c r="B238" s="302">
        <v>0.22865754579914471</v>
      </c>
      <c r="C238" s="302">
        <v>0.10374988149364094</v>
      </c>
      <c r="D238" s="302">
        <v>0.13190267626187221</v>
      </c>
      <c r="E238" s="302">
        <f t="shared" si="105"/>
        <v>0.46431010355465785</v>
      </c>
      <c r="F238" s="303"/>
      <c r="G238" s="302">
        <v>0.16456395437678845</v>
      </c>
      <c r="H238" s="302">
        <v>6.5682973094697117E-2</v>
      </c>
      <c r="I238" s="302">
        <v>0.16951026634610211</v>
      </c>
      <c r="J238" s="302">
        <f t="shared" si="108"/>
        <v>0.39975719381758767</v>
      </c>
      <c r="K238" s="303"/>
      <c r="L238" s="302">
        <v>0.14844130503692934</v>
      </c>
      <c r="M238" s="302">
        <v>7.6077840965566648E-2</v>
      </c>
      <c r="N238" s="302">
        <v>0.24372529536866494</v>
      </c>
      <c r="O238" s="302">
        <f t="shared" si="107"/>
        <v>0.46824444137116095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22.204029271698367</v>
      </c>
      <c r="C240" s="311">
        <f t="shared" ref="C240:E240" si="109">SUM(C230:C238)</f>
        <v>3.1272249457822419</v>
      </c>
      <c r="D240" s="311">
        <f t="shared" si="109"/>
        <v>2.9327457825194045</v>
      </c>
      <c r="E240" s="311">
        <f t="shared" si="109"/>
        <v>28.264000000000014</v>
      </c>
      <c r="F240" s="311"/>
      <c r="G240" s="311">
        <f t="shared" ref="G240:J240" si="110">SUM(G230:G238)</f>
        <v>24.715472329605461</v>
      </c>
      <c r="H240" s="311">
        <f t="shared" si="110"/>
        <v>2.4363335348750246</v>
      </c>
      <c r="I240" s="311">
        <f t="shared" si="110"/>
        <v>5.1561941355194429</v>
      </c>
      <c r="J240" s="311">
        <f t="shared" si="110"/>
        <v>32.307999999999929</v>
      </c>
      <c r="K240" s="311"/>
      <c r="L240" s="311">
        <f t="shared" ref="L240:O240" si="111">SUM(L230:L238)</f>
        <v>27.143164221524202</v>
      </c>
      <c r="M240" s="311">
        <f t="shared" si="111"/>
        <v>2.5965691616363293</v>
      </c>
      <c r="N240" s="311">
        <f t="shared" si="111"/>
        <v>5.8642666168394326</v>
      </c>
      <c r="O240" s="311">
        <f t="shared" si="111"/>
        <v>35.603999999999964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4.9188192151137926</v>
      </c>
      <c r="C247" s="302">
        <v>0.39728607071867272</v>
      </c>
      <c r="D247" s="302">
        <v>0.52200553373075342</v>
      </c>
      <c r="E247" s="302">
        <f>SUM(B247:D247)</f>
        <v>5.8381108195632194</v>
      </c>
      <c r="F247" s="303"/>
      <c r="G247" s="302">
        <v>5.3572839462900141</v>
      </c>
      <c r="H247" s="302">
        <v>0.78297849218108606</v>
      </c>
      <c r="I247" s="302">
        <v>0.54448126388524321</v>
      </c>
      <c r="J247" s="302">
        <f>SUM(G247:I247)</f>
        <v>6.684743702356343</v>
      </c>
      <c r="K247" s="303"/>
      <c r="L247" s="302">
        <v>4.4824720987231714</v>
      </c>
      <c r="M247" s="302">
        <v>0.99567571077899553</v>
      </c>
      <c r="N247" s="302">
        <v>0.56381733813888879</v>
      </c>
      <c r="O247" s="302">
        <f>SUM(L247:N247)</f>
        <v>6.0419651476410552</v>
      </c>
    </row>
    <row r="248" spans="1:15" s="236" customFormat="1" x14ac:dyDescent="0.2">
      <c r="A248" s="237" t="str">
        <f>name!E$5</f>
        <v>Professional occupations</v>
      </c>
      <c r="B248" s="302">
        <v>6.1150501097495251</v>
      </c>
      <c r="C248" s="302">
        <v>0.30159886028032856</v>
      </c>
      <c r="D248" s="302">
        <v>1.3298399687482318</v>
      </c>
      <c r="E248" s="302">
        <f t="shared" ref="E248:E255" si="112">SUM(B248:D248)</f>
        <v>7.7464889387780858</v>
      </c>
      <c r="F248" s="303"/>
      <c r="G248" s="302">
        <v>7.888396858138397</v>
      </c>
      <c r="H248" s="302">
        <v>0.55090167358962172</v>
      </c>
      <c r="I248" s="302">
        <v>1.0007324341882997</v>
      </c>
      <c r="J248" s="302">
        <f t="shared" ref="J248:J250" si="113">SUM(G248:I248)</f>
        <v>9.4400309659163177</v>
      </c>
      <c r="K248" s="303"/>
      <c r="L248" s="302">
        <v>9.3538148763959832</v>
      </c>
      <c r="M248" s="302">
        <v>0.61490001604307754</v>
      </c>
      <c r="N248" s="302">
        <v>0.89338303731478741</v>
      </c>
      <c r="O248" s="302">
        <f t="shared" ref="O248:O255" si="114">SUM(L248:N248)</f>
        <v>10.862097929753848</v>
      </c>
    </row>
    <row r="249" spans="1:15" s="236" customFormat="1" x14ac:dyDescent="0.2">
      <c r="A249" s="237" t="str">
        <f>name!E$6</f>
        <v>Associate professional occupations</v>
      </c>
      <c r="B249" s="302">
        <v>7.4399155817291485</v>
      </c>
      <c r="C249" s="302">
        <v>0.76213162023725212</v>
      </c>
      <c r="D249" s="302">
        <v>1.5920029996826084</v>
      </c>
      <c r="E249" s="302">
        <f t="shared" si="112"/>
        <v>9.794050201649009</v>
      </c>
      <c r="F249" s="303"/>
      <c r="G249" s="302">
        <v>8.2922891251982875</v>
      </c>
      <c r="H249" s="302">
        <v>1.1061646158794163</v>
      </c>
      <c r="I249" s="302">
        <v>1.3139750893038267</v>
      </c>
      <c r="J249" s="302">
        <f t="shared" si="113"/>
        <v>10.71242883038153</v>
      </c>
      <c r="K249" s="303"/>
      <c r="L249" s="302">
        <v>7.5090949930496889</v>
      </c>
      <c r="M249" s="302">
        <v>1.135962501538277</v>
      </c>
      <c r="N249" s="302">
        <v>1.4550513431052834</v>
      </c>
      <c r="O249" s="302">
        <f t="shared" si="114"/>
        <v>10.10010883769325</v>
      </c>
    </row>
    <row r="250" spans="1:15" s="236" customFormat="1" x14ac:dyDescent="0.2">
      <c r="A250" s="237" t="str">
        <f>name!E$7</f>
        <v>Administrative and secretarial occupations</v>
      </c>
      <c r="B250" s="302">
        <v>9.5402350251506043</v>
      </c>
      <c r="C250" s="302">
        <v>3.4305159082715004</v>
      </c>
      <c r="D250" s="302">
        <v>0.60174152871824538</v>
      </c>
      <c r="E250" s="302">
        <f t="shared" si="112"/>
        <v>13.57249246214035</v>
      </c>
      <c r="F250" s="303"/>
      <c r="G250" s="302">
        <v>9.1685357204022928</v>
      </c>
      <c r="H250" s="302">
        <v>4.2522679874385263</v>
      </c>
      <c r="I250" s="302">
        <v>0.27756013429163795</v>
      </c>
      <c r="J250" s="302">
        <f t="shared" si="113"/>
        <v>13.698363842132457</v>
      </c>
      <c r="K250" s="303"/>
      <c r="L250" s="302">
        <v>8.0937122854336714</v>
      </c>
      <c r="M250" s="302">
        <v>3.5440784456686174</v>
      </c>
      <c r="N250" s="302">
        <v>0.28270506579286442</v>
      </c>
      <c r="O250" s="302">
        <f t="shared" si="114"/>
        <v>11.920495796895153</v>
      </c>
    </row>
    <row r="251" spans="1:15" s="236" customFormat="1" x14ac:dyDescent="0.2">
      <c r="A251" s="237" t="str">
        <f>name!E$8</f>
        <v>Skilled trades occupations</v>
      </c>
      <c r="B251" s="302">
        <v>0.28043854532253742</v>
      </c>
      <c r="C251" s="302">
        <v>6.5221384648471686E-2</v>
      </c>
      <c r="D251" s="302">
        <v>0.18562592678553747</v>
      </c>
      <c r="E251" s="302">
        <f t="shared" si="112"/>
        <v>0.5312858567565466</v>
      </c>
      <c r="F251" s="303"/>
      <c r="G251" s="302">
        <v>0.22575501532612102</v>
      </c>
      <c r="H251" s="302">
        <v>6.8362690277018801E-2</v>
      </c>
      <c r="I251" s="302">
        <v>0.14184407732539003</v>
      </c>
      <c r="J251" s="302">
        <f>SUM(G251:I251)</f>
        <v>0.43596178292852983</v>
      </c>
      <c r="K251" s="303"/>
      <c r="L251" s="302">
        <v>0.18668858789767298</v>
      </c>
      <c r="M251" s="302">
        <v>6.032358261358009E-2</v>
      </c>
      <c r="N251" s="302">
        <v>0.13490536019836155</v>
      </c>
      <c r="O251" s="302">
        <f t="shared" si="114"/>
        <v>0.38191753070961465</v>
      </c>
    </row>
    <row r="252" spans="1:15" s="236" customFormat="1" x14ac:dyDescent="0.2">
      <c r="A252" s="237" t="str">
        <f>name!E$9</f>
        <v>Caring, leisure and other service occupations</v>
      </c>
      <c r="B252" s="302">
        <v>0.22381670753425323</v>
      </c>
      <c r="C252" s="302">
        <v>2.65875733288399E-2</v>
      </c>
      <c r="D252" s="302">
        <v>0.16303445379733236</v>
      </c>
      <c r="E252" s="302">
        <f t="shared" si="112"/>
        <v>0.41343873466042547</v>
      </c>
      <c r="F252" s="303"/>
      <c r="G252" s="302">
        <v>0.26221717299555108</v>
      </c>
      <c r="H252" s="302">
        <v>3.2007049857259037E-2</v>
      </c>
      <c r="I252" s="302">
        <v>7.5119071934796097E-2</v>
      </c>
      <c r="J252" s="302">
        <f t="shared" ref="J252:J255" si="115">SUM(G252:I252)</f>
        <v>0.36934329478760625</v>
      </c>
      <c r="K252" s="303"/>
      <c r="L252" s="302">
        <v>0.27962147199000026</v>
      </c>
      <c r="M252" s="302">
        <v>2.4811883481665509E-2</v>
      </c>
      <c r="N252" s="302">
        <v>0.1223304456661916</v>
      </c>
      <c r="O252" s="302">
        <f t="shared" si="114"/>
        <v>0.42676380113785739</v>
      </c>
    </row>
    <row r="253" spans="1:15" s="236" customFormat="1" x14ac:dyDescent="0.2">
      <c r="A253" s="237" t="str">
        <f>name!E$10</f>
        <v>Sales and customer service occupations</v>
      </c>
      <c r="B253" s="302">
        <v>2.3178525652000159</v>
      </c>
      <c r="C253" s="302">
        <v>0.90865475845303267</v>
      </c>
      <c r="D253" s="302">
        <v>0.78868242819831313</v>
      </c>
      <c r="E253" s="302">
        <f t="shared" si="112"/>
        <v>4.015189751851362</v>
      </c>
      <c r="F253" s="303"/>
      <c r="G253" s="302">
        <v>2.2694179242441286</v>
      </c>
      <c r="H253" s="302">
        <v>1.2968479160641462</v>
      </c>
      <c r="I253" s="302">
        <v>0.24781475724078852</v>
      </c>
      <c r="J253" s="302">
        <f t="shared" si="115"/>
        <v>3.8140805975490637</v>
      </c>
      <c r="K253" s="303"/>
      <c r="L253" s="302">
        <v>2.1562405329302741</v>
      </c>
      <c r="M253" s="302">
        <v>1.3710631087128824</v>
      </c>
      <c r="N253" s="302">
        <v>0.22295886822448924</v>
      </c>
      <c r="O253" s="302">
        <f t="shared" si="114"/>
        <v>3.7502625098676456</v>
      </c>
    </row>
    <row r="254" spans="1:15" s="236" customFormat="1" x14ac:dyDescent="0.2">
      <c r="A254" s="237" t="str">
        <f>name!E$11</f>
        <v>Process, plant and machine operatives</v>
      </c>
      <c r="B254" s="302">
        <v>0.14943890694172185</v>
      </c>
      <c r="C254" s="302">
        <v>1.9926394462288905E-2</v>
      </c>
      <c r="D254" s="302">
        <v>0.13023731278857492</v>
      </c>
      <c r="E254" s="302">
        <f t="shared" si="112"/>
        <v>0.29960261419258571</v>
      </c>
      <c r="F254" s="303"/>
      <c r="G254" s="302">
        <v>0.11323623122456922</v>
      </c>
      <c r="H254" s="302">
        <v>2.5708733365112913E-2</v>
      </c>
      <c r="I254" s="302">
        <v>0.19833628261681416</v>
      </c>
      <c r="J254" s="302">
        <f t="shared" si="115"/>
        <v>0.33728124720649633</v>
      </c>
      <c r="K254" s="303"/>
      <c r="L254" s="302">
        <v>9.7843486853165768E-2</v>
      </c>
      <c r="M254" s="302">
        <v>3.6256496996997699E-2</v>
      </c>
      <c r="N254" s="302">
        <v>0.26785642765035167</v>
      </c>
      <c r="O254" s="302">
        <f t="shared" si="114"/>
        <v>0.40195641150051514</v>
      </c>
    </row>
    <row r="255" spans="1:15" s="236" customFormat="1" x14ac:dyDescent="0.2">
      <c r="A255" s="237" t="str">
        <f>name!E$12</f>
        <v>Elementary occupations</v>
      </c>
      <c r="B255" s="302">
        <v>0.37179809224154781</v>
      </c>
      <c r="C255" s="302">
        <v>9.0381564479991169E-2</v>
      </c>
      <c r="D255" s="302">
        <v>0.27816096368700194</v>
      </c>
      <c r="E255" s="302">
        <f t="shared" si="112"/>
        <v>0.74034062040854098</v>
      </c>
      <c r="F255" s="303"/>
      <c r="G255" s="302">
        <v>0.28812808263396456</v>
      </c>
      <c r="H255" s="302">
        <v>9.9849412305526408E-2</v>
      </c>
      <c r="I255" s="302">
        <v>0.10578824180214338</v>
      </c>
      <c r="J255" s="302">
        <f t="shared" si="115"/>
        <v>0.49376573674163438</v>
      </c>
      <c r="K255" s="303"/>
      <c r="L255" s="302">
        <v>0.24212773813778007</v>
      </c>
      <c r="M255" s="302">
        <v>8.685355463517988E-2</v>
      </c>
      <c r="N255" s="302">
        <v>0.13145074202810508</v>
      </c>
      <c r="O255" s="302">
        <f t="shared" si="114"/>
        <v>0.46043203480106504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31.357364748983148</v>
      </c>
      <c r="C257" s="311">
        <f t="shared" ref="C257:E257" si="116">SUM(C247:C255)</f>
        <v>6.0023041348803785</v>
      </c>
      <c r="D257" s="311">
        <f t="shared" si="116"/>
        <v>5.5913311161365984</v>
      </c>
      <c r="E257" s="311">
        <f t="shared" si="116"/>
        <v>42.951000000000114</v>
      </c>
      <c r="F257" s="311"/>
      <c r="G257" s="311">
        <f t="shared" ref="G257:J257" si="117">SUM(G247:G255)</f>
        <v>33.865260076453332</v>
      </c>
      <c r="H257" s="311">
        <f t="shared" si="117"/>
        <v>8.2150885709577128</v>
      </c>
      <c r="I257" s="311">
        <f t="shared" si="117"/>
        <v>3.90565135258894</v>
      </c>
      <c r="J257" s="311">
        <f t="shared" si="117"/>
        <v>45.985999999999983</v>
      </c>
      <c r="K257" s="311"/>
      <c r="L257" s="311">
        <f t="shared" ref="L257:O257" si="118">SUM(L247:L255)</f>
        <v>32.401616071411411</v>
      </c>
      <c r="M257" s="311">
        <f t="shared" si="118"/>
        <v>7.8699253004692737</v>
      </c>
      <c r="N257" s="311">
        <f t="shared" si="118"/>
        <v>4.0744586281193236</v>
      </c>
      <c r="O257" s="311">
        <f t="shared" si="118"/>
        <v>44.346000000000004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2.260947819355176</v>
      </c>
      <c r="C264" s="302">
        <v>0.40149907436163362</v>
      </c>
      <c r="D264" s="302">
        <v>0.35804389539801573</v>
      </c>
      <c r="E264" s="302">
        <f>SUM(B264:D264)</f>
        <v>3.0204907891148252</v>
      </c>
      <c r="F264" s="303"/>
      <c r="G264" s="302">
        <v>2.8084912467516108</v>
      </c>
      <c r="H264" s="302">
        <v>1.0269926689858697</v>
      </c>
      <c r="I264" s="302">
        <v>0.45487889472992571</v>
      </c>
      <c r="J264" s="302">
        <f>SUM(G264:I264)</f>
        <v>4.2903628104674061</v>
      </c>
      <c r="K264" s="303"/>
      <c r="L264" s="302">
        <v>3.1085561443246581</v>
      </c>
      <c r="M264" s="302">
        <v>1.0287984398415735</v>
      </c>
      <c r="N264" s="302">
        <v>0.5225218085429022</v>
      </c>
      <c r="O264" s="302">
        <f>SUM(L264:N264)</f>
        <v>4.6598763927091342</v>
      </c>
    </row>
    <row r="265" spans="1:15" s="236" customFormat="1" x14ac:dyDescent="0.2">
      <c r="A265" s="237" t="str">
        <f>name!E$5</f>
        <v>Professional occupations</v>
      </c>
      <c r="B265" s="302">
        <v>2.4297999745370178</v>
      </c>
      <c r="C265" s="302">
        <v>0.44702951969911953</v>
      </c>
      <c r="D265" s="302">
        <v>0.25918992552117037</v>
      </c>
      <c r="E265" s="302">
        <f t="shared" ref="E265:E272" si="119">SUM(B265:D265)</f>
        <v>3.1360194197573077</v>
      </c>
      <c r="F265" s="303"/>
      <c r="G265" s="302">
        <v>3.3577961840733273</v>
      </c>
      <c r="H265" s="302">
        <v>0.92517791514853454</v>
      </c>
      <c r="I265" s="302">
        <v>0.26719552280724124</v>
      </c>
      <c r="J265" s="302">
        <f t="shared" ref="J265:J267" si="120">SUM(G265:I265)</f>
        <v>4.5501696220291032</v>
      </c>
      <c r="K265" s="303"/>
      <c r="L265" s="302">
        <v>4.2713308890942061</v>
      </c>
      <c r="M265" s="302">
        <v>1.1465209722944523</v>
      </c>
      <c r="N265" s="302">
        <v>0.22737995936996516</v>
      </c>
      <c r="O265" s="302">
        <f t="shared" ref="O265:O272" si="121">SUM(L265:N265)</f>
        <v>5.6452318207586236</v>
      </c>
    </row>
    <row r="266" spans="1:15" s="236" customFormat="1" x14ac:dyDescent="0.2">
      <c r="A266" s="237" t="str">
        <f>name!E$6</f>
        <v>Associate professional occupations</v>
      </c>
      <c r="B266" s="302">
        <v>2.4644054529399262</v>
      </c>
      <c r="C266" s="302">
        <v>0.58390852445080932</v>
      </c>
      <c r="D266" s="302">
        <v>0.25774511168232206</v>
      </c>
      <c r="E266" s="302">
        <f t="shared" si="119"/>
        <v>3.3060590890730577</v>
      </c>
      <c r="F266" s="303"/>
      <c r="G266" s="302">
        <v>3.0844877630886347</v>
      </c>
      <c r="H266" s="302">
        <v>1.1455495352212051</v>
      </c>
      <c r="I266" s="302">
        <v>0.26283165081837034</v>
      </c>
      <c r="J266" s="302">
        <f t="shared" si="120"/>
        <v>4.4928689491282103</v>
      </c>
      <c r="K266" s="303"/>
      <c r="L266" s="302">
        <v>3.9736568521987645</v>
      </c>
      <c r="M266" s="302">
        <v>1.2957532024142866</v>
      </c>
      <c r="N266" s="302">
        <v>0.35190117985738856</v>
      </c>
      <c r="O266" s="302">
        <f t="shared" si="121"/>
        <v>5.621311234470439</v>
      </c>
    </row>
    <row r="267" spans="1:15" s="236" customFormat="1" x14ac:dyDescent="0.2">
      <c r="A267" s="237" t="str">
        <f>name!E$7</f>
        <v>Administrative and secretarial occupations</v>
      </c>
      <c r="B267" s="302">
        <v>2.8055097959510062</v>
      </c>
      <c r="C267" s="302">
        <v>2.3730586833373106</v>
      </c>
      <c r="D267" s="302">
        <v>4.465762499319649E-2</v>
      </c>
      <c r="E267" s="302">
        <f t="shared" si="119"/>
        <v>5.2232261042815136</v>
      </c>
      <c r="F267" s="303"/>
      <c r="G267" s="302">
        <v>2.7403846858035696</v>
      </c>
      <c r="H267" s="302">
        <v>2.6565995950626156</v>
      </c>
      <c r="I267" s="302">
        <v>4.3566421068787227E-2</v>
      </c>
      <c r="J267" s="302">
        <f t="shared" si="120"/>
        <v>5.4405507019349724</v>
      </c>
      <c r="K267" s="303"/>
      <c r="L267" s="302">
        <v>2.7301377799063453</v>
      </c>
      <c r="M267" s="302">
        <v>2.239354809927693</v>
      </c>
      <c r="N267" s="302">
        <v>6.6372918010922891E-2</v>
      </c>
      <c r="O267" s="302">
        <f t="shared" si="121"/>
        <v>5.035865507844961</v>
      </c>
    </row>
    <row r="268" spans="1:15" s="236" customFormat="1" x14ac:dyDescent="0.2">
      <c r="A268" s="237" t="str">
        <f>name!E$8</f>
        <v>Skilled trades occupations</v>
      </c>
      <c r="B268" s="302">
        <v>0.4539444868369758</v>
      </c>
      <c r="C268" s="302">
        <v>0.1272263999390702</v>
      </c>
      <c r="D268" s="302">
        <v>0.77712846527954216</v>
      </c>
      <c r="E268" s="302">
        <f t="shared" si="119"/>
        <v>1.3582993520555882</v>
      </c>
      <c r="F268" s="303"/>
      <c r="G268" s="302">
        <v>0.46123522441775944</v>
      </c>
      <c r="H268" s="302">
        <v>0.20746115122794476</v>
      </c>
      <c r="I268" s="302">
        <v>0.56521021782024672</v>
      </c>
      <c r="J268" s="302">
        <f>SUM(G268:I268)</f>
        <v>1.2339065934659508</v>
      </c>
      <c r="K268" s="303"/>
      <c r="L268" s="302">
        <v>0.52852420125876076</v>
      </c>
      <c r="M268" s="302">
        <v>0.30927076918437779</v>
      </c>
      <c r="N268" s="302">
        <v>0.64917788442439028</v>
      </c>
      <c r="O268" s="302">
        <f t="shared" si="121"/>
        <v>1.4869728548675289</v>
      </c>
    </row>
    <row r="269" spans="1:15" s="236" customFormat="1" x14ac:dyDescent="0.2">
      <c r="A269" s="237" t="str">
        <f>name!E$9</f>
        <v>Caring, leisure and other service occupations</v>
      </c>
      <c r="B269" s="302">
        <v>0.48441870575819668</v>
      </c>
      <c r="C269" s="302">
        <v>0.23331058777443967</v>
      </c>
      <c r="D269" s="302">
        <v>0.13518136688149621</v>
      </c>
      <c r="E269" s="302">
        <f t="shared" si="119"/>
        <v>0.85291066041413255</v>
      </c>
      <c r="F269" s="303"/>
      <c r="G269" s="302">
        <v>0.47761726546809913</v>
      </c>
      <c r="H269" s="302">
        <v>0.32137481874385787</v>
      </c>
      <c r="I269" s="302">
        <v>0.12422156973808743</v>
      </c>
      <c r="J269" s="302">
        <f t="shared" ref="J269:J272" si="122">SUM(G269:I269)</f>
        <v>0.9232136539500444</v>
      </c>
      <c r="K269" s="303"/>
      <c r="L269" s="302">
        <v>0.58458699716381612</v>
      </c>
      <c r="M269" s="302">
        <v>0.29135750321110054</v>
      </c>
      <c r="N269" s="302">
        <v>0.25549886746230271</v>
      </c>
      <c r="O269" s="302">
        <f t="shared" si="121"/>
        <v>1.1314433678372193</v>
      </c>
    </row>
    <row r="270" spans="1:15" s="236" customFormat="1" x14ac:dyDescent="0.2">
      <c r="A270" s="237" t="str">
        <f>name!E$10</f>
        <v>Sales and customer service occupations</v>
      </c>
      <c r="B270" s="302">
        <v>2.1084299739239203</v>
      </c>
      <c r="C270" s="302">
        <v>1.0441048043170751</v>
      </c>
      <c r="D270" s="302">
        <v>0.14069471335316822</v>
      </c>
      <c r="E270" s="302">
        <f t="shared" si="119"/>
        <v>3.2932294915941638</v>
      </c>
      <c r="F270" s="303"/>
      <c r="G270" s="302">
        <v>1.9688428679235703</v>
      </c>
      <c r="H270" s="302">
        <v>1.4100617202644592</v>
      </c>
      <c r="I270" s="302">
        <v>0.12565591971464488</v>
      </c>
      <c r="J270" s="302">
        <f t="shared" si="122"/>
        <v>3.5045605079026743</v>
      </c>
      <c r="K270" s="303"/>
      <c r="L270" s="302">
        <v>2.1489381152255733</v>
      </c>
      <c r="M270" s="302">
        <v>1.5758278702038886</v>
      </c>
      <c r="N270" s="302">
        <v>0.11943974722606021</v>
      </c>
      <c r="O270" s="302">
        <f t="shared" si="121"/>
        <v>3.8442057326555226</v>
      </c>
    </row>
    <row r="271" spans="1:15" s="236" customFormat="1" x14ac:dyDescent="0.2">
      <c r="A271" s="237" t="str">
        <f>name!E$11</f>
        <v>Process, plant and machine operatives</v>
      </c>
      <c r="B271" s="302">
        <v>0.22197344575755062</v>
      </c>
      <c r="C271" s="302">
        <v>2.9866209722486374E-2</v>
      </c>
      <c r="D271" s="302">
        <v>4.262877615252593E-2</v>
      </c>
      <c r="E271" s="302">
        <f t="shared" si="119"/>
        <v>0.29446843163256292</v>
      </c>
      <c r="F271" s="303"/>
      <c r="G271" s="302">
        <v>0.21581268426927469</v>
      </c>
      <c r="H271" s="302">
        <v>6.6559796553548142E-2</v>
      </c>
      <c r="I271" s="302">
        <v>5.511511273310872E-2</v>
      </c>
      <c r="J271" s="302">
        <f t="shared" si="122"/>
        <v>0.33748759355593155</v>
      </c>
      <c r="K271" s="303"/>
      <c r="L271" s="302">
        <v>0.16263691484585474</v>
      </c>
      <c r="M271" s="302">
        <v>6.7333549252770325E-2</v>
      </c>
      <c r="N271" s="302">
        <v>9.0607711460587451E-2</v>
      </c>
      <c r="O271" s="302">
        <f t="shared" si="121"/>
        <v>0.32057817555921253</v>
      </c>
    </row>
    <row r="272" spans="1:15" s="236" customFormat="1" x14ac:dyDescent="0.2">
      <c r="A272" s="237" t="str">
        <f>name!E$12</f>
        <v>Elementary occupations</v>
      </c>
      <c r="B272" s="302">
        <v>0.35166530636069959</v>
      </c>
      <c r="C272" s="302">
        <v>0.31768920379315374</v>
      </c>
      <c r="D272" s="302">
        <v>0.99394215192301028</v>
      </c>
      <c r="E272" s="302">
        <f t="shared" si="119"/>
        <v>1.6632966620768637</v>
      </c>
      <c r="F272" s="303"/>
      <c r="G272" s="302">
        <v>0.33882046223380352</v>
      </c>
      <c r="H272" s="302">
        <v>0.32917029561653904</v>
      </c>
      <c r="I272" s="302">
        <v>0.95688880971536472</v>
      </c>
      <c r="J272" s="302">
        <f t="shared" si="122"/>
        <v>1.6248795675657073</v>
      </c>
      <c r="K272" s="303"/>
      <c r="L272" s="302">
        <v>0.33566409941463737</v>
      </c>
      <c r="M272" s="302">
        <v>0.26654968540197421</v>
      </c>
      <c r="N272" s="302">
        <v>1.1753011284807726</v>
      </c>
      <c r="O272" s="302">
        <f t="shared" si="121"/>
        <v>1.7775149132973842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13.581094961420467</v>
      </c>
      <c r="C274" s="311">
        <f t="shared" ref="C274:E274" si="123">SUM(C264:C272)</f>
        <v>5.5576930073950983</v>
      </c>
      <c r="D274" s="311">
        <f t="shared" si="123"/>
        <v>3.0092120311844477</v>
      </c>
      <c r="E274" s="311">
        <f t="shared" si="123"/>
        <v>22.148000000000014</v>
      </c>
      <c r="F274" s="311"/>
      <c r="G274" s="311">
        <f t="shared" ref="G274:J274" si="124">SUM(G264:G272)</f>
        <v>15.453488384029649</v>
      </c>
      <c r="H274" s="311">
        <f t="shared" si="124"/>
        <v>8.0889474968245754</v>
      </c>
      <c r="I274" s="311">
        <f t="shared" si="124"/>
        <v>2.855564119145777</v>
      </c>
      <c r="J274" s="311">
        <f t="shared" si="124"/>
        <v>26.397999999999996</v>
      </c>
      <c r="K274" s="311"/>
      <c r="L274" s="311">
        <f t="shared" ref="L274:O274" si="125">SUM(L264:L272)</f>
        <v>17.844031993432615</v>
      </c>
      <c r="M274" s="311">
        <f t="shared" si="125"/>
        <v>8.2207668017321183</v>
      </c>
      <c r="N274" s="311">
        <f t="shared" si="125"/>
        <v>3.4582012048352926</v>
      </c>
      <c r="O274" s="311">
        <f t="shared" si="125"/>
        <v>29.523000000000028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8.1639544115612654</v>
      </c>
      <c r="C281" s="302">
        <v>1.555610122507989</v>
      </c>
      <c r="D281" s="302">
        <v>1.7015540883031035</v>
      </c>
      <c r="E281" s="302">
        <f>SUM(B281:D281)</f>
        <v>11.421118622372358</v>
      </c>
      <c r="F281" s="303"/>
      <c r="G281" s="302">
        <v>7.7454596709290078</v>
      </c>
      <c r="H281" s="302">
        <v>2.0752232198247573</v>
      </c>
      <c r="I281" s="302">
        <v>2.5790269347962047</v>
      </c>
      <c r="J281" s="302">
        <f>SUM(G281:I281)</f>
        <v>12.399709825549969</v>
      </c>
      <c r="K281" s="303"/>
      <c r="L281" s="302">
        <v>7.0421687339157</v>
      </c>
      <c r="M281" s="302">
        <v>2.7521092127780613</v>
      </c>
      <c r="N281" s="302">
        <v>3.0791280217345443</v>
      </c>
      <c r="O281" s="302">
        <f>SUM(L281:N281)</f>
        <v>12.873405968428305</v>
      </c>
    </row>
    <row r="282" spans="1:15" s="236" customFormat="1" x14ac:dyDescent="0.2">
      <c r="A282" s="237" t="str">
        <f>name!E$5</f>
        <v>Professional occupations</v>
      </c>
      <c r="B282" s="302">
        <v>22.247429097612446</v>
      </c>
      <c r="C282" s="302">
        <v>2.7778028887839024</v>
      </c>
      <c r="D282" s="302">
        <v>7.8831169028108139</v>
      </c>
      <c r="E282" s="302">
        <f t="shared" ref="E282:E289" si="126">SUM(B282:D282)</f>
        <v>32.908348889207161</v>
      </c>
      <c r="F282" s="303"/>
      <c r="G282" s="302">
        <v>24.797231895255546</v>
      </c>
      <c r="H282" s="302">
        <v>3.6689213108154792</v>
      </c>
      <c r="I282" s="302">
        <v>10.987175377391347</v>
      </c>
      <c r="J282" s="302">
        <f t="shared" ref="J282:J284" si="127">SUM(G282:I282)</f>
        <v>39.453328583462373</v>
      </c>
      <c r="K282" s="303"/>
      <c r="L282" s="302">
        <v>30.099429209470021</v>
      </c>
      <c r="M282" s="302">
        <v>4.6520747143092782</v>
      </c>
      <c r="N282" s="302">
        <v>10.752404262647136</v>
      </c>
      <c r="O282" s="302">
        <f t="shared" ref="O282:O289" si="128">SUM(L282:N282)</f>
        <v>45.503908186426429</v>
      </c>
    </row>
    <row r="283" spans="1:15" s="236" customFormat="1" x14ac:dyDescent="0.2">
      <c r="A283" s="237" t="str">
        <f>name!E$6</f>
        <v>Associate professional occupations</v>
      </c>
      <c r="B283" s="302">
        <v>12.671448578091281</v>
      </c>
      <c r="C283" s="302">
        <v>2.6946843221265864</v>
      </c>
      <c r="D283" s="302">
        <v>3.6648628666683098</v>
      </c>
      <c r="E283" s="302">
        <f t="shared" si="126"/>
        <v>19.030995766886178</v>
      </c>
      <c r="F283" s="303"/>
      <c r="G283" s="302">
        <v>12.413943076030915</v>
      </c>
      <c r="H283" s="302">
        <v>2.9715894342975178</v>
      </c>
      <c r="I283" s="302">
        <v>4.1919179634181267</v>
      </c>
      <c r="J283" s="302">
        <f t="shared" si="127"/>
        <v>19.577450473746559</v>
      </c>
      <c r="K283" s="303"/>
      <c r="L283" s="302">
        <v>12.870540812638257</v>
      </c>
      <c r="M283" s="302">
        <v>3.5181136148731738</v>
      </c>
      <c r="N283" s="302">
        <v>4.9666121902168561</v>
      </c>
      <c r="O283" s="302">
        <f t="shared" si="128"/>
        <v>21.355266617728287</v>
      </c>
    </row>
    <row r="284" spans="1:15" s="236" customFormat="1" x14ac:dyDescent="0.2">
      <c r="A284" s="237" t="str">
        <f>name!E$7</f>
        <v>Administrative and secretarial occupations</v>
      </c>
      <c r="B284" s="302">
        <v>12.933951956209292</v>
      </c>
      <c r="C284" s="302">
        <v>10.247337493517698</v>
      </c>
      <c r="D284" s="302">
        <v>2.4338857190048477</v>
      </c>
      <c r="E284" s="302">
        <f t="shared" si="126"/>
        <v>25.615175168731838</v>
      </c>
      <c r="F284" s="303"/>
      <c r="G284" s="302">
        <v>10.405309551395389</v>
      </c>
      <c r="H284" s="302">
        <v>9.1310705870927045</v>
      </c>
      <c r="I284" s="302">
        <v>1.7047669887394969</v>
      </c>
      <c r="J284" s="302">
        <f t="shared" si="127"/>
        <v>21.241147127227588</v>
      </c>
      <c r="K284" s="303"/>
      <c r="L284" s="302">
        <v>9.8786565625135374</v>
      </c>
      <c r="M284" s="302">
        <v>9.0699180240491657</v>
      </c>
      <c r="N284" s="302">
        <v>1.8853223803240924</v>
      </c>
      <c r="O284" s="302">
        <f t="shared" si="128"/>
        <v>20.833896966886794</v>
      </c>
    </row>
    <row r="285" spans="1:15" s="236" customFormat="1" x14ac:dyDescent="0.2">
      <c r="A285" s="237" t="str">
        <f>name!E$8</f>
        <v>Skilled trades occupations</v>
      </c>
      <c r="B285" s="302">
        <v>1.4689656542112075</v>
      </c>
      <c r="C285" s="302">
        <v>0.41339826210484798</v>
      </c>
      <c r="D285" s="302">
        <v>0.49604584751423042</v>
      </c>
      <c r="E285" s="302">
        <f t="shared" si="126"/>
        <v>2.3784097638302857</v>
      </c>
      <c r="F285" s="303"/>
      <c r="G285" s="302">
        <v>1.0256716558610688</v>
      </c>
      <c r="H285" s="302">
        <v>0.2289036880931975</v>
      </c>
      <c r="I285" s="302">
        <v>0.56679517360449194</v>
      </c>
      <c r="J285" s="302">
        <f>SUM(G285:I285)</f>
        <v>1.8213705175587585</v>
      </c>
      <c r="K285" s="303"/>
      <c r="L285" s="302">
        <v>0.76595095333094532</v>
      </c>
      <c r="M285" s="302">
        <v>0.28610157876079512</v>
      </c>
      <c r="N285" s="302">
        <v>0.6495777297818266</v>
      </c>
      <c r="O285" s="302">
        <f t="shared" si="128"/>
        <v>1.701630261873567</v>
      </c>
    </row>
    <row r="286" spans="1:15" s="236" customFormat="1" x14ac:dyDescent="0.2">
      <c r="A286" s="237" t="str">
        <f>name!E$9</f>
        <v>Caring, leisure and other service occupations</v>
      </c>
      <c r="B286" s="302">
        <v>0.77004707215704093</v>
      </c>
      <c r="C286" s="302">
        <v>0.36767077754026189</v>
      </c>
      <c r="D286" s="302">
        <v>0.61519027547323357</v>
      </c>
      <c r="E286" s="302">
        <f t="shared" si="126"/>
        <v>1.7529081251705363</v>
      </c>
      <c r="F286" s="303"/>
      <c r="G286" s="302">
        <v>0.82436006352418911</v>
      </c>
      <c r="H286" s="302">
        <v>0.55846909263163047</v>
      </c>
      <c r="I286" s="302">
        <v>0.58685539297783262</v>
      </c>
      <c r="J286" s="302">
        <f t="shared" ref="J286:J289" si="129">SUM(G286:I286)</f>
        <v>1.9696845491336521</v>
      </c>
      <c r="K286" s="303"/>
      <c r="L286" s="302">
        <v>0.91402139118367876</v>
      </c>
      <c r="M286" s="302">
        <v>0.65441349510080105</v>
      </c>
      <c r="N286" s="302">
        <v>0.92510209927840059</v>
      </c>
      <c r="O286" s="302">
        <f t="shared" si="128"/>
        <v>2.4935369855628804</v>
      </c>
    </row>
    <row r="287" spans="1:15" s="236" customFormat="1" x14ac:dyDescent="0.2">
      <c r="A287" s="237" t="str">
        <f>name!E$10</f>
        <v>Sales and customer service occupations</v>
      </c>
      <c r="B287" s="302">
        <v>2.7432218220092488</v>
      </c>
      <c r="C287" s="302">
        <v>1.878843552149057</v>
      </c>
      <c r="D287" s="302">
        <v>0.67359872765576867</v>
      </c>
      <c r="E287" s="302">
        <f t="shared" si="126"/>
        <v>5.295664101814074</v>
      </c>
      <c r="F287" s="303"/>
      <c r="G287" s="302">
        <v>2.0865482459800693</v>
      </c>
      <c r="H287" s="302">
        <v>1.6642116437481049</v>
      </c>
      <c r="I287" s="302">
        <v>0.4856487193119976</v>
      </c>
      <c r="J287" s="302">
        <f t="shared" si="129"/>
        <v>4.236408609040172</v>
      </c>
      <c r="K287" s="303"/>
      <c r="L287" s="302">
        <v>2.1723699982294029</v>
      </c>
      <c r="M287" s="302">
        <v>2.1371271915565684</v>
      </c>
      <c r="N287" s="302">
        <v>0.44383764950517857</v>
      </c>
      <c r="O287" s="302">
        <f t="shared" si="128"/>
        <v>4.7533348392911501</v>
      </c>
    </row>
    <row r="288" spans="1:15" s="236" customFormat="1" x14ac:dyDescent="0.2">
      <c r="A288" s="237" t="str">
        <f>name!E$11</f>
        <v>Process, plant and machine operatives</v>
      </c>
      <c r="B288" s="302">
        <v>0.85219936588465295</v>
      </c>
      <c r="C288" s="302">
        <v>0.28872279449764349</v>
      </c>
      <c r="D288" s="302">
        <v>0.17912303607161695</v>
      </c>
      <c r="E288" s="302">
        <f t="shared" si="126"/>
        <v>1.3200451964539135</v>
      </c>
      <c r="F288" s="303"/>
      <c r="G288" s="302">
        <v>0.54422220350609363</v>
      </c>
      <c r="H288" s="302">
        <v>0.23308503612851467</v>
      </c>
      <c r="I288" s="302">
        <v>0.26985607949837886</v>
      </c>
      <c r="J288" s="302">
        <f t="shared" si="129"/>
        <v>1.0471633191329872</v>
      </c>
      <c r="K288" s="303"/>
      <c r="L288" s="302">
        <v>0.34295926152269102</v>
      </c>
      <c r="M288" s="302">
        <v>0.25596664743405961</v>
      </c>
      <c r="N288" s="302">
        <v>0.36347487153430741</v>
      </c>
      <c r="O288" s="302">
        <f t="shared" si="128"/>
        <v>0.96240078049105815</v>
      </c>
    </row>
    <row r="289" spans="1:15" s="236" customFormat="1" x14ac:dyDescent="0.2">
      <c r="A289" s="237" t="str">
        <f>name!E$12</f>
        <v>Elementary occupations</v>
      </c>
      <c r="B289" s="302">
        <v>1.6065335210685316</v>
      </c>
      <c r="C289" s="302">
        <v>0.87042031896828609</v>
      </c>
      <c r="D289" s="302">
        <v>1.9203805254967696</v>
      </c>
      <c r="E289" s="302">
        <f t="shared" si="126"/>
        <v>4.3973343655335873</v>
      </c>
      <c r="F289" s="303"/>
      <c r="G289" s="302">
        <v>1.0668063881707825</v>
      </c>
      <c r="H289" s="302">
        <v>0.74395058472419962</v>
      </c>
      <c r="I289" s="302">
        <v>1.4429800222528311</v>
      </c>
      <c r="J289" s="302">
        <f t="shared" si="129"/>
        <v>3.253736995147813</v>
      </c>
      <c r="K289" s="303"/>
      <c r="L289" s="302">
        <v>0.73550116815654176</v>
      </c>
      <c r="M289" s="302">
        <v>0.66881145668622533</v>
      </c>
      <c r="N289" s="302">
        <v>2.0893067684689335</v>
      </c>
      <c r="O289" s="302">
        <f t="shared" si="128"/>
        <v>3.4936193933117003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63.457751478804965</v>
      </c>
      <c r="C291" s="311">
        <f t="shared" ref="C291:E291" si="130">SUM(C281:C289)</f>
        <v>21.094490532196275</v>
      </c>
      <c r="D291" s="311">
        <f t="shared" si="130"/>
        <v>19.567757988998693</v>
      </c>
      <c r="E291" s="311">
        <f t="shared" si="130"/>
        <v>104.11999999999993</v>
      </c>
      <c r="F291" s="311"/>
      <c r="G291" s="311">
        <f t="shared" ref="G291:J291" si="131">SUM(G281:G289)</f>
        <v>60.909552750653056</v>
      </c>
      <c r="H291" s="311">
        <f t="shared" si="131"/>
        <v>21.275424597356103</v>
      </c>
      <c r="I291" s="311">
        <f t="shared" si="131"/>
        <v>22.815022651990709</v>
      </c>
      <c r="J291" s="311">
        <f t="shared" si="131"/>
        <v>104.99999999999989</v>
      </c>
      <c r="K291" s="311"/>
      <c r="L291" s="311">
        <f t="shared" ref="L291:O291" si="132">SUM(L281:L289)</f>
        <v>64.821598090960777</v>
      </c>
      <c r="M291" s="311">
        <f t="shared" si="132"/>
        <v>23.994635935548132</v>
      </c>
      <c r="N291" s="311">
        <f t="shared" si="132"/>
        <v>25.154765973491273</v>
      </c>
      <c r="O291" s="311">
        <f t="shared" si="132"/>
        <v>113.97100000000017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6.330122463304062</v>
      </c>
      <c r="C298" s="302">
        <v>1.4576921809868018</v>
      </c>
      <c r="D298" s="302">
        <v>0.56824733915893488</v>
      </c>
      <c r="E298" s="302">
        <f>SUM(B298:D298)</f>
        <v>8.3560619834497984</v>
      </c>
      <c r="F298" s="303"/>
      <c r="G298" s="302">
        <v>8.3309462040190621</v>
      </c>
      <c r="H298" s="302">
        <v>2.1104266534308356</v>
      </c>
      <c r="I298" s="302">
        <v>0.44203181364963179</v>
      </c>
      <c r="J298" s="302">
        <f>SUM(G298:I298)</f>
        <v>10.883404671099528</v>
      </c>
      <c r="K298" s="303"/>
      <c r="L298" s="302">
        <v>8.558072591900542</v>
      </c>
      <c r="M298" s="302">
        <v>2.1446739713315921</v>
      </c>
      <c r="N298" s="302">
        <v>0.40879553395129176</v>
      </c>
      <c r="O298" s="302">
        <f>SUM(L298:N298)</f>
        <v>11.111542097183426</v>
      </c>
    </row>
    <row r="299" spans="1:15" s="236" customFormat="1" x14ac:dyDescent="0.2">
      <c r="A299" s="237" t="str">
        <f>name!E$5</f>
        <v>Professional occupations</v>
      </c>
      <c r="B299" s="302">
        <v>7.3573583380125207</v>
      </c>
      <c r="C299" s="302">
        <v>2.3018038118022188</v>
      </c>
      <c r="D299" s="302">
        <v>0.73288903248099979</v>
      </c>
      <c r="E299" s="302">
        <f t="shared" ref="E299:E306" si="133">SUM(B299:D299)</f>
        <v>10.39205118229574</v>
      </c>
      <c r="F299" s="303"/>
      <c r="G299" s="302">
        <v>11.11660758477575</v>
      </c>
      <c r="H299" s="302">
        <v>3.3632238105138503</v>
      </c>
      <c r="I299" s="302">
        <v>0.49359388088418604</v>
      </c>
      <c r="J299" s="302">
        <f t="shared" ref="J299:J301" si="134">SUM(G299:I299)</f>
        <v>14.973425276173787</v>
      </c>
      <c r="K299" s="303"/>
      <c r="L299" s="302">
        <v>15.104051658322014</v>
      </c>
      <c r="M299" s="302">
        <v>4.3962100263631676</v>
      </c>
      <c r="N299" s="302">
        <v>0.38065439375191829</v>
      </c>
      <c r="O299" s="302">
        <f t="shared" ref="O299:O306" si="135">SUM(L299:N299)</f>
        <v>19.8809160784371</v>
      </c>
    </row>
    <row r="300" spans="1:15" s="236" customFormat="1" x14ac:dyDescent="0.2">
      <c r="A300" s="237" t="str">
        <f>name!E$6</f>
        <v>Associate professional occupations</v>
      </c>
      <c r="B300" s="302">
        <v>10.395284674733997</v>
      </c>
      <c r="C300" s="302">
        <v>3.212595262934371</v>
      </c>
      <c r="D300" s="302">
        <v>1.6770377530590395</v>
      </c>
      <c r="E300" s="302">
        <f t="shared" si="133"/>
        <v>15.284917690727408</v>
      </c>
      <c r="F300" s="303"/>
      <c r="G300" s="302">
        <v>14.097353128878458</v>
      </c>
      <c r="H300" s="302">
        <v>4.0440382995214526</v>
      </c>
      <c r="I300" s="302">
        <v>1.1727430205225753</v>
      </c>
      <c r="J300" s="302">
        <f t="shared" si="134"/>
        <v>19.314134448922484</v>
      </c>
      <c r="K300" s="303"/>
      <c r="L300" s="302">
        <v>15.312812848278357</v>
      </c>
      <c r="M300" s="302">
        <v>5.1021829269931169</v>
      </c>
      <c r="N300" s="302">
        <v>1.0750061554821522</v>
      </c>
      <c r="O300" s="302">
        <f t="shared" si="135"/>
        <v>21.490001930753628</v>
      </c>
    </row>
    <row r="301" spans="1:15" s="236" customFormat="1" x14ac:dyDescent="0.2">
      <c r="A301" s="237" t="str">
        <f>name!E$7</f>
        <v>Administrative and secretarial occupations</v>
      </c>
      <c r="B301" s="302">
        <v>10.071326801670205</v>
      </c>
      <c r="C301" s="302">
        <v>7.6341861785839393</v>
      </c>
      <c r="D301" s="302">
        <v>0.14615905501610121</v>
      </c>
      <c r="E301" s="302">
        <f t="shared" si="133"/>
        <v>17.851672035270248</v>
      </c>
      <c r="F301" s="303"/>
      <c r="G301" s="302">
        <v>12.266492939348407</v>
      </c>
      <c r="H301" s="302">
        <v>8.3705638564000857</v>
      </c>
      <c r="I301" s="302">
        <v>9.9549980435245003E-2</v>
      </c>
      <c r="J301" s="302">
        <f t="shared" si="134"/>
        <v>20.736606776183738</v>
      </c>
      <c r="K301" s="303"/>
      <c r="L301" s="302">
        <v>14.05171455278656</v>
      </c>
      <c r="M301" s="302">
        <v>8.9159042961743786</v>
      </c>
      <c r="N301" s="302">
        <v>9.9957356979965828E-2</v>
      </c>
      <c r="O301" s="302">
        <f t="shared" si="135"/>
        <v>23.067576205940906</v>
      </c>
    </row>
    <row r="302" spans="1:15" s="236" customFormat="1" x14ac:dyDescent="0.2">
      <c r="A302" s="237" t="str">
        <f>name!E$8</f>
        <v>Skilled trades occupations</v>
      </c>
      <c r="B302" s="302">
        <v>1.61806005905845</v>
      </c>
      <c r="C302" s="302">
        <v>1.0070519221749987</v>
      </c>
      <c r="D302" s="302">
        <v>0.82481004284825521</v>
      </c>
      <c r="E302" s="302">
        <f t="shared" si="133"/>
        <v>3.4499220240817037</v>
      </c>
      <c r="F302" s="303"/>
      <c r="G302" s="302">
        <v>1.5130594710094321</v>
      </c>
      <c r="H302" s="302">
        <v>0.71276825033028213</v>
      </c>
      <c r="I302" s="302">
        <v>0.41793836278214325</v>
      </c>
      <c r="J302" s="302">
        <f>SUM(G302:I302)</f>
        <v>2.6437660841218573</v>
      </c>
      <c r="K302" s="303"/>
      <c r="L302" s="302">
        <v>1.4032667579088212</v>
      </c>
      <c r="M302" s="302">
        <v>1.0004318219513288</v>
      </c>
      <c r="N302" s="302">
        <v>0.33687319497524187</v>
      </c>
      <c r="O302" s="302">
        <f t="shared" si="135"/>
        <v>2.7405717748353919</v>
      </c>
    </row>
    <row r="303" spans="1:15" s="236" customFormat="1" x14ac:dyDescent="0.2">
      <c r="A303" s="237" t="str">
        <f>name!E$9</f>
        <v>Caring, leisure and other service occupations</v>
      </c>
      <c r="B303" s="302">
        <v>3.961678350666324</v>
      </c>
      <c r="C303" s="302">
        <v>4.5704049004273877</v>
      </c>
      <c r="D303" s="302">
        <v>0.52758464469477484</v>
      </c>
      <c r="E303" s="302">
        <f t="shared" si="133"/>
        <v>9.0596678957884862</v>
      </c>
      <c r="F303" s="303"/>
      <c r="G303" s="302">
        <v>4.8140045502767199</v>
      </c>
      <c r="H303" s="302">
        <v>5.0353636705983442</v>
      </c>
      <c r="I303" s="302">
        <v>0.58245408508797158</v>
      </c>
      <c r="J303" s="302">
        <f t="shared" ref="J303:J306" si="136">SUM(G303:I303)</f>
        <v>10.431822305963035</v>
      </c>
      <c r="K303" s="303"/>
      <c r="L303" s="302">
        <v>6.1005170745884252</v>
      </c>
      <c r="M303" s="302">
        <v>5.540638074894269</v>
      </c>
      <c r="N303" s="302">
        <v>0.93009443446143925</v>
      </c>
      <c r="O303" s="302">
        <f t="shared" si="135"/>
        <v>12.571249583944134</v>
      </c>
    </row>
    <row r="304" spans="1:15" s="236" customFormat="1" x14ac:dyDescent="0.2">
      <c r="A304" s="237" t="str">
        <f>name!E$10</f>
        <v>Sales and customer service occupations</v>
      </c>
      <c r="B304" s="302">
        <v>6.9796551815528058</v>
      </c>
      <c r="C304" s="302">
        <v>4.8995686329300883</v>
      </c>
      <c r="D304" s="302">
        <v>0.3438362178817318</v>
      </c>
      <c r="E304" s="302">
        <f t="shared" si="133"/>
        <v>12.223060032364627</v>
      </c>
      <c r="F304" s="303"/>
      <c r="G304" s="302">
        <v>8.0123296806682838</v>
      </c>
      <c r="H304" s="302">
        <v>4.907358807241522</v>
      </c>
      <c r="I304" s="302">
        <v>0.18926413710723458</v>
      </c>
      <c r="J304" s="302">
        <f t="shared" si="136"/>
        <v>13.108952625017041</v>
      </c>
      <c r="K304" s="303"/>
      <c r="L304" s="302">
        <v>8.8452211695676777</v>
      </c>
      <c r="M304" s="302">
        <v>7.5309999178519167</v>
      </c>
      <c r="N304" s="302">
        <v>0.15213613585644642</v>
      </c>
      <c r="O304" s="302">
        <f t="shared" si="135"/>
        <v>16.528357223276039</v>
      </c>
    </row>
    <row r="305" spans="1:15" s="236" customFormat="1" x14ac:dyDescent="0.2">
      <c r="A305" s="237" t="str">
        <f>name!E$11</f>
        <v>Process, plant and machine operatives</v>
      </c>
      <c r="B305" s="302">
        <v>3.2159655541405128</v>
      </c>
      <c r="C305" s="302">
        <v>2.2625316650953771</v>
      </c>
      <c r="D305" s="302">
        <v>0.26528031022455445</v>
      </c>
      <c r="E305" s="302">
        <f t="shared" si="133"/>
        <v>5.7437775294604441</v>
      </c>
      <c r="F305" s="303"/>
      <c r="G305" s="302">
        <v>2.8627894045065769</v>
      </c>
      <c r="H305" s="302">
        <v>2.1199490339383722</v>
      </c>
      <c r="I305" s="302">
        <v>0.20974680107448981</v>
      </c>
      <c r="J305" s="302">
        <f t="shared" si="136"/>
        <v>5.1924852395194385</v>
      </c>
      <c r="K305" s="303"/>
      <c r="L305" s="302">
        <v>2.3294089543692751</v>
      </c>
      <c r="M305" s="302">
        <v>2.0678316551730873</v>
      </c>
      <c r="N305" s="302">
        <v>0.25666711447149809</v>
      </c>
      <c r="O305" s="302">
        <f t="shared" si="135"/>
        <v>4.6539077240138607</v>
      </c>
    </row>
    <row r="306" spans="1:15" s="236" customFormat="1" x14ac:dyDescent="0.2">
      <c r="A306" s="237" t="str">
        <f>name!E$12</f>
        <v>Elementary occupations</v>
      </c>
      <c r="B306" s="302">
        <v>14.307038352125135</v>
      </c>
      <c r="C306" s="302">
        <v>13.620111926153854</v>
      </c>
      <c r="D306" s="302">
        <v>6.9067193482825875</v>
      </c>
      <c r="E306" s="302">
        <f t="shared" si="133"/>
        <v>34.833869626561572</v>
      </c>
      <c r="F306" s="303"/>
      <c r="G306" s="302">
        <v>14.390354373569467</v>
      </c>
      <c r="H306" s="302">
        <v>12.062622975799183</v>
      </c>
      <c r="I306" s="302">
        <v>7.150425223630525</v>
      </c>
      <c r="J306" s="302">
        <f t="shared" si="136"/>
        <v>33.60340257299918</v>
      </c>
      <c r="K306" s="303"/>
      <c r="L306" s="302">
        <v>16.964176499610069</v>
      </c>
      <c r="M306" s="302">
        <v>9.892424624365816</v>
      </c>
      <c r="N306" s="302">
        <v>8.3932762576395472</v>
      </c>
      <c r="O306" s="302">
        <f t="shared" si="135"/>
        <v>35.249877381615434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64.236489775264019</v>
      </c>
      <c r="C308" s="311">
        <f t="shared" ref="C308:E308" si="137">SUM(C298:C306)</f>
        <v>40.965946481089034</v>
      </c>
      <c r="D308" s="311">
        <f t="shared" si="137"/>
        <v>11.992563743646979</v>
      </c>
      <c r="E308" s="311">
        <f t="shared" si="137"/>
        <v>117.19500000000002</v>
      </c>
      <c r="F308" s="311"/>
      <c r="G308" s="311">
        <f t="shared" ref="G308:J308" si="138">SUM(G298:G306)</f>
        <v>77.40393733705217</v>
      </c>
      <c r="H308" s="311">
        <f t="shared" si="138"/>
        <v>42.726315357773927</v>
      </c>
      <c r="I308" s="311">
        <f t="shared" si="138"/>
        <v>10.757747305174004</v>
      </c>
      <c r="J308" s="311">
        <f t="shared" si="138"/>
        <v>130.88800000000009</v>
      </c>
      <c r="K308" s="311"/>
      <c r="L308" s="311">
        <f t="shared" ref="L308:O308" si="139">SUM(L298:L306)</f>
        <v>88.66924210733174</v>
      </c>
      <c r="M308" s="311">
        <f t="shared" si="139"/>
        <v>46.591297315098672</v>
      </c>
      <c r="N308" s="311">
        <f t="shared" si="139"/>
        <v>12.033460577569501</v>
      </c>
      <c r="O308" s="311">
        <f t="shared" si="139"/>
        <v>147.29399999999993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2.547049578618565</v>
      </c>
      <c r="C315" s="302">
        <v>0.73359864438790634</v>
      </c>
      <c r="D315" s="302">
        <v>0.52652364109112848</v>
      </c>
      <c r="E315" s="302">
        <f>SUM(B315:D315)</f>
        <v>3.8071718640976</v>
      </c>
      <c r="F315" s="303"/>
      <c r="G315" s="302">
        <v>2.860078567550953</v>
      </c>
      <c r="H315" s="302">
        <v>0.95480926669027544</v>
      </c>
      <c r="I315" s="302">
        <v>0.10913857762543944</v>
      </c>
      <c r="J315" s="302">
        <f>SUM(G315:I315)</f>
        <v>3.9240264118666683</v>
      </c>
      <c r="K315" s="303"/>
      <c r="L315" s="302">
        <v>2.7803891590751739</v>
      </c>
      <c r="M315" s="302">
        <v>1.2107362523832608</v>
      </c>
      <c r="N315" s="302">
        <v>0.15892588728728679</v>
      </c>
      <c r="O315" s="302">
        <f>SUM(L315:N315)</f>
        <v>4.1500512987457219</v>
      </c>
    </row>
    <row r="316" spans="1:15" s="236" customFormat="1" x14ac:dyDescent="0.2">
      <c r="A316" s="237" t="str">
        <f>name!E$5</f>
        <v>Professional occupations</v>
      </c>
      <c r="B316" s="302">
        <v>5.7265807466182164</v>
      </c>
      <c r="C316" s="302">
        <v>2.5181844778021225</v>
      </c>
      <c r="D316" s="302">
        <v>1.2101057049094253</v>
      </c>
      <c r="E316" s="302">
        <f t="shared" ref="E316:E323" si="140">SUM(B316:D316)</f>
        <v>9.4548709293297648</v>
      </c>
      <c r="F316" s="303"/>
      <c r="G316" s="302">
        <v>7.3508682275537431</v>
      </c>
      <c r="H316" s="302">
        <v>3.0312471316826031</v>
      </c>
      <c r="I316" s="302">
        <v>0.42941947563961069</v>
      </c>
      <c r="J316" s="302">
        <f t="shared" ref="J316:J318" si="141">SUM(G316:I316)</f>
        <v>10.811534834875957</v>
      </c>
      <c r="K316" s="303"/>
      <c r="L316" s="302">
        <v>8.9887025229149238</v>
      </c>
      <c r="M316" s="302">
        <v>4.0263457441838799</v>
      </c>
      <c r="N316" s="302">
        <v>0.47290663597464666</v>
      </c>
      <c r="O316" s="302">
        <f t="shared" ref="O316:O323" si="142">SUM(L316:N316)</f>
        <v>13.487954903073451</v>
      </c>
    </row>
    <row r="317" spans="1:15" s="236" customFormat="1" x14ac:dyDescent="0.2">
      <c r="A317" s="237" t="str">
        <f>name!E$6</f>
        <v>Associate professional occupations</v>
      </c>
      <c r="B317" s="302">
        <v>11.305838640346737</v>
      </c>
      <c r="C317" s="302">
        <v>2.8796592988980247</v>
      </c>
      <c r="D317" s="302">
        <v>0.93702456547401058</v>
      </c>
      <c r="E317" s="302">
        <f t="shared" si="140"/>
        <v>15.122522504718772</v>
      </c>
      <c r="F317" s="303"/>
      <c r="G317" s="302">
        <v>12.875159575563218</v>
      </c>
      <c r="H317" s="302">
        <v>2.9142726997211872</v>
      </c>
      <c r="I317" s="302">
        <v>0.19699461630755313</v>
      </c>
      <c r="J317" s="302">
        <f t="shared" si="141"/>
        <v>15.986426891591957</v>
      </c>
      <c r="K317" s="303"/>
      <c r="L317" s="302">
        <v>13.023906971765999</v>
      </c>
      <c r="M317" s="302">
        <v>3.7850552411331493</v>
      </c>
      <c r="N317" s="302">
        <v>0.23304009536412701</v>
      </c>
      <c r="O317" s="302">
        <f t="shared" si="142"/>
        <v>17.042002308263278</v>
      </c>
    </row>
    <row r="318" spans="1:15" s="236" customFormat="1" x14ac:dyDescent="0.2">
      <c r="A318" s="237" t="str">
        <f>name!E$7</f>
        <v>Administrative and secretarial occupations</v>
      </c>
      <c r="B318" s="302">
        <v>8.4703904325445531</v>
      </c>
      <c r="C318" s="302">
        <v>8.5757817988052629</v>
      </c>
      <c r="D318" s="302">
        <v>0.31118492899348765</v>
      </c>
      <c r="E318" s="302">
        <f t="shared" si="140"/>
        <v>17.357357160343302</v>
      </c>
      <c r="F318" s="303"/>
      <c r="G318" s="302">
        <v>8.1997659021022979</v>
      </c>
      <c r="H318" s="302">
        <v>7.4005925315965353</v>
      </c>
      <c r="I318" s="302">
        <v>8.2612159523691206E-2</v>
      </c>
      <c r="J318" s="302">
        <f t="shared" si="141"/>
        <v>15.682970593222525</v>
      </c>
      <c r="K318" s="303"/>
      <c r="L318" s="302">
        <v>7.4037619478376984</v>
      </c>
      <c r="M318" s="302">
        <v>6.8455725694018259</v>
      </c>
      <c r="N318" s="302">
        <v>4.4975423366445139E-2</v>
      </c>
      <c r="O318" s="302">
        <f t="shared" si="142"/>
        <v>14.29430994060597</v>
      </c>
    </row>
    <row r="319" spans="1:15" s="236" customFormat="1" x14ac:dyDescent="0.2">
      <c r="A319" s="237" t="str">
        <f>name!E$8</f>
        <v>Skilled trades occupations</v>
      </c>
      <c r="B319" s="302">
        <v>0.727195285703507</v>
      </c>
      <c r="C319" s="302">
        <v>8.4024491825459957E-2</v>
      </c>
      <c r="D319" s="302">
        <v>0.47257807459991141</v>
      </c>
      <c r="E319" s="302">
        <f t="shared" si="140"/>
        <v>1.2837978521288784</v>
      </c>
      <c r="F319" s="303"/>
      <c r="G319" s="302">
        <v>0.58941539318751923</v>
      </c>
      <c r="H319" s="302">
        <v>6.1950923027554387E-2</v>
      </c>
      <c r="I319" s="302">
        <v>6.0166006632165203E-3</v>
      </c>
      <c r="J319" s="302">
        <f>SUM(G319:I319)</f>
        <v>0.65738291687829009</v>
      </c>
      <c r="K319" s="303"/>
      <c r="L319" s="302">
        <v>0.59044800796275021</v>
      </c>
      <c r="M319" s="302">
        <v>0.14523182034080573</v>
      </c>
      <c r="N319" s="302">
        <v>1.1319877506701876E-2</v>
      </c>
      <c r="O319" s="302">
        <f t="shared" si="142"/>
        <v>0.74699970581025776</v>
      </c>
    </row>
    <row r="320" spans="1:15" s="236" customFormat="1" x14ac:dyDescent="0.2">
      <c r="A320" s="237" t="str">
        <f>name!E$9</f>
        <v>Caring, leisure and other service occupations</v>
      </c>
      <c r="B320" s="302">
        <v>1.2510380459980928</v>
      </c>
      <c r="C320" s="302">
        <v>1.2116624499648572</v>
      </c>
      <c r="D320" s="302">
        <v>0.21676663884867536</v>
      </c>
      <c r="E320" s="302">
        <f t="shared" si="140"/>
        <v>2.6794671348116252</v>
      </c>
      <c r="F320" s="303"/>
      <c r="G320" s="302">
        <v>1.2056466196015574</v>
      </c>
      <c r="H320" s="302">
        <v>1.0723089984829233</v>
      </c>
      <c r="I320" s="302">
        <v>0.10304597041713587</v>
      </c>
      <c r="J320" s="302">
        <f t="shared" ref="J320:J323" si="143">SUM(G320:I320)</f>
        <v>2.3810015885016167</v>
      </c>
      <c r="K320" s="303"/>
      <c r="L320" s="302">
        <v>1.4004750610577075</v>
      </c>
      <c r="M320" s="302">
        <v>1.0924883244484163</v>
      </c>
      <c r="N320" s="302">
        <v>8.0364024074887699E-2</v>
      </c>
      <c r="O320" s="302">
        <f t="shared" si="142"/>
        <v>2.5733274095810112</v>
      </c>
    </row>
    <row r="321" spans="1:15" s="236" customFormat="1" x14ac:dyDescent="0.2">
      <c r="A321" s="237" t="str">
        <f>name!E$10</f>
        <v>Sales and customer service occupations</v>
      </c>
      <c r="B321" s="302">
        <v>0.69113418881870092</v>
      </c>
      <c r="C321" s="302">
        <v>0.77669097669891562</v>
      </c>
      <c r="D321" s="302">
        <v>0.10434012319841568</v>
      </c>
      <c r="E321" s="302">
        <f t="shared" si="140"/>
        <v>1.572165288716032</v>
      </c>
      <c r="F321" s="303"/>
      <c r="G321" s="302">
        <v>0.6734544432078774</v>
      </c>
      <c r="H321" s="302">
        <v>0.73384041336230765</v>
      </c>
      <c r="I321" s="302">
        <v>1.5054291345361523E-2</v>
      </c>
      <c r="J321" s="302">
        <f t="shared" si="143"/>
        <v>1.4223491479155466</v>
      </c>
      <c r="K321" s="303"/>
      <c r="L321" s="302">
        <v>0.73057428584235728</v>
      </c>
      <c r="M321" s="302">
        <v>0.89417959528980706</v>
      </c>
      <c r="N321" s="302">
        <v>1.4806570889523191E-2</v>
      </c>
      <c r="O321" s="302">
        <f t="shared" si="142"/>
        <v>1.6395604520216873</v>
      </c>
    </row>
    <row r="322" spans="1:15" s="236" customFormat="1" x14ac:dyDescent="0.2">
      <c r="A322" s="237" t="str">
        <f>name!E$11</f>
        <v>Process, plant and machine operatives</v>
      </c>
      <c r="B322" s="302">
        <v>0.5960516172271314</v>
      </c>
      <c r="C322" s="302">
        <v>0.20470218671222765</v>
      </c>
      <c r="D322" s="302">
        <v>6.7083205589103814E-2</v>
      </c>
      <c r="E322" s="302">
        <f t="shared" si="140"/>
        <v>0.86783700952846288</v>
      </c>
      <c r="F322" s="303"/>
      <c r="G322" s="302">
        <v>0.45084979801093344</v>
      </c>
      <c r="H322" s="302">
        <v>0.1441669286803258</v>
      </c>
      <c r="I322" s="302">
        <v>5.2447328331167121E-3</v>
      </c>
      <c r="J322" s="302">
        <f t="shared" si="143"/>
        <v>0.60026145952437593</v>
      </c>
      <c r="K322" s="303"/>
      <c r="L322" s="302">
        <v>0.44987223834575968</v>
      </c>
      <c r="M322" s="302">
        <v>0.16368937708855993</v>
      </c>
      <c r="N322" s="302">
        <v>4.6963271692403753E-3</v>
      </c>
      <c r="O322" s="302">
        <f t="shared" si="142"/>
        <v>0.61825794260356004</v>
      </c>
    </row>
    <row r="323" spans="1:15" s="236" customFormat="1" x14ac:dyDescent="0.2">
      <c r="A323" s="237" t="str">
        <f>name!E$12</f>
        <v>Elementary occupations</v>
      </c>
      <c r="B323" s="302">
        <v>0.81379225399675337</v>
      </c>
      <c r="C323" s="302">
        <v>0.81181146146414862</v>
      </c>
      <c r="D323" s="302">
        <v>6.420654086461304E-2</v>
      </c>
      <c r="E323" s="302">
        <f t="shared" si="140"/>
        <v>1.6898102563255151</v>
      </c>
      <c r="F323" s="303"/>
      <c r="G323" s="302">
        <v>0.65805490807238043</v>
      </c>
      <c r="H323" s="302">
        <v>0.55862639372639733</v>
      </c>
      <c r="I323" s="302">
        <v>8.3648538242753652E-3</v>
      </c>
      <c r="J323" s="302">
        <f t="shared" si="143"/>
        <v>1.2250461556230532</v>
      </c>
      <c r="K323" s="303"/>
      <c r="L323" s="302">
        <v>0.6382894565067333</v>
      </c>
      <c r="M323" s="302">
        <v>0.32934702609188682</v>
      </c>
      <c r="N323" s="302">
        <v>8.8995566963648229E-3</v>
      </c>
      <c r="O323" s="302">
        <f t="shared" si="142"/>
        <v>0.97653603929498489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32.129070789872259</v>
      </c>
      <c r="C325" s="311">
        <f t="shared" ref="C325:E325" si="144">SUM(C315:C323)</f>
        <v>17.796115786558929</v>
      </c>
      <c r="D325" s="311">
        <f t="shared" si="144"/>
        <v>3.9098134235687714</v>
      </c>
      <c r="E325" s="311">
        <f t="shared" si="144"/>
        <v>53.834999999999951</v>
      </c>
      <c r="F325" s="311"/>
      <c r="G325" s="311">
        <f t="shared" ref="G325:J325" si="145">SUM(G315:G323)</f>
        <v>34.863293434850483</v>
      </c>
      <c r="H325" s="311">
        <f t="shared" si="145"/>
        <v>16.871815286970108</v>
      </c>
      <c r="I325" s="311">
        <f t="shared" si="145"/>
        <v>0.95589127817940023</v>
      </c>
      <c r="J325" s="311">
        <f t="shared" si="145"/>
        <v>52.690999999999988</v>
      </c>
      <c r="K325" s="311"/>
      <c r="L325" s="311">
        <f t="shared" ref="L325:O325" si="146">SUM(L315:L323)</f>
        <v>36.006419651309102</v>
      </c>
      <c r="M325" s="311">
        <f t="shared" si="146"/>
        <v>18.492645950361592</v>
      </c>
      <c r="N325" s="311">
        <f t="shared" si="146"/>
        <v>1.0299343983292233</v>
      </c>
      <c r="O325" s="311">
        <f t="shared" si="146"/>
        <v>55.528999999999932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1.9399778705334383</v>
      </c>
      <c r="C332" s="302">
        <v>0.76237468649084472</v>
      </c>
      <c r="D332" s="302">
        <v>0.55740753747882688</v>
      </c>
      <c r="E332" s="302">
        <f>SUM(B332:D332)</f>
        <v>3.2597600945031098</v>
      </c>
      <c r="F332" s="303"/>
      <c r="G332" s="302">
        <v>1.9831239809098211</v>
      </c>
      <c r="H332" s="302">
        <v>0.90698143203739734</v>
      </c>
      <c r="I332" s="302">
        <v>0.61097913083280408</v>
      </c>
      <c r="J332" s="302">
        <f>SUM(G332:I332)</f>
        <v>3.5010845437800224</v>
      </c>
      <c r="K332" s="303"/>
      <c r="L332" s="302">
        <v>1.9156289206391568</v>
      </c>
      <c r="M332" s="302">
        <v>1.1977868408764301</v>
      </c>
      <c r="N332" s="302">
        <v>0.52143884326305778</v>
      </c>
      <c r="O332" s="302">
        <f>SUM(L332:N332)</f>
        <v>3.6348546047786447</v>
      </c>
    </row>
    <row r="333" spans="1:15" s="236" customFormat="1" x14ac:dyDescent="0.2">
      <c r="A333" s="237" t="str">
        <f>name!E$5</f>
        <v>Professional occupations</v>
      </c>
      <c r="B333" s="302">
        <v>38.082087167122744</v>
      </c>
      <c r="C333" s="302">
        <v>19.73590699282753</v>
      </c>
      <c r="D333" s="302">
        <v>2.8993897005297478</v>
      </c>
      <c r="E333" s="302">
        <f t="shared" ref="E333:E340" si="147">SUM(B333:D333)</f>
        <v>60.71738386048002</v>
      </c>
      <c r="F333" s="303"/>
      <c r="G333" s="302">
        <v>41.527935202939751</v>
      </c>
      <c r="H333" s="302">
        <v>20.551990781970201</v>
      </c>
      <c r="I333" s="302">
        <v>3.6934086577675158</v>
      </c>
      <c r="J333" s="302">
        <f t="shared" ref="J333:J335" si="148">SUM(G333:I333)</f>
        <v>65.773334642677469</v>
      </c>
      <c r="K333" s="303"/>
      <c r="L333" s="302">
        <v>46.448125759408676</v>
      </c>
      <c r="M333" s="302">
        <v>26.556641928779818</v>
      </c>
      <c r="N333" s="302">
        <v>3.4426237942356743</v>
      </c>
      <c r="O333" s="302">
        <f t="shared" ref="O333:O340" si="149">SUM(L333:N333)</f>
        <v>76.447391482424166</v>
      </c>
    </row>
    <row r="334" spans="1:15" s="236" customFormat="1" x14ac:dyDescent="0.2">
      <c r="A334" s="237" t="str">
        <f>name!E$6</f>
        <v>Associate professional occupations</v>
      </c>
      <c r="B334" s="302">
        <v>5.1915769434640229</v>
      </c>
      <c r="C334" s="302">
        <v>4.6611135887867903</v>
      </c>
      <c r="D334" s="302">
        <v>1.6271590764127926</v>
      </c>
      <c r="E334" s="302">
        <f t="shared" si="147"/>
        <v>11.479849608663606</v>
      </c>
      <c r="F334" s="303"/>
      <c r="G334" s="302">
        <v>5.5697554160487028</v>
      </c>
      <c r="H334" s="302">
        <v>4.740564487126754</v>
      </c>
      <c r="I334" s="302">
        <v>1.4565356042666231</v>
      </c>
      <c r="J334" s="302">
        <f t="shared" si="148"/>
        <v>11.766855507442081</v>
      </c>
      <c r="K334" s="303"/>
      <c r="L334" s="302">
        <v>6.9828042970522715</v>
      </c>
      <c r="M334" s="302">
        <v>6.948386730134577</v>
      </c>
      <c r="N334" s="302">
        <v>1.2521728852647676</v>
      </c>
      <c r="O334" s="302">
        <f t="shared" si="149"/>
        <v>15.183363912451616</v>
      </c>
    </row>
    <row r="335" spans="1:15" s="236" customFormat="1" x14ac:dyDescent="0.2">
      <c r="A335" s="237" t="str">
        <f>name!E$7</f>
        <v>Administrative and secretarial occupations</v>
      </c>
      <c r="B335" s="302">
        <v>2.9020960411759802</v>
      </c>
      <c r="C335" s="302">
        <v>7.0122251264085209</v>
      </c>
      <c r="D335" s="302">
        <v>0.18108447945798187</v>
      </c>
      <c r="E335" s="302">
        <f t="shared" si="147"/>
        <v>10.095405647042481</v>
      </c>
      <c r="F335" s="303"/>
      <c r="G335" s="302">
        <v>2.5121967435931656</v>
      </c>
      <c r="H335" s="302">
        <v>5.7341964731918305</v>
      </c>
      <c r="I335" s="302">
        <v>0.16309854959249942</v>
      </c>
      <c r="J335" s="302">
        <f t="shared" si="148"/>
        <v>8.4094917663774957</v>
      </c>
      <c r="K335" s="303"/>
      <c r="L335" s="302">
        <v>1.5792538226564559</v>
      </c>
      <c r="M335" s="302">
        <v>3.5668967345125289</v>
      </c>
      <c r="N335" s="302">
        <v>8.8484066342506051E-2</v>
      </c>
      <c r="O335" s="302">
        <f t="shared" si="149"/>
        <v>5.2346346235114911</v>
      </c>
    </row>
    <row r="336" spans="1:15" s="236" customFormat="1" x14ac:dyDescent="0.2">
      <c r="A336" s="237" t="str">
        <f>name!E$8</f>
        <v>Skilled trades occupations</v>
      </c>
      <c r="B336" s="302">
        <v>1.4356894110744407</v>
      </c>
      <c r="C336" s="302">
        <v>0.91166939824632931</v>
      </c>
      <c r="D336" s="302">
        <v>0.25862186657009673</v>
      </c>
      <c r="E336" s="302">
        <f t="shared" si="147"/>
        <v>2.605980675890867</v>
      </c>
      <c r="F336" s="303"/>
      <c r="G336" s="302">
        <v>1.0353933476758037</v>
      </c>
      <c r="H336" s="302">
        <v>0.56792953847018135</v>
      </c>
      <c r="I336" s="302">
        <v>0.23216779780618613</v>
      </c>
      <c r="J336" s="302">
        <f>SUM(G336:I336)</f>
        <v>1.835490683952171</v>
      </c>
      <c r="K336" s="303"/>
      <c r="L336" s="302">
        <v>0.65954725857748298</v>
      </c>
      <c r="M336" s="302">
        <v>0.27236594923380231</v>
      </c>
      <c r="N336" s="302">
        <v>0.43650154567191374</v>
      </c>
      <c r="O336" s="302">
        <f t="shared" si="149"/>
        <v>1.368414753483199</v>
      </c>
    </row>
    <row r="337" spans="1:15" s="236" customFormat="1" x14ac:dyDescent="0.2">
      <c r="A337" s="237" t="str">
        <f>name!E$9</f>
        <v>Caring, leisure and other service occupations</v>
      </c>
      <c r="B337" s="302">
        <v>15.827234992798815</v>
      </c>
      <c r="C337" s="302">
        <v>21.517478069570455</v>
      </c>
      <c r="D337" s="302">
        <v>0.88864410985763354</v>
      </c>
      <c r="E337" s="302">
        <f t="shared" si="147"/>
        <v>38.233357172226903</v>
      </c>
      <c r="F337" s="303"/>
      <c r="G337" s="302">
        <v>14.306800612117149</v>
      </c>
      <c r="H337" s="302">
        <v>18.839471967340792</v>
      </c>
      <c r="I337" s="302">
        <v>0.93820911798288242</v>
      </c>
      <c r="J337" s="302">
        <f t="shared" ref="J337:J340" si="150">SUM(G337:I337)</f>
        <v>34.084481697440822</v>
      </c>
      <c r="K337" s="303"/>
      <c r="L337" s="302">
        <v>18.268597883657847</v>
      </c>
      <c r="M337" s="302">
        <v>19.669287449460789</v>
      </c>
      <c r="N337" s="302">
        <v>1.4590575198638647</v>
      </c>
      <c r="O337" s="302">
        <f t="shared" si="149"/>
        <v>39.396942852982498</v>
      </c>
    </row>
    <row r="338" spans="1:15" s="236" customFormat="1" x14ac:dyDescent="0.2">
      <c r="A338" s="237" t="str">
        <f>name!E$10</f>
        <v>Sales and customer service occupations</v>
      </c>
      <c r="B338" s="302">
        <v>0.2683318420141429</v>
      </c>
      <c r="C338" s="302">
        <v>0.5109600115722116</v>
      </c>
      <c r="D338" s="302">
        <v>0.1507960289421936</v>
      </c>
      <c r="E338" s="302">
        <f t="shared" si="147"/>
        <v>0.93008788252854802</v>
      </c>
      <c r="F338" s="303"/>
      <c r="G338" s="302">
        <v>0.23371401416719703</v>
      </c>
      <c r="H338" s="302">
        <v>0.42398675844062667</v>
      </c>
      <c r="I338" s="302">
        <v>0.10704375212514838</v>
      </c>
      <c r="J338" s="302">
        <f t="shared" si="150"/>
        <v>0.76474452473297205</v>
      </c>
      <c r="K338" s="303"/>
      <c r="L338" s="302">
        <v>0.26333641002848573</v>
      </c>
      <c r="M338" s="302">
        <v>0.45266642270426416</v>
      </c>
      <c r="N338" s="302">
        <v>0.13084678124091342</v>
      </c>
      <c r="O338" s="302">
        <f t="shared" si="149"/>
        <v>0.84684961397366332</v>
      </c>
    </row>
    <row r="339" spans="1:15" s="236" customFormat="1" x14ac:dyDescent="0.2">
      <c r="A339" s="237" t="str">
        <f>name!E$11</f>
        <v>Process, plant and machine operatives</v>
      </c>
      <c r="B339" s="302">
        <v>0.2371884237651988</v>
      </c>
      <c r="C339" s="302">
        <v>0.32595468435851788</v>
      </c>
      <c r="D339" s="302">
        <v>1.8719363083404055</v>
      </c>
      <c r="E339" s="302">
        <f t="shared" si="147"/>
        <v>2.4350794164641223</v>
      </c>
      <c r="F339" s="303"/>
      <c r="G339" s="302">
        <v>0.16404433924088024</v>
      </c>
      <c r="H339" s="302">
        <v>0.20130450748567416</v>
      </c>
      <c r="I339" s="302">
        <v>1.9655423300599995</v>
      </c>
      <c r="J339" s="302">
        <f t="shared" si="150"/>
        <v>2.3308911767865537</v>
      </c>
      <c r="K339" s="303"/>
      <c r="L339" s="302">
        <v>0.1136104043985884</v>
      </c>
      <c r="M339" s="302">
        <v>0.1978215868797106</v>
      </c>
      <c r="N339" s="302">
        <v>2.3461488423055794</v>
      </c>
      <c r="O339" s="302">
        <f t="shared" si="149"/>
        <v>2.6575808335838786</v>
      </c>
    </row>
    <row r="340" spans="1:15" s="236" customFormat="1" x14ac:dyDescent="0.2">
      <c r="A340" s="237" t="str">
        <f>name!E$12</f>
        <v>Elementary occupations</v>
      </c>
      <c r="B340" s="302">
        <v>0.84162419356165596</v>
      </c>
      <c r="C340" s="302">
        <v>6.8088593338748282</v>
      </c>
      <c r="D340" s="302">
        <v>0.35761211476408855</v>
      </c>
      <c r="E340" s="302">
        <f t="shared" si="147"/>
        <v>8.0080956422005727</v>
      </c>
      <c r="F340" s="303"/>
      <c r="G340" s="302">
        <v>0.60711635265605579</v>
      </c>
      <c r="H340" s="302">
        <v>4.8402843429874158</v>
      </c>
      <c r="I340" s="302">
        <v>0.23822476116685193</v>
      </c>
      <c r="J340" s="302">
        <f t="shared" si="150"/>
        <v>5.6856254568103237</v>
      </c>
      <c r="K340" s="303"/>
      <c r="L340" s="302">
        <v>0.412105986956049</v>
      </c>
      <c r="M340" s="302">
        <v>0.28834727514299524</v>
      </c>
      <c r="N340" s="302">
        <v>0.94351406071163868</v>
      </c>
      <c r="O340" s="302">
        <f t="shared" si="149"/>
        <v>1.643967322810683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66.725806885510451</v>
      </c>
      <c r="C342" s="311">
        <f t="shared" ref="C342:E342" si="151">SUM(C332:C340)</f>
        <v>62.24654189213603</v>
      </c>
      <c r="D342" s="311">
        <f t="shared" si="151"/>
        <v>8.7926512223537667</v>
      </c>
      <c r="E342" s="311">
        <f t="shared" si="151"/>
        <v>137.76500000000024</v>
      </c>
      <c r="F342" s="311"/>
      <c r="G342" s="311">
        <f t="shared" ref="G342:J342" si="152">SUM(G332:G340)</f>
        <v>67.940080009348506</v>
      </c>
      <c r="H342" s="311">
        <f t="shared" si="152"/>
        <v>56.806710289050869</v>
      </c>
      <c r="I342" s="311">
        <f t="shared" si="152"/>
        <v>9.4052097016005103</v>
      </c>
      <c r="J342" s="311">
        <f t="shared" si="152"/>
        <v>134.15199999999993</v>
      </c>
      <c r="K342" s="311"/>
      <c r="L342" s="311">
        <f t="shared" ref="L342:O342" si="153">SUM(L332:L340)</f>
        <v>76.643010743375015</v>
      </c>
      <c r="M342" s="311">
        <f t="shared" si="153"/>
        <v>59.150200917724916</v>
      </c>
      <c r="N342" s="311">
        <f t="shared" si="153"/>
        <v>10.620788338899915</v>
      </c>
      <c r="O342" s="311">
        <f t="shared" si="153"/>
        <v>146.41399999999982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4.4658834142110528</v>
      </c>
      <c r="C349" s="302">
        <v>1.3272521142704332</v>
      </c>
      <c r="D349" s="302">
        <v>0.59918974347057674</v>
      </c>
      <c r="E349" s="302">
        <f>SUM(B349:D349)</f>
        <v>6.3923252719520622</v>
      </c>
      <c r="F349" s="303"/>
      <c r="G349" s="302">
        <v>5.2931080678081859</v>
      </c>
      <c r="H349" s="302">
        <v>2.0554050010747567</v>
      </c>
      <c r="I349" s="302">
        <v>1.2152647698610162</v>
      </c>
      <c r="J349" s="302">
        <f>SUM(G349:I349)</f>
        <v>8.5637778387439596</v>
      </c>
      <c r="K349" s="303"/>
      <c r="L349" s="302">
        <v>5.2871795085276565</v>
      </c>
      <c r="M349" s="302">
        <v>2.5692645257009117</v>
      </c>
      <c r="N349" s="302">
        <v>1.4358696761683336</v>
      </c>
      <c r="O349" s="302">
        <f>SUM(L349:N349)</f>
        <v>9.2923137103969022</v>
      </c>
    </row>
    <row r="350" spans="1:15" s="236" customFormat="1" x14ac:dyDescent="0.2">
      <c r="A350" s="237" t="str">
        <f>name!E$5</f>
        <v>Professional occupations</v>
      </c>
      <c r="B350" s="302">
        <v>30.949937008749547</v>
      </c>
      <c r="C350" s="302">
        <v>14.876763597805157</v>
      </c>
      <c r="D350" s="302">
        <v>3.7876288727416996</v>
      </c>
      <c r="E350" s="302">
        <f t="shared" ref="E350:E357" si="154">SUM(B350:D350)</f>
        <v>49.614329479296401</v>
      </c>
      <c r="F350" s="303"/>
      <c r="G350" s="302">
        <v>38.970373819619624</v>
      </c>
      <c r="H350" s="302">
        <v>19.902025203137974</v>
      </c>
      <c r="I350" s="302">
        <v>5.463386422717055</v>
      </c>
      <c r="J350" s="302">
        <f t="shared" ref="J350:J352" si="155">SUM(G350:I350)</f>
        <v>64.335785445474656</v>
      </c>
      <c r="K350" s="303"/>
      <c r="L350" s="302">
        <v>42.821582305109224</v>
      </c>
      <c r="M350" s="302">
        <v>22.25299405312467</v>
      </c>
      <c r="N350" s="302">
        <v>5.178756285108788</v>
      </c>
      <c r="O350" s="302">
        <f t="shared" ref="O350:O357" si="156">SUM(L350:N350)</f>
        <v>70.253332643342688</v>
      </c>
    </row>
    <row r="351" spans="1:15" s="236" customFormat="1" x14ac:dyDescent="0.2">
      <c r="A351" s="237" t="str">
        <f>name!E$6</f>
        <v>Associate professional occupations</v>
      </c>
      <c r="B351" s="302">
        <v>12.920706471006044</v>
      </c>
      <c r="C351" s="302">
        <v>7.8172330891179236</v>
      </c>
      <c r="D351" s="302">
        <v>1.7690727277004041</v>
      </c>
      <c r="E351" s="302">
        <f t="shared" si="154"/>
        <v>22.507012287824374</v>
      </c>
      <c r="F351" s="303"/>
      <c r="G351" s="302">
        <v>15.717826984405782</v>
      </c>
      <c r="H351" s="302">
        <v>10.304636165259137</v>
      </c>
      <c r="I351" s="302">
        <v>1.6275946817142988</v>
      </c>
      <c r="J351" s="302">
        <f t="shared" si="155"/>
        <v>27.650057831379218</v>
      </c>
      <c r="K351" s="303"/>
      <c r="L351" s="302">
        <v>27.68838850310658</v>
      </c>
      <c r="M351" s="302">
        <v>16.26356028109419</v>
      </c>
      <c r="N351" s="302">
        <v>2.1805827694578275</v>
      </c>
      <c r="O351" s="302">
        <f t="shared" si="156"/>
        <v>46.132531553658595</v>
      </c>
    </row>
    <row r="352" spans="1:15" s="236" customFormat="1" x14ac:dyDescent="0.2">
      <c r="A352" s="237" t="str">
        <f>name!E$7</f>
        <v>Administrative and secretarial occupations</v>
      </c>
      <c r="B352" s="302">
        <v>5.8902131545654548</v>
      </c>
      <c r="C352" s="302">
        <v>9.1349866580954941</v>
      </c>
      <c r="D352" s="302">
        <v>0.36177229952462958</v>
      </c>
      <c r="E352" s="302">
        <f t="shared" si="154"/>
        <v>15.386972112185578</v>
      </c>
      <c r="F352" s="303"/>
      <c r="G352" s="302">
        <v>6.1919190397303545</v>
      </c>
      <c r="H352" s="302">
        <v>9.2510763378773468</v>
      </c>
      <c r="I352" s="302">
        <v>0.25646986461899318</v>
      </c>
      <c r="J352" s="302">
        <f t="shared" si="155"/>
        <v>15.699465242226694</v>
      </c>
      <c r="K352" s="303"/>
      <c r="L352" s="302">
        <v>4.431776813083192</v>
      </c>
      <c r="M352" s="302">
        <v>4.6046129506986082</v>
      </c>
      <c r="N352" s="302">
        <v>0.18882837004947514</v>
      </c>
      <c r="O352" s="302">
        <f t="shared" si="156"/>
        <v>9.2252181338312749</v>
      </c>
    </row>
    <row r="353" spans="1:15" s="236" customFormat="1" x14ac:dyDescent="0.2">
      <c r="A353" s="237" t="str">
        <f>name!E$8</f>
        <v>Skilled trades occupations</v>
      </c>
      <c r="B353" s="302">
        <v>1.1964315398699663</v>
      </c>
      <c r="C353" s="302">
        <v>0.8819253707650121</v>
      </c>
      <c r="D353" s="302">
        <v>0.26202501809577627</v>
      </c>
      <c r="E353" s="302">
        <f t="shared" si="154"/>
        <v>2.3403819287307548</v>
      </c>
      <c r="F353" s="303"/>
      <c r="G353" s="302">
        <v>0.92029142069355596</v>
      </c>
      <c r="H353" s="302">
        <v>0.70115450420467273</v>
      </c>
      <c r="I353" s="302">
        <v>0.59214556200965707</v>
      </c>
      <c r="J353" s="302">
        <f>SUM(G353:I353)</f>
        <v>2.2135914869078857</v>
      </c>
      <c r="K353" s="303"/>
      <c r="L353" s="302">
        <v>0.58493803347984774</v>
      </c>
      <c r="M353" s="302">
        <v>0.5212134169013759</v>
      </c>
      <c r="N353" s="302">
        <v>0.66477907443168838</v>
      </c>
      <c r="O353" s="302">
        <f t="shared" si="156"/>
        <v>1.7709305248129119</v>
      </c>
    </row>
    <row r="354" spans="1:15" s="236" customFormat="1" x14ac:dyDescent="0.2">
      <c r="A354" s="237" t="str">
        <f>name!E$9</f>
        <v>Caring, leisure and other service occupations</v>
      </c>
      <c r="B354" s="302">
        <v>28.444572506240402</v>
      </c>
      <c r="C354" s="302">
        <v>25.64485800096373</v>
      </c>
      <c r="D354" s="302">
        <v>3.5290970125559546</v>
      </c>
      <c r="E354" s="302">
        <f t="shared" si="154"/>
        <v>57.618527519760079</v>
      </c>
      <c r="F354" s="303"/>
      <c r="G354" s="302">
        <v>32.180725906516649</v>
      </c>
      <c r="H354" s="302">
        <v>28.136771656168012</v>
      </c>
      <c r="I354" s="302">
        <v>2.9928284285270639</v>
      </c>
      <c r="J354" s="302">
        <f t="shared" ref="J354:J357" si="157">SUM(G354:I354)</f>
        <v>63.310325991211727</v>
      </c>
      <c r="K354" s="303"/>
      <c r="L354" s="302">
        <v>37.532227224673164</v>
      </c>
      <c r="M354" s="302">
        <v>27.174512135294471</v>
      </c>
      <c r="N354" s="302">
        <v>3.7995053407452386</v>
      </c>
      <c r="O354" s="302">
        <f t="shared" si="156"/>
        <v>68.50624470071287</v>
      </c>
    </row>
    <row r="355" spans="1:15" s="236" customFormat="1" x14ac:dyDescent="0.2">
      <c r="A355" s="237" t="str">
        <f>name!E$10</f>
        <v>Sales and customer service occupations</v>
      </c>
      <c r="B355" s="302">
        <v>0.97566641192784043</v>
      </c>
      <c r="C355" s="302">
        <v>1.0630566908360475</v>
      </c>
      <c r="D355" s="302">
        <v>0.15078157206025489</v>
      </c>
      <c r="E355" s="302">
        <f t="shared" si="154"/>
        <v>2.1895046748241431</v>
      </c>
      <c r="F355" s="303"/>
      <c r="G355" s="302">
        <v>1.0144444171313161</v>
      </c>
      <c r="H355" s="302">
        <v>1.0986689621682819</v>
      </c>
      <c r="I355" s="302">
        <v>0.15682493438502504</v>
      </c>
      <c r="J355" s="302">
        <f t="shared" si="157"/>
        <v>2.2699383136846234</v>
      </c>
      <c r="K355" s="303"/>
      <c r="L355" s="302">
        <v>1.0943906169246809</v>
      </c>
      <c r="M355" s="302">
        <v>1.1483592909655604</v>
      </c>
      <c r="N355" s="302">
        <v>0.15651508479252652</v>
      </c>
      <c r="O355" s="302">
        <f t="shared" si="156"/>
        <v>2.3992649926827676</v>
      </c>
    </row>
    <row r="356" spans="1:15" s="236" customFormat="1" x14ac:dyDescent="0.2">
      <c r="A356" s="237" t="str">
        <f>name!E$11</f>
        <v>Process, plant and machine operatives</v>
      </c>
      <c r="B356" s="302">
        <v>0.4296771623002858</v>
      </c>
      <c r="C356" s="302">
        <v>0.62649825921804103</v>
      </c>
      <c r="D356" s="302">
        <v>7.4052249056690805E-2</v>
      </c>
      <c r="E356" s="302">
        <f t="shared" si="154"/>
        <v>1.1302276705750176</v>
      </c>
      <c r="F356" s="303"/>
      <c r="G356" s="302">
        <v>0.32346298263888101</v>
      </c>
      <c r="H356" s="302">
        <v>0.56494172302432744</v>
      </c>
      <c r="I356" s="302">
        <v>0.19109519384127804</v>
      </c>
      <c r="J356" s="302">
        <f t="shared" si="157"/>
        <v>1.0794998995044867</v>
      </c>
      <c r="K356" s="303"/>
      <c r="L356" s="302">
        <v>0.22167834814380941</v>
      </c>
      <c r="M356" s="302">
        <v>0.40995914539917488</v>
      </c>
      <c r="N356" s="302">
        <v>0.21716297724011918</v>
      </c>
      <c r="O356" s="302">
        <f t="shared" si="156"/>
        <v>0.84880047078310339</v>
      </c>
    </row>
    <row r="357" spans="1:15" s="236" customFormat="1" x14ac:dyDescent="0.2">
      <c r="A357" s="237" t="str">
        <f>name!E$12</f>
        <v>Elementary occupations</v>
      </c>
      <c r="B357" s="302">
        <v>1.1806898560508028</v>
      </c>
      <c r="C357" s="302">
        <v>2.7195868904642713</v>
      </c>
      <c r="D357" s="302">
        <v>0.19444230833677337</v>
      </c>
      <c r="E357" s="302">
        <f t="shared" si="154"/>
        <v>4.0947190548518471</v>
      </c>
      <c r="F357" s="303"/>
      <c r="G357" s="302">
        <v>0.99985233766582493</v>
      </c>
      <c r="H357" s="302">
        <v>2.316645918381909</v>
      </c>
      <c r="I357" s="302">
        <v>0.31105969481892171</v>
      </c>
      <c r="J357" s="302">
        <f t="shared" si="157"/>
        <v>3.6275579508666556</v>
      </c>
      <c r="K357" s="303"/>
      <c r="L357" s="302">
        <v>0.7040561281990585</v>
      </c>
      <c r="M357" s="302">
        <v>0.95846615887715703</v>
      </c>
      <c r="N357" s="302">
        <v>0.34884098270280517</v>
      </c>
      <c r="O357" s="302">
        <f t="shared" si="156"/>
        <v>2.0113632697790207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86.453777524921392</v>
      </c>
      <c r="C359" s="311">
        <f t="shared" ref="C359:E359" si="158">SUM(C349:C357)</f>
        <v>64.092160671536107</v>
      </c>
      <c r="D359" s="311">
        <f t="shared" si="158"/>
        <v>10.72806180354276</v>
      </c>
      <c r="E359" s="311">
        <f t="shared" si="158"/>
        <v>161.27400000000026</v>
      </c>
      <c r="F359" s="311"/>
      <c r="G359" s="311">
        <f t="shared" ref="G359:J359" si="159">SUM(G349:G357)</f>
        <v>101.61200497621017</v>
      </c>
      <c r="H359" s="311">
        <f t="shared" si="159"/>
        <v>74.331325471296424</v>
      </c>
      <c r="I359" s="311">
        <f t="shared" si="159"/>
        <v>12.806669552493307</v>
      </c>
      <c r="J359" s="311">
        <f t="shared" si="159"/>
        <v>188.74999999999991</v>
      </c>
      <c r="K359" s="311"/>
      <c r="L359" s="311">
        <f t="shared" ref="L359:O359" si="160">SUM(L349:L357)</f>
        <v>120.3662174812472</v>
      </c>
      <c r="M359" s="311">
        <f t="shared" si="160"/>
        <v>75.902941958056118</v>
      </c>
      <c r="N359" s="311">
        <f t="shared" si="160"/>
        <v>14.170840560696803</v>
      </c>
      <c r="O359" s="311">
        <f t="shared" si="160"/>
        <v>210.44000000000011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1.3003457410652264</v>
      </c>
      <c r="C366" s="302">
        <v>0.40414836658323078</v>
      </c>
      <c r="D366" s="302">
        <v>0.53013278804761876</v>
      </c>
      <c r="E366" s="302">
        <f>SUM(B366:D366)</f>
        <v>2.234626895696076</v>
      </c>
      <c r="F366" s="303"/>
      <c r="G366" s="302">
        <v>1.4410123258699168</v>
      </c>
      <c r="H366" s="302">
        <v>0.51408327170105883</v>
      </c>
      <c r="I366" s="302">
        <v>0.541721907431297</v>
      </c>
      <c r="J366" s="302">
        <f>SUM(G366:I366)</f>
        <v>2.4968175050022725</v>
      </c>
      <c r="K366" s="303"/>
      <c r="L366" s="302">
        <v>1.3440946699106331</v>
      </c>
      <c r="M366" s="302">
        <v>0.62068555265165359</v>
      </c>
      <c r="N366" s="302">
        <v>0.49509027527171584</v>
      </c>
      <c r="O366" s="302">
        <f>SUM(L366:N366)</f>
        <v>2.4598704978340025</v>
      </c>
    </row>
    <row r="367" spans="1:15" s="236" customFormat="1" x14ac:dyDescent="0.2">
      <c r="A367" s="237" t="str">
        <f>name!E$5</f>
        <v>Professional occupations</v>
      </c>
      <c r="B367" s="302">
        <v>1.7139962821255816</v>
      </c>
      <c r="C367" s="302">
        <v>0.97537296817817931</v>
      </c>
      <c r="D367" s="302">
        <v>1.7033299246778613</v>
      </c>
      <c r="E367" s="302">
        <f t="shared" ref="E367:E374" si="161">SUM(B367:D367)</f>
        <v>4.3926991749816224</v>
      </c>
      <c r="F367" s="303"/>
      <c r="G367" s="302">
        <v>2.2965566792369181</v>
      </c>
      <c r="H367" s="302">
        <v>1.2965315223434861</v>
      </c>
      <c r="I367" s="302">
        <v>1.6280220271461845</v>
      </c>
      <c r="J367" s="302">
        <f t="shared" ref="J367:J369" si="162">SUM(G367:I367)</f>
        <v>5.2211102287265891</v>
      </c>
      <c r="K367" s="303"/>
      <c r="L367" s="302">
        <v>2.6862105602635573</v>
      </c>
      <c r="M367" s="302">
        <v>1.8197396396741001</v>
      </c>
      <c r="N367" s="302">
        <v>1.4686417959333571</v>
      </c>
      <c r="O367" s="302">
        <f t="shared" ref="O367:O374" si="163">SUM(L367:N367)</f>
        <v>5.9745919958710152</v>
      </c>
    </row>
    <row r="368" spans="1:15" s="236" customFormat="1" x14ac:dyDescent="0.2">
      <c r="A368" s="237" t="str">
        <f>name!E$6</f>
        <v>Associate professional occupations</v>
      </c>
      <c r="B368" s="302">
        <v>2.496554639020546</v>
      </c>
      <c r="C368" s="302">
        <v>2.046031822196233</v>
      </c>
      <c r="D368" s="302">
        <v>4.8159358809431678</v>
      </c>
      <c r="E368" s="302">
        <f t="shared" si="161"/>
        <v>9.3585223421599473</v>
      </c>
      <c r="F368" s="303"/>
      <c r="G368" s="302">
        <v>2.9179012492581657</v>
      </c>
      <c r="H368" s="302">
        <v>2.0857793440638028</v>
      </c>
      <c r="I368" s="302">
        <v>4.7329304741272908</v>
      </c>
      <c r="J368" s="302">
        <f t="shared" si="162"/>
        <v>9.7366110674492603</v>
      </c>
      <c r="K368" s="303"/>
      <c r="L368" s="302">
        <v>2.6781345911019265</v>
      </c>
      <c r="M368" s="302">
        <v>2.0409334914518995</v>
      </c>
      <c r="N368" s="302">
        <v>4.2919700627066559</v>
      </c>
      <c r="O368" s="302">
        <f t="shared" si="163"/>
        <v>9.011038145260482</v>
      </c>
    </row>
    <row r="369" spans="1:15" s="236" customFormat="1" x14ac:dyDescent="0.2">
      <c r="A369" s="237" t="str">
        <f>name!E$7</f>
        <v>Administrative and secretarial occupations</v>
      </c>
      <c r="B369" s="302">
        <v>1.3551027015706019</v>
      </c>
      <c r="C369" s="302">
        <v>3.3399304111512027</v>
      </c>
      <c r="D369" s="302">
        <v>0.13209094988011086</v>
      </c>
      <c r="E369" s="302">
        <f t="shared" si="161"/>
        <v>4.8271240626019161</v>
      </c>
      <c r="F369" s="303"/>
      <c r="G369" s="302">
        <v>1.3689789592377339</v>
      </c>
      <c r="H369" s="302">
        <v>3.1812414421897262</v>
      </c>
      <c r="I369" s="302">
        <v>9.9457223730659378E-2</v>
      </c>
      <c r="J369" s="302">
        <f t="shared" si="162"/>
        <v>4.6496776251581187</v>
      </c>
      <c r="K369" s="303"/>
      <c r="L369" s="302">
        <v>1.2840441409178063</v>
      </c>
      <c r="M369" s="302">
        <v>3.1820920900448946</v>
      </c>
      <c r="N369" s="302">
        <v>8.7934804725134347E-2</v>
      </c>
      <c r="O369" s="302">
        <f t="shared" si="163"/>
        <v>4.5540710356878353</v>
      </c>
    </row>
    <row r="370" spans="1:15" s="236" customFormat="1" x14ac:dyDescent="0.2">
      <c r="A370" s="237" t="str">
        <f>name!E$8</f>
        <v>Skilled trades occupations</v>
      </c>
      <c r="B370" s="302">
        <v>0.65436364051823692</v>
      </c>
      <c r="C370" s="302">
        <v>0.50722306417652707</v>
      </c>
      <c r="D370" s="302">
        <v>0.61366729902877792</v>
      </c>
      <c r="E370" s="302">
        <f t="shared" si="161"/>
        <v>1.775254003723542</v>
      </c>
      <c r="F370" s="303"/>
      <c r="G370" s="302">
        <v>0.55164618699035617</v>
      </c>
      <c r="H370" s="302">
        <v>0.31339491716103779</v>
      </c>
      <c r="I370" s="302">
        <v>0.54249956568073998</v>
      </c>
      <c r="J370" s="302">
        <f>SUM(G370:I370)</f>
        <v>1.4075406698321338</v>
      </c>
      <c r="K370" s="303"/>
      <c r="L370" s="302">
        <v>0.36458522518889663</v>
      </c>
      <c r="M370" s="302">
        <v>0.39532067168995344</v>
      </c>
      <c r="N370" s="302">
        <v>0.44665866543180632</v>
      </c>
      <c r="O370" s="302">
        <f t="shared" si="163"/>
        <v>1.2065645623106565</v>
      </c>
    </row>
    <row r="371" spans="1:15" s="236" customFormat="1" x14ac:dyDescent="0.2">
      <c r="A371" s="237" t="str">
        <f>name!E$9</f>
        <v>Caring, leisure and other service occupations</v>
      </c>
      <c r="B371" s="302">
        <v>1.3972537980353252</v>
      </c>
      <c r="C371" s="302">
        <v>2.0564008936365523</v>
      </c>
      <c r="D371" s="302">
        <v>0.22826749474524721</v>
      </c>
      <c r="E371" s="302">
        <f t="shared" si="161"/>
        <v>3.6819221864171245</v>
      </c>
      <c r="F371" s="303"/>
      <c r="G371" s="302">
        <v>1.2119395487925877</v>
      </c>
      <c r="H371" s="302">
        <v>1.6601339547032596</v>
      </c>
      <c r="I371" s="302">
        <v>0.17568757581035815</v>
      </c>
      <c r="J371" s="302">
        <f t="shared" ref="J371:J374" si="164">SUM(G371:I371)</f>
        <v>3.0477610793062051</v>
      </c>
      <c r="K371" s="303"/>
      <c r="L371" s="302">
        <v>0.97159221630131332</v>
      </c>
      <c r="M371" s="302">
        <v>1.5724697321183625</v>
      </c>
      <c r="N371" s="302">
        <v>0.15823988508066586</v>
      </c>
      <c r="O371" s="302">
        <f t="shared" si="163"/>
        <v>2.7023018335003415</v>
      </c>
    </row>
    <row r="372" spans="1:15" s="236" customFormat="1" x14ac:dyDescent="0.2">
      <c r="A372" s="237" t="str">
        <f>name!E$10</f>
        <v>Sales and customer service occupations</v>
      </c>
      <c r="B372" s="302">
        <v>0.61570991029054833</v>
      </c>
      <c r="C372" s="302">
        <v>1.4594391947370342</v>
      </c>
      <c r="D372" s="302">
        <v>0.12568116621138198</v>
      </c>
      <c r="E372" s="302">
        <f t="shared" si="161"/>
        <v>2.2008302712389649</v>
      </c>
      <c r="F372" s="303"/>
      <c r="G372" s="302">
        <v>0.60176980696171567</v>
      </c>
      <c r="H372" s="302">
        <v>1.2124285556601502</v>
      </c>
      <c r="I372" s="302">
        <v>8.9174183045273026E-2</v>
      </c>
      <c r="J372" s="302">
        <f t="shared" si="164"/>
        <v>1.9033725456671389</v>
      </c>
      <c r="K372" s="303"/>
      <c r="L372" s="302">
        <v>0.56462673704705524</v>
      </c>
      <c r="M372" s="302">
        <v>1.5347666944642124</v>
      </c>
      <c r="N372" s="302">
        <v>7.6262522114312475E-2</v>
      </c>
      <c r="O372" s="302">
        <f t="shared" si="163"/>
        <v>2.1756559536255802</v>
      </c>
    </row>
    <row r="373" spans="1:15" s="236" customFormat="1" x14ac:dyDescent="0.2">
      <c r="A373" s="237" t="str">
        <f>name!E$11</f>
        <v>Process, plant and machine operatives</v>
      </c>
      <c r="B373" s="302">
        <v>0.13873537573227546</v>
      </c>
      <c r="C373" s="302">
        <v>0.13525088369186936</v>
      </c>
      <c r="D373" s="302">
        <v>3.5452505931877695E-2</v>
      </c>
      <c r="E373" s="302">
        <f t="shared" si="161"/>
        <v>0.30943876535602249</v>
      </c>
      <c r="F373" s="303"/>
      <c r="G373" s="302">
        <v>0.10326378442701911</v>
      </c>
      <c r="H373" s="302">
        <v>9.5651719451101194E-2</v>
      </c>
      <c r="I373" s="302">
        <v>3.5465748598839733E-2</v>
      </c>
      <c r="J373" s="302">
        <f t="shared" si="164"/>
        <v>0.23438125247696001</v>
      </c>
      <c r="K373" s="303"/>
      <c r="L373" s="302">
        <v>7.6830095336646517E-2</v>
      </c>
      <c r="M373" s="302">
        <v>0.1022386018875009</v>
      </c>
      <c r="N373" s="302">
        <v>3.6135299008250577E-2</v>
      </c>
      <c r="O373" s="302">
        <f t="shared" si="163"/>
        <v>0.215203996232398</v>
      </c>
    </row>
    <row r="374" spans="1:15" s="236" customFormat="1" x14ac:dyDescent="0.2">
      <c r="A374" s="237" t="str">
        <f>name!E$12</f>
        <v>Elementary occupations</v>
      </c>
      <c r="B374" s="302">
        <v>0.62953949868745962</v>
      </c>
      <c r="C374" s="302">
        <v>2.433374132111946</v>
      </c>
      <c r="D374" s="302">
        <v>0.13566866702542649</v>
      </c>
      <c r="E374" s="302">
        <f t="shared" si="161"/>
        <v>3.1985822978248319</v>
      </c>
      <c r="F374" s="303"/>
      <c r="G374" s="302">
        <v>0.51292164517306904</v>
      </c>
      <c r="H374" s="302">
        <v>1.8084543417674874</v>
      </c>
      <c r="I374" s="302">
        <v>9.435203944076237E-2</v>
      </c>
      <c r="J374" s="302">
        <f t="shared" si="164"/>
        <v>2.415728026381319</v>
      </c>
      <c r="K374" s="303"/>
      <c r="L374" s="302">
        <v>0.49821110203705815</v>
      </c>
      <c r="M374" s="302">
        <v>1.2761860427150225</v>
      </c>
      <c r="N374" s="302">
        <v>7.3304834925601317E-2</v>
      </c>
      <c r="O374" s="302">
        <f t="shared" si="163"/>
        <v>1.8477019796776819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10.301601587045802</v>
      </c>
      <c r="C376" s="311">
        <f t="shared" ref="C376:E376" si="165">SUM(C366:C374)</f>
        <v>13.357171736462774</v>
      </c>
      <c r="D376" s="311">
        <f t="shared" si="165"/>
        <v>8.320226676491469</v>
      </c>
      <c r="E376" s="311">
        <f t="shared" si="165"/>
        <v>31.979000000000049</v>
      </c>
      <c r="F376" s="311"/>
      <c r="G376" s="311">
        <f t="shared" ref="G376:J376" si="166">SUM(G366:G374)</f>
        <v>11.005990185947482</v>
      </c>
      <c r="H376" s="311">
        <f t="shared" si="166"/>
        <v>12.16769906904111</v>
      </c>
      <c r="I376" s="311">
        <f t="shared" si="166"/>
        <v>7.9393107450114053</v>
      </c>
      <c r="J376" s="311">
        <f t="shared" si="166"/>
        <v>31.113000000000003</v>
      </c>
      <c r="K376" s="311"/>
      <c r="L376" s="311">
        <f t="shared" ref="L376:O376" si="167">SUM(L366:L374)</f>
        <v>10.468329338104892</v>
      </c>
      <c r="M376" s="311">
        <f t="shared" si="167"/>
        <v>12.544432516697599</v>
      </c>
      <c r="N376" s="311">
        <f t="shared" si="167"/>
        <v>7.1342381451974992</v>
      </c>
      <c r="O376" s="311">
        <f t="shared" si="167"/>
        <v>30.146999999999991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1.6678531845044249</v>
      </c>
      <c r="C383" s="302">
        <v>0.28408036494708699</v>
      </c>
      <c r="D383" s="302">
        <v>1.1841821930016097</v>
      </c>
      <c r="E383" s="302">
        <f>SUM(B383:D383)</f>
        <v>3.1361157424531214</v>
      </c>
      <c r="F383" s="303"/>
      <c r="G383" s="302">
        <v>1.5660214525043583</v>
      </c>
      <c r="H383" s="302">
        <v>0.43182685617684474</v>
      </c>
      <c r="I383" s="302">
        <v>1.2396524217906808</v>
      </c>
      <c r="J383" s="302">
        <f>SUM(G383:I383)</f>
        <v>3.2375007304718837</v>
      </c>
      <c r="K383" s="303"/>
      <c r="L383" s="302">
        <v>1.5376507280203409</v>
      </c>
      <c r="M383" s="302">
        <v>0.47331600046218292</v>
      </c>
      <c r="N383" s="302">
        <v>1.1276185611987835</v>
      </c>
      <c r="O383" s="302">
        <f>SUM(L383:N383)</f>
        <v>3.1385852896813073</v>
      </c>
    </row>
    <row r="384" spans="1:15" s="236" customFormat="1" x14ac:dyDescent="0.2">
      <c r="A384" s="237" t="str">
        <f>name!E$5</f>
        <v>Professional occupations</v>
      </c>
      <c r="B384" s="302">
        <v>3.3599787292706651</v>
      </c>
      <c r="C384" s="302">
        <v>1.03181171384312</v>
      </c>
      <c r="D384" s="302">
        <v>2.0303532995051645</v>
      </c>
      <c r="E384" s="302">
        <f t="shared" ref="E384:E391" si="168">SUM(B384:D384)</f>
        <v>6.4221437426189496</v>
      </c>
      <c r="F384" s="303"/>
      <c r="G384" s="302">
        <v>4.1298920486253357</v>
      </c>
      <c r="H384" s="302">
        <v>1.7321140639428392</v>
      </c>
      <c r="I384" s="302">
        <v>2.2026952642412607</v>
      </c>
      <c r="J384" s="302">
        <f t="shared" ref="J384:J386" si="169">SUM(G384:I384)</f>
        <v>8.0647013768094347</v>
      </c>
      <c r="K384" s="303"/>
      <c r="L384" s="302">
        <v>4.5368350947584108</v>
      </c>
      <c r="M384" s="302">
        <v>2.0931853640416795</v>
      </c>
      <c r="N384" s="302">
        <v>2.3588839076900285</v>
      </c>
      <c r="O384" s="302">
        <f t="shared" ref="O384:O391" si="170">SUM(L384:N384)</f>
        <v>8.988904366490118</v>
      </c>
    </row>
    <row r="385" spans="1:15" s="236" customFormat="1" x14ac:dyDescent="0.2">
      <c r="A385" s="237" t="str">
        <f>name!E$6</f>
        <v>Associate professional occupations</v>
      </c>
      <c r="B385" s="302">
        <v>1.9265950913509355</v>
      </c>
      <c r="C385" s="302">
        <v>1.0987534726609698</v>
      </c>
      <c r="D385" s="302">
        <v>1.7236275082357475</v>
      </c>
      <c r="E385" s="302">
        <f t="shared" si="168"/>
        <v>4.7489760722476531</v>
      </c>
      <c r="F385" s="303"/>
      <c r="G385" s="302">
        <v>1.9952575285216507</v>
      </c>
      <c r="H385" s="302">
        <v>1.4355896030573978</v>
      </c>
      <c r="I385" s="302">
        <v>1.8336389855484447</v>
      </c>
      <c r="J385" s="302">
        <f t="shared" si="169"/>
        <v>5.2644861171274933</v>
      </c>
      <c r="K385" s="303"/>
      <c r="L385" s="302">
        <v>2.2164158431977659</v>
      </c>
      <c r="M385" s="302">
        <v>1.5446356740562859</v>
      </c>
      <c r="N385" s="302">
        <v>1.9143663540977158</v>
      </c>
      <c r="O385" s="302">
        <f t="shared" si="170"/>
        <v>5.6754178713517671</v>
      </c>
    </row>
    <row r="386" spans="1:15" s="236" customFormat="1" x14ac:dyDescent="0.2">
      <c r="A386" s="237" t="str">
        <f>name!E$7</f>
        <v>Administrative and secretarial occupations</v>
      </c>
      <c r="B386" s="302">
        <v>1.7627470713324238</v>
      </c>
      <c r="C386" s="302">
        <v>2.1752939124112816</v>
      </c>
      <c r="D386" s="302">
        <v>0.49413042305074162</v>
      </c>
      <c r="E386" s="302">
        <f t="shared" si="168"/>
        <v>4.4321714067944464</v>
      </c>
      <c r="F386" s="303"/>
      <c r="G386" s="302">
        <v>1.6802314964901863</v>
      </c>
      <c r="H386" s="302">
        <v>2.2973012954045933</v>
      </c>
      <c r="I386" s="302">
        <v>0.59421025173994524</v>
      </c>
      <c r="J386" s="302">
        <f t="shared" si="169"/>
        <v>4.5717430436347248</v>
      </c>
      <c r="K386" s="303"/>
      <c r="L386" s="302">
        <v>1.4066800436945575</v>
      </c>
      <c r="M386" s="302">
        <v>2.691497117789893</v>
      </c>
      <c r="N386" s="302">
        <v>0.44634045746532736</v>
      </c>
      <c r="O386" s="302">
        <f t="shared" si="170"/>
        <v>4.5445176189497776</v>
      </c>
    </row>
    <row r="387" spans="1:15" s="236" customFormat="1" x14ac:dyDescent="0.2">
      <c r="A387" s="237" t="str">
        <f>name!E$8</f>
        <v>Skilled trades occupations</v>
      </c>
      <c r="B387" s="302">
        <v>0.53346006987445171</v>
      </c>
      <c r="C387" s="302">
        <v>0.28687574517547582</v>
      </c>
      <c r="D387" s="302">
        <v>0.51479158573865536</v>
      </c>
      <c r="E387" s="302">
        <f t="shared" si="168"/>
        <v>1.3351274007885829</v>
      </c>
      <c r="F387" s="303"/>
      <c r="G387" s="302">
        <v>0.31592662618325745</v>
      </c>
      <c r="H387" s="302">
        <v>0.21816948274871384</v>
      </c>
      <c r="I387" s="302">
        <v>0.44452524993345421</v>
      </c>
      <c r="J387" s="302">
        <f>SUM(G387:I387)</f>
        <v>0.97862135886542556</v>
      </c>
      <c r="K387" s="303"/>
      <c r="L387" s="302">
        <v>0.25628073407740726</v>
      </c>
      <c r="M387" s="302">
        <v>0.23485981128429453</v>
      </c>
      <c r="N387" s="302">
        <v>0.58101916659841124</v>
      </c>
      <c r="O387" s="302">
        <f t="shared" si="170"/>
        <v>1.0721597119601132</v>
      </c>
    </row>
    <row r="388" spans="1:15" s="236" customFormat="1" x14ac:dyDescent="0.2">
      <c r="A388" s="237" t="str">
        <f>name!E$9</f>
        <v>Caring, leisure and other service occupations</v>
      </c>
      <c r="B388" s="302">
        <v>6.2738520314162489</v>
      </c>
      <c r="C388" s="302">
        <v>3.3768852215395073</v>
      </c>
      <c r="D388" s="302">
        <v>3.7926558499493641</v>
      </c>
      <c r="E388" s="302">
        <f t="shared" si="168"/>
        <v>13.443393102905121</v>
      </c>
      <c r="F388" s="303"/>
      <c r="G388" s="302">
        <v>4.3157073008978468</v>
      </c>
      <c r="H388" s="302">
        <v>1.8955894438498522</v>
      </c>
      <c r="I388" s="302">
        <v>2.9833276779850184</v>
      </c>
      <c r="J388" s="302">
        <f t="shared" ref="J388:J391" si="171">SUM(G388:I388)</f>
        <v>9.1946244227327174</v>
      </c>
      <c r="K388" s="303"/>
      <c r="L388" s="302">
        <v>3.7354699043841819</v>
      </c>
      <c r="M388" s="302">
        <v>0.99311511923153606</v>
      </c>
      <c r="N388" s="302">
        <v>3.0535265116441419</v>
      </c>
      <c r="O388" s="302">
        <f t="shared" si="170"/>
        <v>7.78211153525986</v>
      </c>
    </row>
    <row r="389" spans="1:15" s="236" customFormat="1" x14ac:dyDescent="0.2">
      <c r="A389" s="237" t="str">
        <f>name!E$10</f>
        <v>Sales and customer service occupations</v>
      </c>
      <c r="B389" s="302">
        <v>0.59269637077438686</v>
      </c>
      <c r="C389" s="302">
        <v>0.68767155099798205</v>
      </c>
      <c r="D389" s="302">
        <v>0.39492753112363504</v>
      </c>
      <c r="E389" s="302">
        <f t="shared" si="168"/>
        <v>1.675295452896004</v>
      </c>
      <c r="F389" s="303"/>
      <c r="G389" s="302">
        <v>0.43320632138003362</v>
      </c>
      <c r="H389" s="302">
        <v>0.61958115414347836</v>
      </c>
      <c r="I389" s="302">
        <v>0.25622602448524284</v>
      </c>
      <c r="J389" s="302">
        <f t="shared" si="171"/>
        <v>1.3090135000087548</v>
      </c>
      <c r="K389" s="303"/>
      <c r="L389" s="302">
        <v>0.42337763105913451</v>
      </c>
      <c r="M389" s="302">
        <v>0.74973896943509299</v>
      </c>
      <c r="N389" s="302">
        <v>0.15472326603746761</v>
      </c>
      <c r="O389" s="302">
        <f t="shared" si="170"/>
        <v>1.3278398665316951</v>
      </c>
    </row>
    <row r="390" spans="1:15" s="236" customFormat="1" x14ac:dyDescent="0.2">
      <c r="A390" s="237" t="str">
        <f>name!E$11</f>
        <v>Process, plant and machine operatives</v>
      </c>
      <c r="B390" s="302">
        <v>0.54002116931835775</v>
      </c>
      <c r="C390" s="302">
        <v>0.24280348636483495</v>
      </c>
      <c r="D390" s="302">
        <v>0.12177390427183132</v>
      </c>
      <c r="E390" s="302">
        <f t="shared" si="168"/>
        <v>0.90459855995502403</v>
      </c>
      <c r="F390" s="303"/>
      <c r="G390" s="302">
        <v>0.29385248549270671</v>
      </c>
      <c r="H390" s="302">
        <v>0.18416929432590787</v>
      </c>
      <c r="I390" s="302">
        <v>0.13085169497005925</v>
      </c>
      <c r="J390" s="302">
        <f t="shared" si="171"/>
        <v>0.60887347478867382</v>
      </c>
      <c r="K390" s="303"/>
      <c r="L390" s="302">
        <v>0.23811764842623556</v>
      </c>
      <c r="M390" s="302">
        <v>0.12799412317042241</v>
      </c>
      <c r="N390" s="302">
        <v>8.4295078543634355E-2</v>
      </c>
      <c r="O390" s="302">
        <f t="shared" si="170"/>
        <v>0.45040685014029236</v>
      </c>
    </row>
    <row r="391" spans="1:15" s="236" customFormat="1" x14ac:dyDescent="0.2">
      <c r="A391" s="237" t="str">
        <f>name!E$12</f>
        <v>Elementary occupations</v>
      </c>
      <c r="B391" s="302">
        <v>1.3343402478438986</v>
      </c>
      <c r="C391" s="302">
        <v>1.5497752304725934</v>
      </c>
      <c r="D391" s="302">
        <v>0.780063041024606</v>
      </c>
      <c r="E391" s="302">
        <f t="shared" si="168"/>
        <v>3.6641785193410978</v>
      </c>
      <c r="F391" s="303"/>
      <c r="G391" s="302">
        <v>0.81874625855079941</v>
      </c>
      <c r="H391" s="302">
        <v>1.2585134368968991</v>
      </c>
      <c r="I391" s="302">
        <v>0.47517628011322954</v>
      </c>
      <c r="J391" s="302">
        <f t="shared" si="171"/>
        <v>2.552435975560928</v>
      </c>
      <c r="K391" s="303"/>
      <c r="L391" s="302">
        <v>0.97113152443157014</v>
      </c>
      <c r="M391" s="302">
        <v>0.71737796998300807</v>
      </c>
      <c r="N391" s="302">
        <v>0.34454739522044081</v>
      </c>
      <c r="O391" s="302">
        <f t="shared" si="170"/>
        <v>2.0330568896350192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17.991543965685793</v>
      </c>
      <c r="C393" s="311">
        <f t="shared" ref="C393:E393" si="172">SUM(C383:C391)</f>
        <v>10.733950698412851</v>
      </c>
      <c r="D393" s="311">
        <f t="shared" si="172"/>
        <v>11.036505335901357</v>
      </c>
      <c r="E393" s="311">
        <f t="shared" si="172"/>
        <v>39.762</v>
      </c>
      <c r="F393" s="311"/>
      <c r="G393" s="311">
        <f t="shared" ref="G393:J393" si="173">SUM(G383:G391)</f>
        <v>15.548841518646176</v>
      </c>
      <c r="H393" s="311">
        <f t="shared" si="173"/>
        <v>10.072854630546528</v>
      </c>
      <c r="I393" s="311">
        <f t="shared" si="173"/>
        <v>10.160303850807335</v>
      </c>
      <c r="J393" s="311">
        <f t="shared" si="173"/>
        <v>35.782000000000032</v>
      </c>
      <c r="K393" s="311"/>
      <c r="L393" s="311">
        <f t="shared" ref="L393:O393" si="174">SUM(L383:L391)</f>
        <v>15.321959152049605</v>
      </c>
      <c r="M393" s="311">
        <f t="shared" si="174"/>
        <v>9.6257201494543949</v>
      </c>
      <c r="N393" s="311">
        <f t="shared" si="174"/>
        <v>10.065320698495952</v>
      </c>
      <c r="O393" s="311">
        <f t="shared" si="174"/>
        <v>35.012999999999948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West Midlands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West Midlands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West Midlands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113.79089207834019</v>
      </c>
      <c r="C8" s="11">
        <f t="array" ref="C8:C16">MMULT(aggregation!$B$13:$AA$21,'Occ T2'!C8:C33)</f>
        <v>130.59155702729043</v>
      </c>
      <c r="D8" s="11">
        <f t="array" ref="D8:D16">MMULT(aggregation!$B$13:$AA$21,'Occ T2'!D8:D33)</f>
        <v>134.67573595156176</v>
      </c>
      <c r="E8" s="11">
        <f t="array" ref="E8:E16">MMULT(aggregation!$B$13:$AA$21,'Occ T2'!E8:E33)</f>
        <v>126.88733060146004</v>
      </c>
      <c r="F8" s="11">
        <f t="array" ref="F8:F16">MMULT(aggregation!$B$13:$AA$21,'Occ T2'!F8:F33)</f>
        <v>140.21493311208883</v>
      </c>
      <c r="G8" s="11"/>
      <c r="H8" s="11">
        <f>F8-D8</f>
        <v>5.5391971605270669</v>
      </c>
      <c r="I8" s="11">
        <f t="array" ref="I8:I16">MMULT(aggregation!$B$13:$AA$21,'Occ T2'!I8:I33)</f>
        <v>69.96965825849054</v>
      </c>
      <c r="J8" s="11">
        <f>SUM(H8:I8)</f>
        <v>75.508855419017607</v>
      </c>
      <c r="L8" s="10" t="str">
        <f>name!E4</f>
        <v>Managers, directors and senior officials</v>
      </c>
      <c r="M8" s="11">
        <f t="array" ref="M8:M16">MMULT(aggregation!$B$13:$AA$21,'Occ T2'!M8:M33)</f>
        <v>76.919179624904928</v>
      </c>
      <c r="N8" s="11">
        <f t="array" ref="N8:N16">MMULT(aggregation!$B$13:$AA$21,'Occ T2'!N8:N33)</f>
        <v>86.5418712494251</v>
      </c>
      <c r="O8" s="11">
        <f t="array" ref="O8:O16">MMULT(aggregation!$B$13:$AA$21,'Occ T2'!O8:O33)</f>
        <v>86.421925944064895</v>
      </c>
      <c r="P8" s="11">
        <f t="array" ref="P8:P16">MMULT(aggregation!$B$13:$AA$21,'Occ T2'!P8:P33)</f>
        <v>80.6506689356153</v>
      </c>
      <c r="Q8" s="11">
        <f t="array" ref="Q8:Q16">MMULT(aggregation!$B$13:$AA$21,'Occ T2'!Q8:Q33)</f>
        <v>86.232375999494252</v>
      </c>
      <c r="R8" s="11"/>
      <c r="S8" s="11">
        <f>Q8-O8</f>
        <v>-0.18954994457064345</v>
      </c>
      <c r="T8" s="11">
        <f t="array" ref="T8:T16">MMULT(aggregation!$B$13:$AA$21,'Occ T2'!T8:T33)</f>
        <v>39.928862340745098</v>
      </c>
      <c r="U8" s="11">
        <f>SUM(S8:T8)</f>
        <v>39.739312396174455</v>
      </c>
      <c r="W8" s="10" t="str">
        <f>name!E4</f>
        <v>Managers, directors and senior officials</v>
      </c>
      <c r="X8" s="11">
        <f t="array" ref="X8:X16">MMULT(aggregation!$B$13:$AA$21,'Occ T2'!X8:X33)</f>
        <v>36.871712453435237</v>
      </c>
      <c r="Y8" s="11">
        <f t="array" ref="Y8:Y16">MMULT(aggregation!$B$13:$AA$21,'Occ T2'!Y8:Y33)</f>
        <v>44.049685777865214</v>
      </c>
      <c r="Z8" s="11">
        <f t="array" ref="Z8:Z16">MMULT(aggregation!$B$13:$AA$21,'Occ T2'!Z8:Z33)</f>
        <v>48.253810007496995</v>
      </c>
      <c r="AA8" s="11">
        <f t="array" ref="AA8:AA16">MMULT(aggregation!$B$13:$AA$21,'Occ T2'!AA8:AA33)</f>
        <v>46.236661665844679</v>
      </c>
      <c r="AB8" s="11">
        <f t="array" ref="AB8:AB16">MMULT(aggregation!$B$13:$AA$21,'Occ T2'!AB8:AB33)</f>
        <v>53.982557112594499</v>
      </c>
      <c r="AC8" s="11"/>
      <c r="AD8" s="11">
        <f>AB8-Z8</f>
        <v>5.7287471050975043</v>
      </c>
      <c r="AE8" s="11">
        <f t="array" ref="AE8:AE16">MMULT(aggregation!$B$13:$AA$21,'Occ T2'!AE8:AE33)</f>
        <v>30.040795917745445</v>
      </c>
      <c r="AF8" s="11">
        <f>SUM(AD8:AE8)</f>
        <v>35.769543022842953</v>
      </c>
    </row>
    <row r="9" spans="1:32" x14ac:dyDescent="0.2">
      <c r="A9" t="str">
        <f>name!E5</f>
        <v>Professional occupations</v>
      </c>
      <c r="B9" s="11">
        <v>250.81014414058254</v>
      </c>
      <c r="C9" s="11">
        <v>291.21172295847282</v>
      </c>
      <c r="D9" s="11">
        <v>305.40736671308809</v>
      </c>
      <c r="E9" s="11">
        <v>324.62035459378114</v>
      </c>
      <c r="F9" s="11">
        <v>359.6808866523034</v>
      </c>
      <c r="G9" s="11"/>
      <c r="H9" s="11">
        <f t="shared" ref="H9:H16" si="0">F9-D9</f>
        <v>54.273519939215305</v>
      </c>
      <c r="I9" s="11">
        <v>153.49574253906076</v>
      </c>
      <c r="J9" s="11">
        <f t="shared" ref="J9:J15" si="1">SUM(H9:I9)</f>
        <v>207.76926247827606</v>
      </c>
      <c r="L9" s="10" t="str">
        <f>name!E5</f>
        <v>Professional occupations</v>
      </c>
      <c r="M9" s="11">
        <v>130.13490695195424</v>
      </c>
      <c r="N9" s="11">
        <v>147.69556322556258</v>
      </c>
      <c r="O9" s="11">
        <v>156.51879618012077</v>
      </c>
      <c r="P9" s="11">
        <v>170.83488491289978</v>
      </c>
      <c r="Q9" s="11">
        <v>185.4583530151597</v>
      </c>
      <c r="R9" s="11"/>
      <c r="S9" s="11">
        <f t="shared" ref="S9:S16" si="2">Q9-O9</f>
        <v>28.939556835038928</v>
      </c>
      <c r="T9" s="11">
        <v>65.32348470313103</v>
      </c>
      <c r="U9" s="11">
        <f t="shared" ref="U9:U12" si="3">SUM(S9:T9)</f>
        <v>94.263041538169958</v>
      </c>
      <c r="W9" s="10" t="str">
        <f>name!E5</f>
        <v>Professional occupations</v>
      </c>
      <c r="X9" s="11">
        <v>120.67523718862827</v>
      </c>
      <c r="Y9" s="11">
        <v>143.51615973291024</v>
      </c>
      <c r="Z9" s="11">
        <v>148.88857053296761</v>
      </c>
      <c r="AA9" s="11">
        <v>153.7854696808815</v>
      </c>
      <c r="AB9" s="11">
        <v>174.22253363714373</v>
      </c>
      <c r="AC9" s="11"/>
      <c r="AD9" s="11">
        <f t="shared" ref="AD9:AD16" si="4">AB9-Z9</f>
        <v>25.333963104176121</v>
      </c>
      <c r="AE9" s="11">
        <v>88.172257835929713</v>
      </c>
      <c r="AF9" s="11">
        <f t="shared" ref="AF9:AF12" si="5">SUM(AD9:AE9)</f>
        <v>113.50622094010583</v>
      </c>
    </row>
    <row r="10" spans="1:32" x14ac:dyDescent="0.2">
      <c r="A10" t="str">
        <f>name!E6</f>
        <v>Associate professional occupations</v>
      </c>
      <c r="B10" s="11">
        <v>158.92698356597401</v>
      </c>
      <c r="C10" s="11">
        <v>175.42359607639418</v>
      </c>
      <c r="D10" s="11">
        <v>181.25348869055654</v>
      </c>
      <c r="E10" s="11">
        <v>192.76461454700302</v>
      </c>
      <c r="F10" s="11">
        <v>211.49692218748245</v>
      </c>
      <c r="G10" s="11"/>
      <c r="H10" s="11">
        <f t="shared" si="0"/>
        <v>30.243433496925917</v>
      </c>
      <c r="I10" s="11">
        <v>93.468534460279074</v>
      </c>
      <c r="J10" s="11">
        <f t="shared" si="1"/>
        <v>123.71196795720499</v>
      </c>
      <c r="L10" s="10" t="str">
        <f>name!E6</f>
        <v>Associate professional occupations</v>
      </c>
      <c r="M10" s="11">
        <v>88.82990377544688</v>
      </c>
      <c r="N10" s="11">
        <v>95.639341908553888</v>
      </c>
      <c r="O10" s="11">
        <v>99.118649790034198</v>
      </c>
      <c r="P10" s="11">
        <v>95.187929904672131</v>
      </c>
      <c r="Q10" s="11">
        <v>97.644522377324634</v>
      </c>
      <c r="R10" s="11"/>
      <c r="S10" s="11">
        <f t="shared" si="2"/>
        <v>-1.4741274127095636</v>
      </c>
      <c r="T10" s="11">
        <v>36.70626560431262</v>
      </c>
      <c r="U10" s="11">
        <f t="shared" si="3"/>
        <v>35.232138191603056</v>
      </c>
      <c r="W10" s="10" t="str">
        <f>name!E6</f>
        <v>Associate professional occupations</v>
      </c>
      <c r="X10" s="11">
        <v>70.097079790527104</v>
      </c>
      <c r="Y10" s="11">
        <v>79.784254167840203</v>
      </c>
      <c r="Z10" s="11">
        <v>82.134838900522482</v>
      </c>
      <c r="AA10" s="11">
        <v>97.576684642331017</v>
      </c>
      <c r="AB10" s="11">
        <v>113.85239981015754</v>
      </c>
      <c r="AC10" s="11"/>
      <c r="AD10" s="11">
        <f t="shared" si="4"/>
        <v>31.717560909635054</v>
      </c>
      <c r="AE10" s="11">
        <v>56.762268855966461</v>
      </c>
      <c r="AF10" s="11">
        <f t="shared" si="5"/>
        <v>88.479829765601522</v>
      </c>
    </row>
    <row r="11" spans="1:32" x14ac:dyDescent="0.2">
      <c r="A11" t="str">
        <f>name!E7</f>
        <v>Administrative and secretarial occupations</v>
      </c>
      <c r="B11" s="11">
        <v>171.77935834819664</v>
      </c>
      <c r="C11" s="11">
        <v>165.32003700112929</v>
      </c>
      <c r="D11" s="11">
        <v>169.95194688946876</v>
      </c>
      <c r="E11" s="11">
        <v>173.82750276827664</v>
      </c>
      <c r="F11" s="11">
        <v>162.46381929947677</v>
      </c>
      <c r="G11" s="11"/>
      <c r="H11" s="11">
        <f t="shared" si="0"/>
        <v>-7.4881275899919899</v>
      </c>
      <c r="I11" s="11">
        <v>85.469644283626394</v>
      </c>
      <c r="J11" s="11">
        <f t="shared" si="1"/>
        <v>77.981516693634404</v>
      </c>
      <c r="L11" s="10" t="str">
        <f>name!E7</f>
        <v>Administrative and secretarial occupations</v>
      </c>
      <c r="M11" s="11">
        <v>46.910713205006971</v>
      </c>
      <c r="N11" s="11">
        <v>43.591281136278312</v>
      </c>
      <c r="O11" s="11">
        <v>51.41542594711904</v>
      </c>
      <c r="P11" s="11">
        <v>55.332315823487662</v>
      </c>
      <c r="Q11" s="11">
        <v>62.09588864511263</v>
      </c>
      <c r="R11" s="11"/>
      <c r="S11" s="11">
        <f t="shared" si="2"/>
        <v>10.68046269799359</v>
      </c>
      <c r="T11" s="11">
        <v>21.74366190844577</v>
      </c>
      <c r="U11" s="11">
        <f t="shared" si="3"/>
        <v>32.424124606439364</v>
      </c>
      <c r="W11" s="10" t="str">
        <f>name!E7</f>
        <v>Administrative and secretarial occupations</v>
      </c>
      <c r="X11" s="11">
        <v>124.86864514318962</v>
      </c>
      <c r="Y11" s="11">
        <v>121.72875586485124</v>
      </c>
      <c r="Z11" s="11">
        <v>118.53652094234937</v>
      </c>
      <c r="AA11" s="11">
        <v>118.49518694478901</v>
      </c>
      <c r="AB11" s="11">
        <v>100.3679306543641</v>
      </c>
      <c r="AC11" s="11"/>
      <c r="AD11" s="11">
        <f t="shared" si="4"/>
        <v>-18.168590287985268</v>
      </c>
      <c r="AE11" s="11">
        <v>63.725982375180635</v>
      </c>
      <c r="AF11" s="11">
        <f t="shared" si="5"/>
        <v>45.557392087195367</v>
      </c>
    </row>
    <row r="12" spans="1:32" x14ac:dyDescent="0.2">
      <c r="A12" t="str">
        <f>name!E8</f>
        <v>Skilled trades occupations</v>
      </c>
      <c r="B12" s="11">
        <v>147.45671770860457</v>
      </c>
      <c r="C12" s="11">
        <v>150.41318687944158</v>
      </c>
      <c r="D12" s="11">
        <v>128.05605264220165</v>
      </c>
      <c r="E12" s="11">
        <v>126.25676077727351</v>
      </c>
      <c r="F12" s="11">
        <v>117.29359886778266</v>
      </c>
      <c r="G12" s="11"/>
      <c r="H12" s="11">
        <f t="shared" si="0"/>
        <v>-10.762453774418987</v>
      </c>
      <c r="I12" s="11">
        <v>50.893955226229508</v>
      </c>
      <c r="J12" s="11">
        <f t="shared" si="1"/>
        <v>40.131501451810522</v>
      </c>
      <c r="L12" s="10" t="str">
        <f>name!E8</f>
        <v>Skilled trades occupations</v>
      </c>
      <c r="M12" s="11">
        <v>135.25566125643849</v>
      </c>
      <c r="N12" s="11">
        <v>138.70059068265218</v>
      </c>
      <c r="O12" s="11">
        <v>115.31102939789632</v>
      </c>
      <c r="P12" s="11">
        <v>112.68185568838965</v>
      </c>
      <c r="Q12" s="11">
        <v>102.76740218331481</v>
      </c>
      <c r="R12" s="11"/>
      <c r="S12" s="11">
        <f t="shared" si="2"/>
        <v>-12.543627214581505</v>
      </c>
      <c r="T12" s="11">
        <v>42.821184664509438</v>
      </c>
      <c r="U12" s="11">
        <f t="shared" si="3"/>
        <v>30.277557449927933</v>
      </c>
      <c r="W12" s="10" t="str">
        <f>name!E8</f>
        <v>Skilled trades occupations</v>
      </c>
      <c r="X12" s="11">
        <v>12.201056452166089</v>
      </c>
      <c r="Y12" s="11">
        <v>11.712596196789397</v>
      </c>
      <c r="Z12" s="11">
        <v>12.745023244305354</v>
      </c>
      <c r="AA12" s="11">
        <v>13.574905088883886</v>
      </c>
      <c r="AB12" s="11">
        <v>14.526196684467866</v>
      </c>
      <c r="AC12" s="11"/>
      <c r="AD12" s="11">
        <f t="shared" si="4"/>
        <v>1.7811734401625117</v>
      </c>
      <c r="AE12" s="11">
        <v>8.0727705617200769</v>
      </c>
      <c r="AF12" s="11">
        <f t="shared" si="5"/>
        <v>9.8539440018825886</v>
      </c>
    </row>
    <row r="13" spans="1:32" x14ac:dyDescent="0.2">
      <c r="A13" t="str">
        <f>name!E9</f>
        <v>Caring, leisure and other service occupations</v>
      </c>
      <c r="B13" s="11">
        <v>139.65391552076989</v>
      </c>
      <c r="C13" s="11">
        <v>145.56019545438613</v>
      </c>
      <c r="D13" s="11">
        <v>139.40421266803349</v>
      </c>
      <c r="E13" s="11">
        <v>141.98302433610448</v>
      </c>
      <c r="F13" s="11">
        <v>152.51452018839427</v>
      </c>
      <c r="G13" s="11"/>
      <c r="H13" s="11">
        <f t="shared" si="0"/>
        <v>13.110307520360777</v>
      </c>
      <c r="I13" s="11">
        <v>80.987671343387134</v>
      </c>
      <c r="J13" s="11">
        <f>SUM(H13:I13)</f>
        <v>94.097978863747912</v>
      </c>
      <c r="L13" s="10" t="str">
        <f>name!E9</f>
        <v>Caring, leisure and other service occupations</v>
      </c>
      <c r="M13" s="11">
        <v>20.748361488068539</v>
      </c>
      <c r="N13" s="11">
        <v>21.648290548847655</v>
      </c>
      <c r="O13" s="11">
        <v>20.944027551926297</v>
      </c>
      <c r="P13" s="11">
        <v>22.429817456066615</v>
      </c>
      <c r="Q13" s="11">
        <v>24.700619071318588</v>
      </c>
      <c r="R13" s="11"/>
      <c r="S13" s="11">
        <f t="shared" si="2"/>
        <v>3.7565915193922912</v>
      </c>
      <c r="T13" s="11">
        <v>10.044277948909684</v>
      </c>
      <c r="U13" s="11">
        <f>SUM(S13:T13)</f>
        <v>13.800869468301975</v>
      </c>
      <c r="W13" s="10" t="str">
        <f>name!E9</f>
        <v>Caring, leisure and other service occupations</v>
      </c>
      <c r="X13" s="11">
        <v>118.90555403270137</v>
      </c>
      <c r="Y13" s="11">
        <v>123.91190490553849</v>
      </c>
      <c r="Z13" s="11">
        <v>118.46018511610721</v>
      </c>
      <c r="AA13" s="11">
        <v>119.55320688003792</v>
      </c>
      <c r="AB13" s="11">
        <v>127.8139011170758</v>
      </c>
      <c r="AC13" s="11"/>
      <c r="AD13" s="11">
        <f t="shared" si="4"/>
        <v>9.3537160009685891</v>
      </c>
      <c r="AE13" s="11">
        <v>70.943393394477468</v>
      </c>
      <c r="AF13" s="11">
        <f>SUM(AD13:AE13)</f>
        <v>80.297109395446057</v>
      </c>
    </row>
    <row r="14" spans="1:32" x14ac:dyDescent="0.2">
      <c r="A14" t="str">
        <f>name!E10</f>
        <v>Sales and customer service occupations</v>
      </c>
      <c r="B14" s="11">
        <v>110.15914317842254</v>
      </c>
      <c r="C14" s="11">
        <v>106.91440246333315</v>
      </c>
      <c r="D14" s="11">
        <v>105.92835469142115</v>
      </c>
      <c r="E14" s="11">
        <v>107.72322244325272</v>
      </c>
      <c r="F14" s="11">
        <v>109.08235986312646</v>
      </c>
      <c r="G14" s="11"/>
      <c r="H14" s="11">
        <f t="shared" si="0"/>
        <v>3.1540051717053075</v>
      </c>
      <c r="I14" s="11">
        <v>48.897952484128069</v>
      </c>
      <c r="J14" s="11">
        <f t="shared" si="1"/>
        <v>52.051957655833377</v>
      </c>
      <c r="L14" s="10" t="str">
        <f>name!E10</f>
        <v>Sales and customer service occupations</v>
      </c>
      <c r="M14" s="11">
        <v>45.39824036594181</v>
      </c>
      <c r="N14" s="11">
        <v>44.990620872882843</v>
      </c>
      <c r="O14" s="11">
        <v>45.999419126930157</v>
      </c>
      <c r="P14" s="11">
        <v>48.704929532582774</v>
      </c>
      <c r="Q14" s="11">
        <v>50.192414805969499</v>
      </c>
      <c r="R14" s="11"/>
      <c r="S14" s="11">
        <f t="shared" si="2"/>
        <v>4.1929956790393419</v>
      </c>
      <c r="T14" s="11">
        <v>16.289445179164861</v>
      </c>
      <c r="U14" s="11">
        <f t="shared" ref="U14:U15" si="6">SUM(S14:T14)</f>
        <v>20.482440858204203</v>
      </c>
      <c r="W14" s="10" t="str">
        <f>name!E10</f>
        <v>Sales and customer service occupations</v>
      </c>
      <c r="X14" s="11">
        <v>64.760902812480722</v>
      </c>
      <c r="Y14" s="11">
        <v>61.923781590450218</v>
      </c>
      <c r="Z14" s="11">
        <v>59.928935564490942</v>
      </c>
      <c r="AA14" s="11">
        <v>59.018292910669821</v>
      </c>
      <c r="AB14" s="11">
        <v>58.889945057157</v>
      </c>
      <c r="AC14" s="11"/>
      <c r="AD14" s="11">
        <f t="shared" si="4"/>
        <v>-1.038990507333942</v>
      </c>
      <c r="AE14" s="11">
        <v>32.608507304963204</v>
      </c>
      <c r="AF14" s="11">
        <f t="shared" ref="AF14:AF15" si="7">SUM(AD14:AE14)</f>
        <v>31.569516797629262</v>
      </c>
    </row>
    <row r="15" spans="1:32" x14ac:dyDescent="0.2">
      <c r="A15" t="str">
        <f>name!E11</f>
        <v>Process, plant and machine operatives</v>
      </c>
      <c r="B15" s="11">
        <v>109.73029727082775</v>
      </c>
      <c r="C15" s="11">
        <v>112.47467240730984</v>
      </c>
      <c r="D15" s="11">
        <v>97.780518173497867</v>
      </c>
      <c r="E15" s="11">
        <v>101.60312359243378</v>
      </c>
      <c r="F15" s="11">
        <v>98.79710030450471</v>
      </c>
      <c r="G15" s="11"/>
      <c r="H15" s="11">
        <f t="shared" si="0"/>
        <v>1.0165821310068424</v>
      </c>
      <c r="I15" s="11">
        <v>47.811635096350706</v>
      </c>
      <c r="J15" s="11">
        <f t="shared" si="1"/>
        <v>48.828217227357548</v>
      </c>
      <c r="L15" s="10" t="str">
        <f>name!E11</f>
        <v>Process, plant and machine operatives</v>
      </c>
      <c r="M15" s="11">
        <v>96.967774770053126</v>
      </c>
      <c r="N15" s="11">
        <v>98.775618787875914</v>
      </c>
      <c r="O15" s="11">
        <v>86.020545431903656</v>
      </c>
      <c r="P15" s="11">
        <v>87.312679398588315</v>
      </c>
      <c r="Q15" s="11">
        <v>83.811208830485157</v>
      </c>
      <c r="R15" s="11"/>
      <c r="S15" s="11">
        <f t="shared" si="2"/>
        <v>-2.2093366014184994</v>
      </c>
      <c r="T15" s="11">
        <v>40.0250585809112</v>
      </c>
      <c r="U15" s="11">
        <f t="shared" si="6"/>
        <v>37.8157219794927</v>
      </c>
      <c r="W15" s="10" t="str">
        <f>name!E11</f>
        <v>Process, plant and machine operatives</v>
      </c>
      <c r="X15" s="11">
        <v>12.762522500774633</v>
      </c>
      <c r="Y15" s="11">
        <v>13.699053619433895</v>
      </c>
      <c r="Z15" s="11">
        <v>11.759972741594288</v>
      </c>
      <c r="AA15" s="11">
        <v>14.290444193845525</v>
      </c>
      <c r="AB15" s="11">
        <v>14.985891474019503</v>
      </c>
      <c r="AC15" s="11"/>
      <c r="AD15" s="11">
        <f t="shared" si="4"/>
        <v>3.2259187324252157</v>
      </c>
      <c r="AE15" s="11">
        <v>7.7865765154395064</v>
      </c>
      <c r="AF15" s="11">
        <f t="shared" si="7"/>
        <v>11.012495247864722</v>
      </c>
    </row>
    <row r="16" spans="1:32" x14ac:dyDescent="0.2">
      <c r="A16" t="str">
        <f>name!E12</f>
        <v>Elementary occupations</v>
      </c>
      <c r="B16" s="11">
        <v>154.2095481882823</v>
      </c>
      <c r="C16" s="11">
        <v>153.64962973224186</v>
      </c>
      <c r="D16" s="11">
        <v>137.07532358017019</v>
      </c>
      <c r="E16" s="11">
        <v>141.96706634041442</v>
      </c>
      <c r="F16" s="11">
        <v>137.9128595248396</v>
      </c>
      <c r="G16" s="11"/>
      <c r="H16" s="11">
        <f t="shared" si="0"/>
        <v>0.83753594466941195</v>
      </c>
      <c r="I16" s="11">
        <v>67.820771951567536</v>
      </c>
      <c r="J16" s="11">
        <f>SUM(H16:I16)</f>
        <v>68.658307896236948</v>
      </c>
      <c r="L16" s="10" t="str">
        <f>name!E12</f>
        <v>Elementary occupations</v>
      </c>
      <c r="M16" s="11">
        <v>84.749099294378709</v>
      </c>
      <c r="N16" s="11">
        <v>80.082096711522595</v>
      </c>
      <c r="O16" s="11">
        <v>73.757502492130953</v>
      </c>
      <c r="P16" s="11">
        <v>79.301583360113838</v>
      </c>
      <c r="Q16" s="11">
        <v>77.874001934399914</v>
      </c>
      <c r="R16" s="11"/>
      <c r="S16" s="11">
        <f t="shared" si="2"/>
        <v>4.1164994422689603</v>
      </c>
      <c r="T16" s="11">
        <v>30.367788600648353</v>
      </c>
      <c r="U16" s="11">
        <f>SUM(S16:T16)</f>
        <v>34.484288042917314</v>
      </c>
      <c r="W16" s="10" t="str">
        <f>name!E12</f>
        <v>Elementary occupations</v>
      </c>
      <c r="X16" s="11">
        <v>69.460448893903717</v>
      </c>
      <c r="Y16" s="11">
        <v>73.567533020719353</v>
      </c>
      <c r="Z16" s="11">
        <v>63.31782108803926</v>
      </c>
      <c r="AA16" s="11">
        <v>62.665482980300609</v>
      </c>
      <c r="AB16" s="11">
        <v>60.038857590439719</v>
      </c>
      <c r="AC16" s="11"/>
      <c r="AD16" s="11">
        <f t="shared" si="4"/>
        <v>-3.2789634975995412</v>
      </c>
      <c r="AE16" s="11">
        <v>37.452983350919183</v>
      </c>
      <c r="AF16" s="11">
        <f>SUM(AD16:AE16)</f>
        <v>34.174019853319642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1356.5170000000005</v>
      </c>
      <c r="C18" s="34">
        <f>SUM(C8:C16)</f>
        <v>1431.5589999999993</v>
      </c>
      <c r="D18" s="34">
        <f>SUM(D8:D16)</f>
        <v>1399.5329999999994</v>
      </c>
      <c r="E18" s="34">
        <f>SUM(E8:E16)</f>
        <v>1437.6329999999998</v>
      </c>
      <c r="F18" s="34">
        <f>SUM(F8:F16)</f>
        <v>1489.456999999999</v>
      </c>
      <c r="G18" s="11"/>
      <c r="H18" s="34">
        <f>SUM(H8:H16)</f>
        <v>89.923999999999651</v>
      </c>
      <c r="I18" s="34">
        <f>SUM(I8:I16)</f>
        <v>698.81556564311973</v>
      </c>
      <c r="J18" s="34">
        <f>SUM(H18:I18)</f>
        <v>788.73956564311936</v>
      </c>
      <c r="L18" s="231" t="str">
        <f>name!E3</f>
        <v>All occupations</v>
      </c>
      <c r="M18" s="34">
        <f>SUM(M8:M16)</f>
        <v>725.91384073219365</v>
      </c>
      <c r="N18" s="34">
        <f>SUM(N8:N16)</f>
        <v>757.66527512360108</v>
      </c>
      <c r="O18" s="34">
        <f>SUM(O8:O16)</f>
        <v>735.50732186212633</v>
      </c>
      <c r="P18" s="34">
        <f>SUM(P8:P16)</f>
        <v>752.43666501241603</v>
      </c>
      <c r="Q18" s="34">
        <f>SUM(Q8:Q16)</f>
        <v>770.77678686257912</v>
      </c>
      <c r="R18" s="11"/>
      <c r="S18" s="34">
        <f>SUM(S8:S16)</f>
        <v>35.269465000452897</v>
      </c>
      <c r="T18" s="34">
        <f>SUM(T8:T16)</f>
        <v>303.25002953077808</v>
      </c>
      <c r="U18" s="34">
        <f>SUM(S18:T18)</f>
        <v>338.51949453123098</v>
      </c>
      <c r="W18" s="231" t="str">
        <f>name!E3</f>
        <v>All occupations</v>
      </c>
      <c r="X18" s="34">
        <f>SUM(X8:X16)</f>
        <v>630.60315926780675</v>
      </c>
      <c r="Y18" s="34">
        <f>SUM(Y8:Y16)</f>
        <v>673.89372487639821</v>
      </c>
      <c r="Z18" s="34">
        <f>SUM(Z8:Z16)</f>
        <v>664.02567813787368</v>
      </c>
      <c r="AA18" s="34">
        <f>SUM(AA8:AA16)</f>
        <v>685.1963349875839</v>
      </c>
      <c r="AB18" s="34">
        <f>SUM(AB8:AB16)</f>
        <v>718.68021313741974</v>
      </c>
      <c r="AC18" s="11"/>
      <c r="AD18" s="34">
        <f>SUM(AD8:AD16)</f>
        <v>54.654534999546243</v>
      </c>
      <c r="AE18" s="34">
        <f>SUM(AE8:AE16)</f>
        <v>395.56553611234165</v>
      </c>
      <c r="AF18" s="34">
        <f>SUM(AD18:AE18)</f>
        <v>450.22007111188788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8.3884604526401176</v>
      </c>
      <c r="C26" s="18">
        <f t="shared" si="8"/>
        <v>9.1223314601277696</v>
      </c>
      <c r="D26" s="18">
        <f t="shared" si="8"/>
        <v>9.6229053513966303</v>
      </c>
      <c r="E26" s="18">
        <f t="shared" si="8"/>
        <v>8.8261281287686124</v>
      </c>
      <c r="F26" s="18">
        <f t="shared" si="8"/>
        <v>9.4138288726756745</v>
      </c>
      <c r="G26" s="11"/>
      <c r="H26" s="40">
        <f>IF(D8&gt;0,(H8/D8)*100,0)</f>
        <v>4.1129882241885989</v>
      </c>
      <c r="I26" s="40">
        <f>IF(D8&gt;0,(I8/D8)*100,0)</f>
        <v>51.95416810913602</v>
      </c>
      <c r="J26" s="40">
        <f>IF(D8&gt;0,(J8/D8)*100,0)</f>
        <v>56.067156333324618</v>
      </c>
      <c r="L26" t="str">
        <f>$A$8</f>
        <v>Managers, directors and senior officials</v>
      </c>
      <c r="M26" s="18">
        <f t="shared" ref="M26:Q26" si="9">M8/M$18*100</f>
        <v>10.596185843118837</v>
      </c>
      <c r="N26" s="18">
        <f t="shared" si="9"/>
        <v>11.422177324321373</v>
      </c>
      <c r="O26" s="18">
        <f t="shared" si="9"/>
        <v>11.749974932304619</v>
      </c>
      <c r="P26" s="18">
        <f t="shared" si="9"/>
        <v>10.718599011158563</v>
      </c>
      <c r="Q26" s="18">
        <f t="shared" si="9"/>
        <v>11.187723536732369</v>
      </c>
      <c r="R26" s="11"/>
      <c r="S26" s="40">
        <f>IF(O8&gt;0,(S8/O8)*100,0)</f>
        <v>-0.21933084978148529</v>
      </c>
      <c r="T26" s="40">
        <f>IF(O8&gt;0,(T8/O8)*100,0)</f>
        <v>46.202236185511957</v>
      </c>
      <c r="U26" s="40">
        <f>IF(O8&gt;0,(U8/O8)*100,0)</f>
        <v>45.982905335730472</v>
      </c>
      <c r="W26" t="str">
        <f>$A$8</f>
        <v>Managers, directors and senior officials</v>
      </c>
      <c r="X26" s="18">
        <f t="shared" ref="X26:AB26" si="10">X8/X$18*100</f>
        <v>5.8470548254542489</v>
      </c>
      <c r="Y26" s="18">
        <f t="shared" si="10"/>
        <v>6.5365923663919805</v>
      </c>
      <c r="Z26" s="18">
        <f t="shared" si="10"/>
        <v>7.266859038164772</v>
      </c>
      <c r="AA26" s="18">
        <f t="shared" si="10"/>
        <v>6.7479435170479292</v>
      </c>
      <c r="AB26" s="18">
        <f t="shared" si="10"/>
        <v>7.5113459541249998</v>
      </c>
      <c r="AC26" s="11"/>
      <c r="AD26" s="40">
        <f>IF(Z8&gt;0,(AD8/Z8)*100,0)</f>
        <v>11.872113526802242</v>
      </c>
      <c r="AE26" s="40">
        <f>IF(Z8&gt;0,(AE8/Z8)*100,0)</f>
        <v>62.255800968002596</v>
      </c>
      <c r="AF26" s="40">
        <f>IF(Z8&gt;0,(AF8/Z8)*100,0)</f>
        <v>74.127914494804841</v>
      </c>
    </row>
    <row r="27" spans="1:32" x14ac:dyDescent="0.2">
      <c r="A27" t="str">
        <f>$A$9</f>
        <v>Professional occupations</v>
      </c>
      <c r="B27" s="18">
        <f t="shared" si="8"/>
        <v>18.489273937634579</v>
      </c>
      <c r="C27" s="18">
        <f t="shared" si="8"/>
        <v>20.342278799439839</v>
      </c>
      <c r="D27" s="18">
        <f t="shared" si="8"/>
        <v>21.82209113419178</v>
      </c>
      <c r="E27" s="18">
        <f t="shared" si="8"/>
        <v>22.580196377919901</v>
      </c>
      <c r="F27" s="18">
        <f t="shared" si="8"/>
        <v>24.14845723322685</v>
      </c>
      <c r="G27" s="11"/>
      <c r="H27" s="40">
        <f t="shared" ref="H27:H36" si="11">IF(D9&gt;0,(H9/D9)*100,0)</f>
        <v>17.770861431185459</v>
      </c>
      <c r="I27" s="40">
        <f t="shared" ref="I27:I36" si="12">IF(D9&gt;0,(I9/D9)*100,0)</f>
        <v>50.259345146464916</v>
      </c>
      <c r="J27" s="40">
        <f t="shared" ref="J27:J36" si="13">IF(D9&gt;0,(J9/D9)*100,0)</f>
        <v>68.030206577650375</v>
      </c>
      <c r="L27" t="str">
        <f>$A$9</f>
        <v>Professional occupations</v>
      </c>
      <c r="M27" s="18">
        <f t="shared" ref="M27:Q27" si="14">M9/M$18*100</f>
        <v>17.927045835177015</v>
      </c>
      <c r="N27" s="18">
        <f t="shared" si="14"/>
        <v>19.493510930861703</v>
      </c>
      <c r="O27" s="18">
        <f t="shared" si="14"/>
        <v>21.280385868063568</v>
      </c>
      <c r="P27" s="18">
        <f t="shared" si="14"/>
        <v>22.704221213101146</v>
      </c>
      <c r="Q27" s="18">
        <f t="shared" si="14"/>
        <v>24.061227086256924</v>
      </c>
      <c r="R27" s="11"/>
      <c r="S27" s="40">
        <f t="shared" ref="S27:S34" si="15">IF(O9&gt;0,(S9/O9)*100,0)</f>
        <v>18.489508954397706</v>
      </c>
      <c r="T27" s="40">
        <f t="shared" ref="T27:T34" si="16">IF(O9&gt;0,(T9/O9)*100,0)</f>
        <v>41.735233273808987</v>
      </c>
      <c r="U27" s="40">
        <f t="shared" ref="U27:U34" si="17">IF(O9&gt;0,(U9/O9)*100,0)</f>
        <v>60.224742228206694</v>
      </c>
      <c r="W27" t="str">
        <f>$A$9</f>
        <v>Professional occupations</v>
      </c>
      <c r="X27" s="18">
        <f t="shared" ref="X27:AB27" si="18">X9/X$18*100</f>
        <v>19.136478372348193</v>
      </c>
      <c r="Y27" s="18">
        <f t="shared" si="18"/>
        <v>21.296556776698459</v>
      </c>
      <c r="Z27" s="18">
        <f t="shared" si="18"/>
        <v>22.422110384420016</v>
      </c>
      <c r="AA27" s="18">
        <f t="shared" si="18"/>
        <v>22.444000621174979</v>
      </c>
      <c r="AB27" s="18">
        <f t="shared" si="18"/>
        <v>24.242010626196333</v>
      </c>
      <c r="AC27" s="11"/>
      <c r="AD27" s="40">
        <f t="shared" ref="AD27:AD34" si="19">IF(Z9&gt;0,(AD9/Z9)*100,0)</f>
        <v>17.015384736040943</v>
      </c>
      <c r="AE27" s="40">
        <f t="shared" ref="AE27:AE34" si="20">IF(Z9&gt;0,(AE9/Z9)*100,0)</f>
        <v>59.22029979890646</v>
      </c>
      <c r="AF27" s="40">
        <f t="shared" ref="AF27:AF34" si="21">IF(Z9&gt;0,(AF9/Z9)*100,0)</f>
        <v>76.235684534947396</v>
      </c>
    </row>
    <row r="28" spans="1:32" x14ac:dyDescent="0.2">
      <c r="A28" t="str">
        <f>$A$10</f>
        <v>Associate professional occupations</v>
      </c>
      <c r="B28" s="18">
        <f t="shared" si="8"/>
        <v>11.715812154655927</v>
      </c>
      <c r="C28" s="18">
        <f t="shared" si="8"/>
        <v>12.254024883109551</v>
      </c>
      <c r="D28" s="18">
        <f t="shared" si="8"/>
        <v>12.950997846464258</v>
      </c>
      <c r="E28" s="18">
        <f t="shared" si="8"/>
        <v>13.408471741188679</v>
      </c>
      <c r="F28" s="18">
        <f t="shared" si="8"/>
        <v>14.199599061099622</v>
      </c>
      <c r="G28" s="11"/>
      <c r="H28" s="40">
        <f t="shared" si="11"/>
        <v>16.685711108467963</v>
      </c>
      <c r="I28" s="40">
        <f t="shared" si="12"/>
        <v>51.5678540234072</v>
      </c>
      <c r="J28" s="40">
        <f t="shared" si="13"/>
        <v>68.253565131875163</v>
      </c>
      <c r="L28" t="str">
        <f>$A$10</f>
        <v>Associate professional occupations</v>
      </c>
      <c r="M28" s="18">
        <f t="shared" ref="M28:Q28" si="22">M10/M$18*100</f>
        <v>12.23697617968663</v>
      </c>
      <c r="N28" s="18">
        <f t="shared" si="22"/>
        <v>12.622901569951434</v>
      </c>
      <c r="O28" s="18">
        <f t="shared" si="22"/>
        <v>13.476228834689202</v>
      </c>
      <c r="P28" s="18">
        <f t="shared" si="22"/>
        <v>12.65062354492008</v>
      </c>
      <c r="Q28" s="18">
        <f t="shared" si="22"/>
        <v>12.668326815443335</v>
      </c>
      <c r="R28" s="11"/>
      <c r="S28" s="40">
        <f t="shared" si="15"/>
        <v>-1.4872351629408278</v>
      </c>
      <c r="T28" s="40">
        <f t="shared" si="16"/>
        <v>37.032652969010904</v>
      </c>
      <c r="U28" s="40">
        <f t="shared" si="17"/>
        <v>35.545417806070077</v>
      </c>
      <c r="W28" t="str">
        <f>$A$10</f>
        <v>Associate professional occupations</v>
      </c>
      <c r="X28" s="18">
        <f t="shared" ref="X28:AB28" si="23">X10/X$18*100</f>
        <v>11.115878307986407</v>
      </c>
      <c r="Y28" s="18">
        <f t="shared" si="23"/>
        <v>11.839293233139065</v>
      </c>
      <c r="Z28" s="18">
        <f t="shared" si="23"/>
        <v>12.369226312279533</v>
      </c>
      <c r="AA28" s="18">
        <f t="shared" si="23"/>
        <v>14.240689808140781</v>
      </c>
      <c r="AB28" s="18">
        <f t="shared" si="23"/>
        <v>15.84187204947963</v>
      </c>
      <c r="AC28" s="11"/>
      <c r="AD28" s="40">
        <f t="shared" si="19"/>
        <v>38.616452329138603</v>
      </c>
      <c r="AE28" s="40">
        <f t="shared" si="20"/>
        <v>69.108638448434803</v>
      </c>
      <c r="AF28" s="40">
        <f t="shared" si="21"/>
        <v>107.72509077757341</v>
      </c>
    </row>
    <row r="29" spans="1:32" x14ac:dyDescent="0.2">
      <c r="A29" t="str">
        <f>$A$11</f>
        <v>Administrative and secretarial occupations</v>
      </c>
      <c r="B29" s="18">
        <f t="shared" si="8"/>
        <v>12.663266169771303</v>
      </c>
      <c r="C29" s="18">
        <f t="shared" si="8"/>
        <v>11.548251731233528</v>
      </c>
      <c r="D29" s="18">
        <f t="shared" si="8"/>
        <v>12.143475494287653</v>
      </c>
      <c r="E29" s="18">
        <f t="shared" si="8"/>
        <v>12.091229317098081</v>
      </c>
      <c r="F29" s="18">
        <f t="shared" si="8"/>
        <v>10.907587080357263</v>
      </c>
      <c r="G29" s="11"/>
      <c r="H29" s="40">
        <f t="shared" si="11"/>
        <v>-4.4060263663010728</v>
      </c>
      <c r="I29" s="40">
        <f t="shared" si="12"/>
        <v>50.290476718818098</v>
      </c>
      <c r="J29" s="40">
        <f t="shared" si="13"/>
        <v>45.884450352517028</v>
      </c>
      <c r="L29" t="str">
        <f>$A$11</f>
        <v>Administrative and secretarial occupations</v>
      </c>
      <c r="M29" s="18">
        <f t="shared" ref="M29:Q29" si="24">M11/M$18*100</f>
        <v>6.4622976685071105</v>
      </c>
      <c r="N29" s="18">
        <f t="shared" si="24"/>
        <v>5.7533692736765705</v>
      </c>
      <c r="O29" s="18">
        <f t="shared" si="24"/>
        <v>6.9904709876915483</v>
      </c>
      <c r="P29" s="18">
        <f t="shared" si="24"/>
        <v>7.3537506073783119</v>
      </c>
      <c r="Q29" s="18">
        <f t="shared" si="24"/>
        <v>8.0562738400402338</v>
      </c>
      <c r="R29" s="11"/>
      <c r="S29" s="40">
        <f t="shared" si="15"/>
        <v>20.77287604109025</v>
      </c>
      <c r="T29" s="40">
        <f t="shared" si="16"/>
        <v>42.290152241098241</v>
      </c>
      <c r="U29" s="40">
        <f t="shared" si="17"/>
        <v>63.06302828218849</v>
      </c>
      <c r="W29" t="str">
        <f>$A$11</f>
        <v>Administrative and secretarial occupations</v>
      </c>
      <c r="X29" s="18">
        <f t="shared" ref="X29:AB29" si="25">X11/X$18*100</f>
        <v>19.801462030125982</v>
      </c>
      <c r="Y29" s="18">
        <f t="shared" si="25"/>
        <v>18.063494490496709</v>
      </c>
      <c r="Z29" s="18">
        <f t="shared" si="25"/>
        <v>17.851195344547698</v>
      </c>
      <c r="AA29" s="18">
        <f t="shared" si="25"/>
        <v>17.29361073522616</v>
      </c>
      <c r="AB29" s="18">
        <f t="shared" si="25"/>
        <v>13.965589815838248</v>
      </c>
      <c r="AC29" s="11"/>
      <c r="AD29" s="40">
        <f t="shared" si="19"/>
        <v>-15.327419890129576</v>
      </c>
      <c r="AE29" s="40">
        <f t="shared" si="20"/>
        <v>53.760631633666712</v>
      </c>
      <c r="AF29" s="40">
        <f t="shared" si="21"/>
        <v>38.433211743537129</v>
      </c>
    </row>
    <row r="30" spans="1:32" x14ac:dyDescent="0.2">
      <c r="A30" t="str">
        <f>$A$12</f>
        <v>Skilled trades occupations</v>
      </c>
      <c r="B30" s="18">
        <f t="shared" si="8"/>
        <v>10.870244730335449</v>
      </c>
      <c r="C30" s="18">
        <f t="shared" si="8"/>
        <v>10.506949897240817</v>
      </c>
      <c r="D30" s="18">
        <f t="shared" si="8"/>
        <v>9.1499130525826615</v>
      </c>
      <c r="E30" s="18">
        <f t="shared" si="8"/>
        <v>8.7822664600265519</v>
      </c>
      <c r="F30" s="18">
        <f t="shared" si="8"/>
        <v>7.8749234699479569</v>
      </c>
      <c r="G30" s="11"/>
      <c r="H30" s="40">
        <f t="shared" si="11"/>
        <v>-8.4044865918912102</v>
      </c>
      <c r="I30" s="40">
        <f t="shared" si="12"/>
        <v>39.743498394746787</v>
      </c>
      <c r="J30" s="40">
        <f t="shared" si="13"/>
        <v>31.33901180285557</v>
      </c>
      <c r="L30" t="str">
        <f>$A$12</f>
        <v>Skilled trades occupations</v>
      </c>
      <c r="M30" s="18">
        <f t="shared" ref="M30:Q30" si="26">M12/M$18*100</f>
        <v>18.632467610758425</v>
      </c>
      <c r="N30" s="18">
        <f t="shared" si="26"/>
        <v>18.306314838043143</v>
      </c>
      <c r="O30" s="18">
        <f t="shared" si="26"/>
        <v>15.677754112080997</v>
      </c>
      <c r="P30" s="18">
        <f t="shared" si="26"/>
        <v>14.975593419086014</v>
      </c>
      <c r="Q30" s="18">
        <f t="shared" si="26"/>
        <v>13.33296538439177</v>
      </c>
      <c r="R30" s="11"/>
      <c r="S30" s="40">
        <f t="shared" si="15"/>
        <v>-10.878081030131142</v>
      </c>
      <c r="T30" s="40">
        <f t="shared" si="16"/>
        <v>37.135376284560898</v>
      </c>
      <c r="U30" s="40">
        <f t="shared" si="17"/>
        <v>26.257295254429756</v>
      </c>
      <c r="W30" t="str">
        <f>$A$12</f>
        <v>Skilled trades occupations</v>
      </c>
      <c r="X30" s="18">
        <f t="shared" ref="X30:AB30" si="27">X12/X$18*100</f>
        <v>1.9348232359528192</v>
      </c>
      <c r="Y30" s="18">
        <f t="shared" si="27"/>
        <v>1.7380479687561499</v>
      </c>
      <c r="Z30" s="18">
        <f t="shared" si="27"/>
        <v>1.919356986321102</v>
      </c>
      <c r="AA30" s="18">
        <f t="shared" si="27"/>
        <v>1.9811701253670408</v>
      </c>
      <c r="AB30" s="18">
        <f t="shared" si="27"/>
        <v>2.021232311524666</v>
      </c>
      <c r="AC30" s="11"/>
      <c r="AD30" s="40">
        <f t="shared" si="19"/>
        <v>13.975442853416242</v>
      </c>
      <c r="AE30" s="40">
        <f t="shared" si="20"/>
        <v>63.340571507604729</v>
      </c>
      <c r="AF30" s="40">
        <f t="shared" si="21"/>
        <v>77.316014361020962</v>
      </c>
    </row>
    <row r="31" spans="1:32" x14ac:dyDescent="0.2">
      <c r="A31" t="str">
        <f>$A$13</f>
        <v>Caring, leisure and other service occupations</v>
      </c>
      <c r="B31" s="18">
        <f t="shared" si="8"/>
        <v>10.295036149253555</v>
      </c>
      <c r="C31" s="18">
        <f t="shared" si="8"/>
        <v>10.16794944912408</v>
      </c>
      <c r="D31" s="18">
        <f t="shared" si="8"/>
        <v>9.9607663890764666</v>
      </c>
      <c r="E31" s="18">
        <f t="shared" si="8"/>
        <v>9.8761661937437779</v>
      </c>
      <c r="F31" s="18">
        <f t="shared" si="8"/>
        <v>10.239605452751867</v>
      </c>
      <c r="G31" s="11"/>
      <c r="H31" s="40">
        <f t="shared" si="11"/>
        <v>9.4045275027524866</v>
      </c>
      <c r="I31" s="40">
        <f t="shared" si="12"/>
        <v>58.095569562338099</v>
      </c>
      <c r="J31" s="40">
        <f t="shared" si="13"/>
        <v>67.500097065090586</v>
      </c>
      <c r="L31" t="str">
        <f>$A$13</f>
        <v>Caring, leisure and other service occupations</v>
      </c>
      <c r="M31" s="18">
        <f t="shared" ref="M31:Q31" si="28">M13/M$18*100</f>
        <v>2.8582402378690959</v>
      </c>
      <c r="N31" s="18">
        <f t="shared" si="28"/>
        <v>2.8572367323177215</v>
      </c>
      <c r="O31" s="18">
        <f t="shared" si="28"/>
        <v>2.8475620744197476</v>
      </c>
      <c r="P31" s="18">
        <f t="shared" si="28"/>
        <v>2.9809575342393102</v>
      </c>
      <c r="Q31" s="18">
        <f t="shared" si="28"/>
        <v>3.2046397209056625</v>
      </c>
      <c r="R31" s="11"/>
      <c r="S31" s="40">
        <f t="shared" si="15"/>
        <v>17.936337746303167</v>
      </c>
      <c r="T31" s="40">
        <f t="shared" si="16"/>
        <v>47.957719325984542</v>
      </c>
      <c r="U31" s="40">
        <f t="shared" si="17"/>
        <v>65.894057072287708</v>
      </c>
      <c r="W31" t="str">
        <f>$A$13</f>
        <v>Caring, leisure and other service occupations</v>
      </c>
      <c r="X31" s="18">
        <f t="shared" ref="X31:AB31" si="29">X13/X$18*100</f>
        <v>18.855844961316496</v>
      </c>
      <c r="Y31" s="18">
        <f t="shared" si="29"/>
        <v>18.387454925220698</v>
      </c>
      <c r="Z31" s="18">
        <f t="shared" si="29"/>
        <v>17.83969942974268</v>
      </c>
      <c r="AA31" s="18">
        <f t="shared" si="29"/>
        <v>17.448021942820855</v>
      </c>
      <c r="AB31" s="18">
        <f t="shared" si="29"/>
        <v>17.784530418487581</v>
      </c>
      <c r="AC31" s="11"/>
      <c r="AD31" s="40">
        <f t="shared" si="19"/>
        <v>7.8960842343785513</v>
      </c>
      <c r="AE31" s="40">
        <f t="shared" si="20"/>
        <v>59.887964318934017</v>
      </c>
      <c r="AF31" s="40">
        <f t="shared" si="21"/>
        <v>67.784048553312573</v>
      </c>
    </row>
    <row r="32" spans="1:32" x14ac:dyDescent="0.2">
      <c r="A32" t="str">
        <f>$A$14</f>
        <v>Sales and customer service occupations</v>
      </c>
      <c r="B32" s="18">
        <f t="shared" si="8"/>
        <v>8.1207344381546633</v>
      </c>
      <c r="C32" s="18">
        <f t="shared" si="8"/>
        <v>7.4683895294104685</v>
      </c>
      <c r="D32" s="18">
        <f t="shared" si="8"/>
        <v>7.5688357967565745</v>
      </c>
      <c r="E32" s="18">
        <f t="shared" si="8"/>
        <v>7.4930961130728582</v>
      </c>
      <c r="F32" s="18">
        <f t="shared" si="8"/>
        <v>7.3236326972263397</v>
      </c>
      <c r="H32" s="40">
        <f t="shared" si="11"/>
        <v>2.9774890593677292</v>
      </c>
      <c r="I32" s="40">
        <f t="shared" si="12"/>
        <v>46.161344265727735</v>
      </c>
      <c r="J32" s="40">
        <f t="shared" si="13"/>
        <v>49.138833325095462</v>
      </c>
      <c r="L32" t="str">
        <f>$A$14</f>
        <v>Sales and customer service occupations</v>
      </c>
      <c r="M32" s="18">
        <f t="shared" ref="M32:Q32" si="30">M14/M$18*100</f>
        <v>6.2539433495510748</v>
      </c>
      <c r="N32" s="18">
        <f t="shared" si="30"/>
        <v>5.9380602952330541</v>
      </c>
      <c r="O32" s="18">
        <f t="shared" si="30"/>
        <v>6.2541075744114645</v>
      </c>
      <c r="P32" s="18">
        <f t="shared" si="30"/>
        <v>6.472960688562285</v>
      </c>
      <c r="Q32" s="18">
        <f t="shared" si="30"/>
        <v>6.511926106425185</v>
      </c>
      <c r="S32" s="40">
        <f t="shared" si="15"/>
        <v>9.1153231032532123</v>
      </c>
      <c r="T32" s="40">
        <f t="shared" si="16"/>
        <v>35.41228452084578</v>
      </c>
      <c r="U32" s="40">
        <f t="shared" si="17"/>
        <v>44.527607624098991</v>
      </c>
      <c r="W32" t="str">
        <f>$A$14</f>
        <v>Sales and customer service occupations</v>
      </c>
      <c r="X32" s="18">
        <f t="shared" ref="X32:AB32" si="31">X14/X$18*100</f>
        <v>10.269676239439491</v>
      </c>
      <c r="Y32" s="18">
        <f t="shared" si="31"/>
        <v>9.1889535849006361</v>
      </c>
      <c r="Z32" s="18">
        <f t="shared" si="31"/>
        <v>9.0250930856393357</v>
      </c>
      <c r="AA32" s="18">
        <f t="shared" si="31"/>
        <v>8.6133404247906924</v>
      </c>
      <c r="AB32" s="18">
        <f t="shared" si="31"/>
        <v>8.1941792720396744</v>
      </c>
      <c r="AD32" s="40">
        <f t="shared" si="19"/>
        <v>-1.7337042574631745</v>
      </c>
      <c r="AE32" s="40">
        <f t="shared" si="20"/>
        <v>54.411958093052426</v>
      </c>
      <c r="AF32" s="40">
        <f t="shared" si="21"/>
        <v>52.678253835589253</v>
      </c>
    </row>
    <row r="33" spans="1:32" x14ac:dyDescent="0.2">
      <c r="A33" t="str">
        <f>$A$15</f>
        <v>Process, plant and machine operatives</v>
      </c>
      <c r="B33" s="18">
        <f t="shared" si="8"/>
        <v>8.0891206870852113</v>
      </c>
      <c r="C33" s="18">
        <f t="shared" si="8"/>
        <v>7.8567961507216886</v>
      </c>
      <c r="D33" s="18">
        <f t="shared" si="8"/>
        <v>6.986653274592161</v>
      </c>
      <c r="E33" s="18">
        <f t="shared" si="8"/>
        <v>7.0673894931761989</v>
      </c>
      <c r="F33" s="18">
        <f t="shared" si="8"/>
        <v>6.6330951685416082</v>
      </c>
      <c r="G33" s="11"/>
      <c r="H33" s="40">
        <f t="shared" si="11"/>
        <v>1.0396571321120014</v>
      </c>
      <c r="I33" s="40">
        <f t="shared" si="12"/>
        <v>48.896892744540011</v>
      </c>
      <c r="J33" s="40">
        <f t="shared" si="13"/>
        <v>49.936549876652016</v>
      </c>
      <c r="L33" t="str">
        <f>$A$15</f>
        <v>Process, plant and machine operatives</v>
      </c>
      <c r="M33" s="18">
        <f t="shared" ref="M33:Q33" si="32">M15/M$18*100</f>
        <v>13.358028092183293</v>
      </c>
      <c r="N33" s="18">
        <f t="shared" si="32"/>
        <v>13.036841205605237</v>
      </c>
      <c r="O33" s="18">
        <f t="shared" si="32"/>
        <v>11.695403006202641</v>
      </c>
      <c r="P33" s="18">
        <f t="shared" si="32"/>
        <v>11.603990536153306</v>
      </c>
      <c r="Q33" s="18">
        <f t="shared" si="32"/>
        <v>10.873603131152386</v>
      </c>
      <c r="R33" s="11"/>
      <c r="S33" s="40">
        <f t="shared" si="15"/>
        <v>-2.5683824606383991</v>
      </c>
      <c r="T33" s="40">
        <f t="shared" si="16"/>
        <v>46.529649841148931</v>
      </c>
      <c r="U33" s="40">
        <f t="shared" si="17"/>
        <v>43.961267380510527</v>
      </c>
      <c r="W33" t="str">
        <f>$A$15</f>
        <v>Process, plant and machine operatives</v>
      </c>
      <c r="X33" s="18">
        <f t="shared" ref="X33:AB33" si="33">X15/X$18*100</f>
        <v>2.0238595879527779</v>
      </c>
      <c r="Y33" s="18">
        <f t="shared" si="33"/>
        <v>2.0328210686256942</v>
      </c>
      <c r="Z33" s="18">
        <f t="shared" si="33"/>
        <v>1.7710117437886985</v>
      </c>
      <c r="AA33" s="18">
        <f t="shared" si="33"/>
        <v>2.0855984575726714</v>
      </c>
      <c r="AB33" s="18">
        <f t="shared" si="33"/>
        <v>2.0851960580072397</v>
      </c>
      <c r="AC33" s="11"/>
      <c r="AD33" s="40">
        <f t="shared" si="19"/>
        <v>27.43134532119571</v>
      </c>
      <c r="AE33" s="40">
        <f t="shared" si="20"/>
        <v>66.212538808860273</v>
      </c>
      <c r="AF33" s="40">
        <f t="shared" si="21"/>
        <v>93.64388413005598</v>
      </c>
    </row>
    <row r="34" spans="1:32" x14ac:dyDescent="0.2">
      <c r="A34" t="str">
        <f>$A$16</f>
        <v>Elementary occupations</v>
      </c>
      <c r="B34" s="18">
        <f t="shared" si="8"/>
        <v>11.368051280469189</v>
      </c>
      <c r="C34" s="18">
        <f t="shared" si="8"/>
        <v>10.733028099592259</v>
      </c>
      <c r="D34" s="18">
        <f t="shared" si="8"/>
        <v>9.7943616606518216</v>
      </c>
      <c r="E34" s="18">
        <f t="shared" si="8"/>
        <v>9.8750561750053336</v>
      </c>
      <c r="F34" s="18">
        <f t="shared" si="8"/>
        <v>9.2592709641728295</v>
      </c>
      <c r="G34" s="11"/>
      <c r="H34" s="40">
        <f t="shared" si="11"/>
        <v>0.61100417113337591</v>
      </c>
      <c r="I34" s="40">
        <f t="shared" si="12"/>
        <v>49.477010289092419</v>
      </c>
      <c r="J34" s="40">
        <f t="shared" si="13"/>
        <v>50.088014460225793</v>
      </c>
      <c r="L34" t="str">
        <f>$A$16</f>
        <v>Elementary occupations</v>
      </c>
      <c r="M34" s="18">
        <f t="shared" ref="M34:Q34" si="34">M16/M$18*100</f>
        <v>11.674815183148519</v>
      </c>
      <c r="N34" s="18">
        <f t="shared" si="34"/>
        <v>10.569587829989763</v>
      </c>
      <c r="O34" s="18">
        <f t="shared" si="34"/>
        <v>10.028112610136201</v>
      </c>
      <c r="P34" s="18">
        <f t="shared" si="34"/>
        <v>10.539303445400986</v>
      </c>
      <c r="Q34" s="18">
        <f t="shared" si="34"/>
        <v>10.10331437865214</v>
      </c>
      <c r="R34" s="11"/>
      <c r="S34" s="40">
        <f t="shared" si="15"/>
        <v>5.5811263982374424</v>
      </c>
      <c r="T34" s="40">
        <f t="shared" si="16"/>
        <v>41.172474086806602</v>
      </c>
      <c r="U34" s="40">
        <f t="shared" si="17"/>
        <v>46.753600485044053</v>
      </c>
      <c r="W34" t="str">
        <f>$A$16</f>
        <v>Elementary occupations</v>
      </c>
      <c r="X34" s="18">
        <f t="shared" ref="X34:AB34" si="35">X16/X$18*100</f>
        <v>11.014922439423588</v>
      </c>
      <c r="Y34" s="18">
        <f t="shared" si="35"/>
        <v>10.916785585770619</v>
      </c>
      <c r="Z34" s="18">
        <f t="shared" si="35"/>
        <v>9.5354476750961403</v>
      </c>
      <c r="AA34" s="18">
        <f t="shared" si="35"/>
        <v>9.1456243678589058</v>
      </c>
      <c r="AB34" s="18">
        <f t="shared" si="35"/>
        <v>8.3540434943016333</v>
      </c>
      <c r="AC34" s="11"/>
      <c r="AD34" s="40">
        <f t="shared" si="19"/>
        <v>-5.1785791760590723</v>
      </c>
      <c r="AE34" s="40">
        <f t="shared" si="20"/>
        <v>59.150777312509341</v>
      </c>
      <c r="AF34" s="40">
        <f t="shared" si="21"/>
        <v>53.972198136450267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6.4252861490225435</v>
      </c>
      <c r="I36" s="43">
        <f t="shared" si="12"/>
        <v>49.932053452338742</v>
      </c>
      <c r="J36" s="43">
        <f t="shared" si="13"/>
        <v>56.357339601361289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4.7952568182678537</v>
      </c>
      <c r="T36" s="43">
        <f t="shared" ref="T36" si="37">IF(O18&gt;0,(T18/O18)*100,0)</f>
        <v>41.230049044654308</v>
      </c>
      <c r="U36" s="43">
        <f t="shared" ref="U36" si="38">IF(O18&gt;0,(U18/O18)*100,0)</f>
        <v>46.025305862922153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8.2307863685051892</v>
      </c>
      <c r="AE36" s="43">
        <f t="shared" ref="AE36" si="40">IF(Z18&gt;0,(AE18/Z18)*100,0)</f>
        <v>59.570819192056781</v>
      </c>
      <c r="AF36" s="43">
        <f t="shared" ref="AF36" si="41">IF(Z18&gt;0,(AF18/Z18)*100,0)</f>
        <v>67.801605560561967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West Midlands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West Midlands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West Midlands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3.5027525229595957</v>
      </c>
      <c r="C46" s="18">
        <f t="shared" si="42"/>
        <v>3.1274448496068086</v>
      </c>
      <c r="D46" s="18">
        <f t="shared" si="42"/>
        <v>-1.1843388590662363</v>
      </c>
      <c r="E46" s="18">
        <f t="shared" si="42"/>
        <v>1.0037738470415114</v>
      </c>
      <c r="F46" s="18">
        <f>IF(F$6-D$6 &lt;&gt; 0,(EXP(LN(F8/D8)/(F$6-D$6))-1)*100,0)</f>
        <v>0.26907167413474653</v>
      </c>
      <c r="H46" s="18">
        <f>IF($F$6-$D$6 &lt;&gt; 0,(EXP(LN(1+(H26/100))/($F$6-$D$6))-1)*100,0)</f>
        <v>0.26907167413474653</v>
      </c>
      <c r="I46" s="18">
        <f>IF($F$6-$D$6 &lt;&gt; 0,(EXP(LN(1+(I26/100))/($F$6-$D$6))-1)*100,0)</f>
        <v>2.8286595511149537</v>
      </c>
      <c r="J46" s="18">
        <f>IF($F$6-$D$6 &lt;&gt; 0,(EXP(LN(1+(J26/100))/($F$6-$D$6))-1)*100,0)</f>
        <v>3.0119087540534606</v>
      </c>
      <c r="L46" t="str">
        <f>$A$8</f>
        <v>Managers, directors and senior officials</v>
      </c>
      <c r="M46" s="18">
        <f t="shared" ref="M46:M54" si="43">IF(N$6-M$6 &lt;&gt; 0,(EXP(LN(N8/M8)/(N$6-M$6))-1)*100,0)</f>
        <v>2.9906761713731411</v>
      </c>
      <c r="N46" s="18">
        <f t="shared" ref="N46:N54" si="44">IF(O$6-N$6 &lt;&gt; 0,(EXP(LN(O8/N8)/(O$6-N$6))-1)*100,0)</f>
        <v>-0.13859800305738856</v>
      </c>
      <c r="O46" s="18">
        <f t="shared" ref="O46:O54" si="45">IF(P$6-O$6 &lt;&gt; 0,(EXP(LN(P8/O8)/(P$6-O$6))-1)*100,0)</f>
        <v>-1.372776635366868</v>
      </c>
      <c r="P46" s="18">
        <f t="shared" ref="P46:P54" si="46">IF(Q$6-P$6 &lt;&gt; 0,(EXP(LN(Q8/P8)/(Q$6-P$6))-1)*100,0)</f>
        <v>0.67143005187961791</v>
      </c>
      <c r="Q46" s="18">
        <f>IF(Q$6-O$6 &lt;&gt; 0,(EXP(LN(Q8/O8)/(Q$6-O$6))-1)*100,0)</f>
        <v>-1.4637044158405388E-2</v>
      </c>
      <c r="S46" s="18">
        <f>IF($F$6-$D$6 &lt;&gt; 0,(EXP(LN(1+(S26/100))/($F$6-$D$6))-1)*100,0)</f>
        <v>-1.4637044158405388E-2</v>
      </c>
      <c r="T46" s="18">
        <f>IF($F$6-$D$6 &lt;&gt; 0,(EXP(LN(1+(T26/100))/($F$6-$D$6))-1)*100,0)</f>
        <v>2.5644686285698715</v>
      </c>
      <c r="U46" s="18">
        <f>IF($F$6-$D$6 &lt;&gt; 0,(EXP(LN(1+(U26/100))/($F$6-$D$6))-1)*100,0)</f>
        <v>2.5542037075251933</v>
      </c>
      <c r="W46" t="str">
        <f>$A$8</f>
        <v>Managers, directors and senior officials</v>
      </c>
      <c r="X46" s="18">
        <f t="shared" ref="X46:X54" si="47">IF(Y$6-X$6 &lt;&gt; 0,(EXP(LN(Y8/X8)/(Y$6-X$6))-1)*100,0)</f>
        <v>4.5471929387692622</v>
      </c>
      <c r="Y46" s="18">
        <f t="shared" ref="Y46:Y54" si="48">IF(Z$6-Y$6 &lt;&gt; 0,(EXP(LN(Z8/Y8)/(Z$6-Y$6))-1)*100,0)</f>
        <v>9.5440504407510183</v>
      </c>
      <c r="Z46" s="18">
        <f t="shared" ref="Z46:Z54" si="49">IF(AA$6-Z$6 &lt;&gt; 0,(EXP(LN(AA8/Z8)/(AA$6-Z$6))-1)*100,0)</f>
        <v>-0.85039873076472317</v>
      </c>
      <c r="AA46" s="18">
        <f t="shared" ref="AA46:AA54" si="50">IF(AB$6-AA$6 &lt;&gt; 0,(EXP(LN(AB8/AA8)/(AB$6-AA$6))-1)*100,0)</f>
        <v>1.5609368294683845</v>
      </c>
      <c r="AB46" s="18">
        <f>IF(AB$6-Z$6 &lt;&gt; 0,(EXP(LN(AB8/Z8)/(AB$6-Z$6))-1)*100,0)</f>
        <v>0.7507117462936419</v>
      </c>
      <c r="AD46" s="18">
        <f>IF($F$6-$D$6 &lt;&gt; 0,(EXP(LN(1+(AD26/100))/($F$6-$D$6))-1)*100,0)</f>
        <v>0.7507117462936419</v>
      </c>
      <c r="AE46" s="18">
        <f>IF($F$6-$D$6 &lt;&gt; 0,(EXP(LN(1+(AE26/100))/($F$6-$D$6))-1)*100,0)</f>
        <v>3.2793150078081812</v>
      </c>
      <c r="AF46" s="18">
        <f>IF($F$6-$D$6 &lt;&gt; 0,(EXP(LN(1+(AF26/100))/($F$6-$D$6))-1)*100,0)</f>
        <v>3.7666731835396039</v>
      </c>
    </row>
    <row r="47" spans="1:32" x14ac:dyDescent="0.2">
      <c r="A47" t="str">
        <f>$A$9</f>
        <v>Professional occupations</v>
      </c>
      <c r="B47" s="18">
        <f t="shared" si="42"/>
        <v>3.8044421869205314</v>
      </c>
      <c r="C47" s="18">
        <f t="shared" si="42"/>
        <v>4.8746814209260414</v>
      </c>
      <c r="D47" s="18">
        <f t="shared" si="42"/>
        <v>1.2276716898453444</v>
      </c>
      <c r="E47" s="18">
        <f t="shared" si="42"/>
        <v>1.0308859162504014</v>
      </c>
      <c r="F47" s="18">
        <f>IF(F$6-D$6 &lt;&gt; 0,(EXP(LN(F9/D9)/(F$6-D$6))-1)*100,0)</f>
        <v>1.0964386317990904</v>
      </c>
      <c r="H47" s="18">
        <f t="shared" ref="H47:J56" si="51">IF($F$6-$D$6 &lt;&gt; 0,(EXP(LN(1+(H27/100))/($F$6-$D$6))-1)*100,0)</f>
        <v>1.0964386317991126</v>
      </c>
      <c r="I47" s="18">
        <f t="shared" si="51"/>
        <v>2.7517986338293277</v>
      </c>
      <c r="J47" s="18">
        <f t="shared" si="51"/>
        <v>3.5203720297599661</v>
      </c>
      <c r="L47" t="str">
        <f>$A$9</f>
        <v>Professional occupations</v>
      </c>
      <c r="M47" s="18">
        <f t="shared" si="43"/>
        <v>3.2151411594764978</v>
      </c>
      <c r="N47" s="18">
        <f t="shared" si="44"/>
        <v>5.9739322982121257</v>
      </c>
      <c r="O47" s="18">
        <f t="shared" si="45"/>
        <v>1.7658377427118843</v>
      </c>
      <c r="P47" s="18">
        <f t="shared" si="46"/>
        <v>0.82471055563155815</v>
      </c>
      <c r="Q47" s="18">
        <f>IF(Q$6-O$6 &lt;&gt; 0,(EXP(LN(Q9/O9)/(Q$6-O$6))-1)*100,0)</f>
        <v>1.1374485645113674</v>
      </c>
      <c r="S47" s="18">
        <f t="shared" ref="S47:U47" si="52">IF($F$6-$D$6 &lt;&gt; 0,(EXP(LN(1+(S27/100))/($F$6-$D$6))-1)*100,0)</f>
        <v>1.1374485645113674</v>
      </c>
      <c r="T47" s="18">
        <f t="shared" si="52"/>
        <v>2.3525156913612122</v>
      </c>
      <c r="U47" s="18">
        <f t="shared" si="52"/>
        <v>3.1926199275849498</v>
      </c>
      <c r="W47" t="str">
        <f>$A$9</f>
        <v>Professional occupations</v>
      </c>
      <c r="X47" s="18">
        <f t="shared" si="47"/>
        <v>4.4288897887636569</v>
      </c>
      <c r="Y47" s="18">
        <f t="shared" si="48"/>
        <v>3.7434187272399555</v>
      </c>
      <c r="Z47" s="18">
        <f t="shared" si="49"/>
        <v>0.64930691255598028</v>
      </c>
      <c r="AA47" s="18">
        <f t="shared" si="50"/>
        <v>1.255565195706243</v>
      </c>
      <c r="AB47" s="18">
        <f>IF(AB$6-Z$6 &lt;&gt; 0,(EXP(LN(AB9/Z9)/(AB$6-Z$6))-1)*100,0)</f>
        <v>1.0530744304518613</v>
      </c>
      <c r="AD47" s="18">
        <f t="shared" ref="AD47:AF47" si="53">IF($F$6-$D$6 &lt;&gt; 0,(EXP(LN(1+(AD27/100))/($F$6-$D$6))-1)*100,0)</f>
        <v>1.0530744304518613</v>
      </c>
      <c r="AE47" s="18">
        <f t="shared" si="53"/>
        <v>3.1493658883930076</v>
      </c>
      <c r="AF47" s="18">
        <f t="shared" si="53"/>
        <v>3.8499416009960541</v>
      </c>
    </row>
    <row r="48" spans="1:32" x14ac:dyDescent="0.2">
      <c r="A48" t="str">
        <f>$A$10</f>
        <v>Associate professional occupations</v>
      </c>
      <c r="B48" s="18">
        <f t="shared" si="42"/>
        <v>2.4996995183705462</v>
      </c>
      <c r="C48" s="18">
        <f t="shared" si="42"/>
        <v>3.3233229420422727</v>
      </c>
      <c r="D48" s="18">
        <f t="shared" si="42"/>
        <v>1.2390795479848782</v>
      </c>
      <c r="E48" s="18">
        <f t="shared" si="42"/>
        <v>0.93171988833717911</v>
      </c>
      <c r="F48" s="18">
        <f t="shared" ref="F48:F56" si="54">IF(F$6-D$6 &lt;&gt; 0,(EXP(LN(F10/D10)/(F$6-D$6))-1)*100,0)</f>
        <v>1.0340692861498413</v>
      </c>
      <c r="H48" s="18">
        <f t="shared" si="51"/>
        <v>1.0340692861498413</v>
      </c>
      <c r="I48" s="18">
        <f t="shared" si="51"/>
        <v>2.811210708223344</v>
      </c>
      <c r="J48" s="18">
        <f t="shared" si="51"/>
        <v>3.5295401549563898</v>
      </c>
      <c r="L48" t="str">
        <f>$A$10</f>
        <v>Associate professional occupations</v>
      </c>
      <c r="M48" s="18">
        <f t="shared" si="43"/>
        <v>1.8636765052646664</v>
      </c>
      <c r="N48" s="18">
        <f t="shared" si="44"/>
        <v>3.6379462803153517</v>
      </c>
      <c r="O48" s="18">
        <f t="shared" si="45"/>
        <v>-0.80602343406859234</v>
      </c>
      <c r="P48" s="18">
        <f>IF(Q$6-P$6 &lt;&gt; 0,(EXP(LN(Q10/P10)/(Q$6-P$6))-1)*100,0)</f>
        <v>0.2551290442462939</v>
      </c>
      <c r="Q48" s="18">
        <f t="shared" ref="Q48:Q54" si="55">IF(Q$6-O$6 &lt;&gt; 0,(EXP(LN(Q10/O10)/(Q$6-O$6))-1)*100,0)</f>
        <v>-9.9843815873179587E-2</v>
      </c>
      <c r="S48" s="18">
        <f t="shared" ref="S48:U48" si="56">IF($F$6-$D$6 &lt;&gt; 0,(EXP(LN(1+(S28/100))/($F$6-$D$6))-1)*100,0)</f>
        <v>-9.9843815873179587E-2</v>
      </c>
      <c r="T48" s="18">
        <f t="shared" si="56"/>
        <v>2.1225391330513377</v>
      </c>
      <c r="U48" s="18">
        <f t="shared" si="56"/>
        <v>2.0482722122904695</v>
      </c>
      <c r="W48" t="str">
        <f>$A$10</f>
        <v>Associate professional occupations</v>
      </c>
      <c r="X48" s="18">
        <f t="shared" si="47"/>
        <v>3.2890578256170144</v>
      </c>
      <c r="Y48" s="18">
        <f t="shared" si="48"/>
        <v>2.9461762313869766</v>
      </c>
      <c r="Z48" s="18">
        <f t="shared" si="49"/>
        <v>3.5055719863768431</v>
      </c>
      <c r="AA48" s="18">
        <f t="shared" si="50"/>
        <v>1.5546030874360239</v>
      </c>
      <c r="AB48" s="18">
        <f t="shared" ref="AB48:AB54" si="57">IF(AB$6-Z$6 &lt;&gt; 0,(EXP(LN(AB10/Z10)/(AB$6-Z$6))-1)*100,0)</f>
        <v>2.2008054800311871</v>
      </c>
      <c r="AD48" s="18">
        <f t="shared" ref="AD48:AF48" si="58">IF($F$6-$D$6 &lt;&gt; 0,(EXP(LN(1+(AD28/100))/($F$6-$D$6))-1)*100,0)</f>
        <v>2.2008054800311871</v>
      </c>
      <c r="AE48" s="18">
        <f t="shared" si="58"/>
        <v>3.564533403943293</v>
      </c>
      <c r="AF48" s="18">
        <f t="shared" si="58"/>
        <v>4.9943502982098709</v>
      </c>
    </row>
    <row r="49" spans="1:32" x14ac:dyDescent="0.2">
      <c r="A49" t="str">
        <f>$A$11</f>
        <v>Administrative and secretarial occupations</v>
      </c>
      <c r="B49" s="18">
        <f t="shared" si="42"/>
        <v>-0.95361496650750999</v>
      </c>
      <c r="C49" s="18">
        <f t="shared" si="42"/>
        <v>2.8017837234743714</v>
      </c>
      <c r="D49" s="18">
        <f t="shared" si="42"/>
        <v>0.45197257584743689</v>
      </c>
      <c r="E49" s="18">
        <f t="shared" si="42"/>
        <v>-0.67380088871051846</v>
      </c>
      <c r="F49" s="18">
        <f t="shared" si="54"/>
        <v>-0.29995194404068837</v>
      </c>
      <c r="H49" s="18">
        <f t="shared" si="51"/>
        <v>-0.29995194404068837</v>
      </c>
      <c r="I49" s="18">
        <f t="shared" si="51"/>
        <v>2.7532177428186255</v>
      </c>
      <c r="J49" s="18">
        <f t="shared" si="51"/>
        <v>2.5495912260774523</v>
      </c>
      <c r="L49" t="str">
        <f>$A$11</f>
        <v>Administrative and secretarial occupations</v>
      </c>
      <c r="M49" s="18">
        <f t="shared" si="43"/>
        <v>-1.8179944090664035</v>
      </c>
      <c r="N49" s="18">
        <f t="shared" si="44"/>
        <v>17.948875570736966</v>
      </c>
      <c r="O49" s="18">
        <f t="shared" si="45"/>
        <v>1.479210974434797</v>
      </c>
      <c r="P49" s="18">
        <f t="shared" si="46"/>
        <v>1.1599020006005656</v>
      </c>
      <c r="Q49" s="18">
        <f t="shared" si="55"/>
        <v>1.2662265332202827</v>
      </c>
      <c r="S49" s="18">
        <f t="shared" ref="S49:U49" si="59">IF($F$6-$D$6 &lt;&gt; 0,(EXP(LN(1+(S29/100))/($F$6-$D$6))-1)*100,0)</f>
        <v>1.2662265332202827</v>
      </c>
      <c r="T49" s="18">
        <f t="shared" si="59"/>
        <v>2.3791822388121053</v>
      </c>
      <c r="U49" s="18">
        <f t="shared" si="59"/>
        <v>3.313490239624084</v>
      </c>
      <c r="W49" t="str">
        <f>$A$11</f>
        <v>Administrative and secretarial occupations</v>
      </c>
      <c r="X49" s="18">
        <f t="shared" si="47"/>
        <v>-0.63465473029569175</v>
      </c>
      <c r="Y49" s="18">
        <f t="shared" si="48"/>
        <v>-2.622416453550247</v>
      </c>
      <c r="Z49" s="18">
        <f t="shared" si="49"/>
        <v>-6.975025713229499E-3</v>
      </c>
      <c r="AA49" s="18">
        <f t="shared" si="50"/>
        <v>-1.6465890770928193</v>
      </c>
      <c r="AB49" s="18">
        <f t="shared" si="57"/>
        <v>-1.1030602870070294</v>
      </c>
      <c r="AD49" s="18">
        <f t="shared" ref="AD49:AF49" si="60">IF($F$6-$D$6 &lt;&gt; 0,(EXP(LN(1+(AD29/100))/($F$6-$D$6))-1)*100,0)</f>
        <v>-1.1030602870070294</v>
      </c>
      <c r="AE49" s="18">
        <f t="shared" si="60"/>
        <v>2.9097074564168102</v>
      </c>
      <c r="AF49" s="18">
        <f t="shared" si="60"/>
        <v>2.1917931308014671</v>
      </c>
    </row>
    <row r="50" spans="1:32" x14ac:dyDescent="0.2">
      <c r="A50" t="str">
        <f>$A$12</f>
        <v>Skilled trades occupations</v>
      </c>
      <c r="B50" s="18">
        <f t="shared" si="42"/>
        <v>0.49751835633344843</v>
      </c>
      <c r="C50" s="18">
        <f t="shared" si="42"/>
        <v>-14.863812609169369</v>
      </c>
      <c r="D50" s="18">
        <f t="shared" si="42"/>
        <v>-0.28260914435712658</v>
      </c>
      <c r="E50" s="18">
        <f t="shared" si="42"/>
        <v>-0.7336697455765262</v>
      </c>
      <c r="F50" s="18">
        <f t="shared" si="54"/>
        <v>-0.58354337133784684</v>
      </c>
      <c r="H50" s="18">
        <f t="shared" si="51"/>
        <v>-0.58354337133784684</v>
      </c>
      <c r="I50" s="18">
        <f t="shared" si="51"/>
        <v>2.2559938513663447</v>
      </c>
      <c r="J50" s="18">
        <f t="shared" si="51"/>
        <v>1.8340265590007787</v>
      </c>
      <c r="L50" t="str">
        <f>$A$12</f>
        <v>Skilled trades occupations</v>
      </c>
      <c r="M50" s="18">
        <f t="shared" si="43"/>
        <v>0.63075119621627262</v>
      </c>
      <c r="N50" s="18">
        <f t="shared" si="44"/>
        <v>-16.863346557961901</v>
      </c>
      <c r="O50" s="18">
        <f t="shared" si="45"/>
        <v>-0.460231064830674</v>
      </c>
      <c r="P50" s="18">
        <f t="shared" si="46"/>
        <v>-0.91677384829231823</v>
      </c>
      <c r="Q50" s="18">
        <f t="shared" si="55"/>
        <v>-0.76482605714182084</v>
      </c>
      <c r="S50" s="18">
        <f t="shared" ref="S50:U50" si="61">IF($F$6-$D$6 &lt;&gt; 0,(EXP(LN(1+(S30/100))/($F$6-$D$6))-1)*100,0)</f>
        <v>-0.76482605714182084</v>
      </c>
      <c r="T50" s="18">
        <f t="shared" si="61"/>
        <v>2.1276409330272195</v>
      </c>
      <c r="U50" s="18">
        <f t="shared" si="61"/>
        <v>1.5664871962197013</v>
      </c>
      <c r="W50" t="str">
        <f>$A$12</f>
        <v>Skilled trades occupations</v>
      </c>
      <c r="X50" s="18">
        <f t="shared" si="47"/>
        <v>-1.0162430405717959</v>
      </c>
      <c r="Y50" s="18">
        <f t="shared" si="48"/>
        <v>8.8146729398812731</v>
      </c>
      <c r="Z50" s="18">
        <f t="shared" si="49"/>
        <v>1.2696325076324566</v>
      </c>
      <c r="AA50" s="18">
        <f t="shared" si="50"/>
        <v>0.67960704959033613</v>
      </c>
      <c r="AB50" s="18">
        <f t="shared" si="57"/>
        <v>0.87589924817490505</v>
      </c>
      <c r="AD50" s="18">
        <f t="shared" ref="AD50:AF50" si="62">IF($F$6-$D$6 &lt;&gt; 0,(EXP(LN(1+(AD30/100))/($F$6-$D$6))-1)*100,0)</f>
        <v>0.87589924817490505</v>
      </c>
      <c r="AE50" s="18">
        <f t="shared" si="62"/>
        <v>3.3252039959452917</v>
      </c>
      <c r="AF50" s="18">
        <f t="shared" si="62"/>
        <v>3.8922608796333469</v>
      </c>
    </row>
    <row r="51" spans="1:32" x14ac:dyDescent="0.2">
      <c r="A51" t="str">
        <f>$A$13</f>
        <v>Caring, leisure and other service occupations</v>
      </c>
      <c r="B51" s="18">
        <f t="shared" si="42"/>
        <v>1.040940110921218</v>
      </c>
      <c r="C51" s="18">
        <f t="shared" si="42"/>
        <v>-4.229166337085422</v>
      </c>
      <c r="D51" s="18">
        <f t="shared" si="42"/>
        <v>0.36726849708690334</v>
      </c>
      <c r="E51" s="18">
        <f t="shared" si="42"/>
        <v>0.7180890057877809</v>
      </c>
      <c r="F51" s="18">
        <f t="shared" si="54"/>
        <v>0.60101279782300843</v>
      </c>
      <c r="H51" s="18">
        <f t="shared" si="51"/>
        <v>0.60101279782300843</v>
      </c>
      <c r="I51" s="18">
        <f t="shared" si="51"/>
        <v>3.1006286321974219</v>
      </c>
      <c r="J51" s="18">
        <f t="shared" si="51"/>
        <v>3.4985671835864762</v>
      </c>
      <c r="L51" t="str">
        <f>$A$13</f>
        <v>Caring, leisure and other service occupations</v>
      </c>
      <c r="M51" s="18">
        <f t="shared" si="43"/>
        <v>1.0671340321491973</v>
      </c>
      <c r="N51" s="18">
        <f t="shared" si="44"/>
        <v>-3.2532037360282318</v>
      </c>
      <c r="O51" s="18">
        <f t="shared" si="45"/>
        <v>1.3801916117091695</v>
      </c>
      <c r="P51" s="18">
        <f t="shared" si="46"/>
        <v>0.96903600906321774</v>
      </c>
      <c r="Q51" s="18">
        <f t="shared" si="55"/>
        <v>1.1059022668710394</v>
      </c>
      <c r="S51" s="18">
        <f t="shared" ref="S51:U51" si="63">IF($F$6-$D$6 &lt;&gt; 0,(EXP(LN(1+(S31/100))/($F$6-$D$6))-1)*100,0)</f>
        <v>1.1059022668710394</v>
      </c>
      <c r="T51" s="18">
        <f t="shared" si="63"/>
        <v>2.6461130915946374</v>
      </c>
      <c r="U51" s="18">
        <f t="shared" si="63"/>
        <v>3.4321110084893025</v>
      </c>
      <c r="W51" t="str">
        <f>$A$13</f>
        <v>Caring, leisure and other service occupations</v>
      </c>
      <c r="X51" s="18">
        <f t="shared" si="47"/>
        <v>1.0363673284643715</v>
      </c>
      <c r="Y51" s="18">
        <f t="shared" si="48"/>
        <v>-4.3996739406010121</v>
      </c>
      <c r="Z51" s="18">
        <f t="shared" si="49"/>
        <v>0.18386090929087828</v>
      </c>
      <c r="AA51" s="18">
        <f t="shared" si="50"/>
        <v>0.67037492389248055</v>
      </c>
      <c r="AB51" s="18">
        <f t="shared" si="57"/>
        <v>0.50794163790670588</v>
      </c>
      <c r="AD51" s="18">
        <f t="shared" ref="AD51:AF51" si="64">IF($F$6-$D$6 &lt;&gt; 0,(EXP(LN(1+(AD31/100))/($F$6-$D$6))-1)*100,0)</f>
        <v>0.50794163790670588</v>
      </c>
      <c r="AE51" s="18">
        <f t="shared" si="64"/>
        <v>3.1781456212832015</v>
      </c>
      <c r="AF51" s="18">
        <f t="shared" si="64"/>
        <v>3.5102548775137743</v>
      </c>
    </row>
    <row r="52" spans="1:32" x14ac:dyDescent="0.2">
      <c r="A52" t="str">
        <f>$A$14</f>
        <v>Sales and customer service occupations</v>
      </c>
      <c r="B52" s="18">
        <f t="shared" si="42"/>
        <v>-0.74465210221061895</v>
      </c>
      <c r="C52" s="18">
        <f t="shared" si="42"/>
        <v>-0.92227777473682382</v>
      </c>
      <c r="D52" s="18">
        <f t="shared" si="42"/>
        <v>0.3366095827100235</v>
      </c>
      <c r="E52" s="18">
        <f t="shared" si="42"/>
        <v>0.12545872864708763</v>
      </c>
      <c r="F52" s="18">
        <f t="shared" si="54"/>
        <v>0.19579292808853399</v>
      </c>
      <c r="H52" s="18">
        <f t="shared" si="51"/>
        <v>0.19579292808853399</v>
      </c>
      <c r="I52" s="18">
        <f t="shared" si="51"/>
        <v>2.5625559329973679</v>
      </c>
      <c r="J52" s="18">
        <f t="shared" si="51"/>
        <v>2.7005373909178454</v>
      </c>
      <c r="L52" t="str">
        <f>$A$14</f>
        <v>Sales and customer service occupations</v>
      </c>
      <c r="M52" s="18">
        <f t="shared" si="43"/>
        <v>-0.22522854993599628</v>
      </c>
      <c r="N52" s="18">
        <f t="shared" si="44"/>
        <v>2.2422412371182476</v>
      </c>
      <c r="O52" s="18">
        <f t="shared" si="45"/>
        <v>1.1495871174388439</v>
      </c>
      <c r="P52" s="18">
        <f t="shared" si="46"/>
        <v>0.30128965164384347</v>
      </c>
      <c r="Q52" s="18">
        <f t="shared" si="55"/>
        <v>0.58326203481446903</v>
      </c>
      <c r="S52" s="18">
        <f t="shared" ref="S52:U52" si="65">IF($F$6-$D$6 &lt;&gt; 0,(EXP(LN(1+(S32/100))/($F$6-$D$6))-1)*100,0)</f>
        <v>0.58326203481446903</v>
      </c>
      <c r="T52" s="18">
        <f t="shared" si="65"/>
        <v>2.0415869977394863</v>
      </c>
      <c r="U52" s="18">
        <f t="shared" si="65"/>
        <v>2.485727326789644</v>
      </c>
      <c r="W52" t="str">
        <f>$A$14</f>
        <v>Sales and customer service occupations</v>
      </c>
      <c r="X52" s="18">
        <f t="shared" si="47"/>
        <v>-1.1136962208344592</v>
      </c>
      <c r="Y52" s="18">
        <f t="shared" si="48"/>
        <v>-3.2214538174569762</v>
      </c>
      <c r="Z52" s="18">
        <f t="shared" si="49"/>
        <v>-0.30577171944123904</v>
      </c>
      <c r="AA52" s="18">
        <f t="shared" si="50"/>
        <v>-2.1768442348391037E-2</v>
      </c>
      <c r="AB52" s="18">
        <f t="shared" si="57"/>
        <v>-0.11652598247030577</v>
      </c>
      <c r="AD52" s="18">
        <f t="shared" ref="AD52:AF52" si="66">IF($F$6-$D$6 &lt;&gt; 0,(EXP(LN(1+(AD32/100))/($F$6-$D$6))-1)*100,0)</f>
        <v>-0.11652598247030577</v>
      </c>
      <c r="AE52" s="18">
        <f t="shared" si="66"/>
        <v>2.9387117060353685</v>
      </c>
      <c r="AF52" s="18">
        <f t="shared" si="66"/>
        <v>2.8612534574307125</v>
      </c>
    </row>
    <row r="53" spans="1:32" x14ac:dyDescent="0.2">
      <c r="A53" t="str">
        <f>$A$15</f>
        <v>Process, plant and machine operatives</v>
      </c>
      <c r="B53" s="18">
        <f t="shared" si="42"/>
        <v>0.61947460724127712</v>
      </c>
      <c r="C53" s="18">
        <f t="shared" si="42"/>
        <v>-13.064411675367538</v>
      </c>
      <c r="D53" s="18">
        <f t="shared" si="42"/>
        <v>0.76992725724707167</v>
      </c>
      <c r="E53" s="18">
        <f t="shared" si="42"/>
        <v>-0.27966843230387006</v>
      </c>
      <c r="F53" s="18">
        <f t="shared" si="54"/>
        <v>6.8976435548129267E-2</v>
      </c>
      <c r="H53" s="18">
        <f t="shared" si="51"/>
        <v>6.8976435548129267E-2</v>
      </c>
      <c r="I53" s="18">
        <f t="shared" si="51"/>
        <v>2.6894219054211188</v>
      </c>
      <c r="J53" s="18">
        <f t="shared" si="51"/>
        <v>2.7370680616220611</v>
      </c>
      <c r="L53" t="str">
        <f>$A$15</f>
        <v>Process, plant and machine operatives</v>
      </c>
      <c r="M53" s="18">
        <f t="shared" si="43"/>
        <v>0.46287036207257604</v>
      </c>
      <c r="N53" s="18">
        <f t="shared" si="44"/>
        <v>-12.913179904612115</v>
      </c>
      <c r="O53" s="18">
        <f t="shared" si="45"/>
        <v>0.29863550192721355</v>
      </c>
      <c r="P53" s="18">
        <f t="shared" si="46"/>
        <v>-0.40845291481366175</v>
      </c>
      <c r="Q53" s="18">
        <f t="shared" si="55"/>
        <v>-0.17331239113513863</v>
      </c>
      <c r="S53" s="18">
        <f t="shared" ref="S53:U53" si="67">IF($F$6-$D$6 &lt;&gt; 0,(EXP(LN(1+(S33/100))/($F$6-$D$6))-1)*100,0)</f>
        <v>-0.17331239113513863</v>
      </c>
      <c r="T53" s="18">
        <f t="shared" si="67"/>
        <v>2.5797652315095343</v>
      </c>
      <c r="U53" s="18">
        <f t="shared" si="67"/>
        <v>2.4589051390449423</v>
      </c>
      <c r="W53" t="str">
        <f>$A$15</f>
        <v>Process, plant and machine operatives</v>
      </c>
      <c r="X53" s="18">
        <f t="shared" si="47"/>
        <v>1.7861086208648569</v>
      </c>
      <c r="Y53" s="18">
        <f t="shared" si="48"/>
        <v>-14.154852822013698</v>
      </c>
      <c r="Z53" s="18">
        <f t="shared" si="49"/>
        <v>3.974749481315043</v>
      </c>
      <c r="AA53" s="18">
        <f t="shared" si="50"/>
        <v>0.47631191985522126</v>
      </c>
      <c r="AB53" s="18">
        <f t="shared" si="57"/>
        <v>1.6291791587514259</v>
      </c>
      <c r="AD53" s="18">
        <f t="shared" ref="AD53:AF53" si="68">IF($F$6-$D$6 &lt;&gt; 0,(EXP(LN(1+(AD33/100))/($F$6-$D$6))-1)*100,0)</f>
        <v>1.6291791587514259</v>
      </c>
      <c r="AE53" s="18">
        <f t="shared" si="68"/>
        <v>3.4453370248410442</v>
      </c>
      <c r="AF53" s="18">
        <f t="shared" si="68"/>
        <v>4.5041616639853954</v>
      </c>
    </row>
    <row r="54" spans="1:32" x14ac:dyDescent="0.2">
      <c r="A54" t="str">
        <f>$A$16</f>
        <v>Elementary occupations</v>
      </c>
      <c r="B54" s="18">
        <f t="shared" si="42"/>
        <v>-9.0896195796341672E-2</v>
      </c>
      <c r="C54" s="18">
        <f t="shared" si="42"/>
        <v>-10.787078485613632</v>
      </c>
      <c r="D54" s="18">
        <f t="shared" si="42"/>
        <v>0.70375523234158521</v>
      </c>
      <c r="E54" s="18">
        <f t="shared" si="42"/>
        <v>-0.28931139098445913</v>
      </c>
      <c r="F54" s="18">
        <f t="shared" si="54"/>
        <v>4.0617920806673702E-2</v>
      </c>
      <c r="H54" s="18">
        <f t="shared" si="51"/>
        <v>4.0617920806673702E-2</v>
      </c>
      <c r="I54" s="18">
        <f t="shared" si="51"/>
        <v>2.7160460983112422</v>
      </c>
      <c r="J54" s="18">
        <f t="shared" si="51"/>
        <v>2.7439837408197665</v>
      </c>
      <c r="L54" t="str">
        <f>$A$16</f>
        <v>Elementary occupations</v>
      </c>
      <c r="M54" s="18">
        <f t="shared" si="43"/>
        <v>-1.4060909135221067</v>
      </c>
      <c r="N54" s="18">
        <f t="shared" si="44"/>
        <v>-7.8976381477305013</v>
      </c>
      <c r="O54" s="18">
        <f t="shared" si="45"/>
        <v>1.4600638314802517</v>
      </c>
      <c r="P54" s="18">
        <f t="shared" si="46"/>
        <v>-0.18149444305977092</v>
      </c>
      <c r="Q54" s="18">
        <f t="shared" si="55"/>
        <v>0.36271918645527368</v>
      </c>
      <c r="S54" s="18">
        <f t="shared" ref="S54:U54" si="69">IF($F$6-$D$6 &lt;&gt; 0,(EXP(LN(1+(S34/100))/($F$6-$D$6))-1)*100,0)</f>
        <v>0.36271918645527368</v>
      </c>
      <c r="T54" s="18">
        <f t="shared" si="69"/>
        <v>2.3253726784494111</v>
      </c>
      <c r="U54" s="18">
        <f t="shared" si="69"/>
        <v>2.5902097322531681</v>
      </c>
      <c r="W54" t="str">
        <f>$A$16</f>
        <v>Elementary occupations</v>
      </c>
      <c r="X54" s="18">
        <f t="shared" si="47"/>
        <v>1.4465195617751503</v>
      </c>
      <c r="Y54" s="18">
        <f t="shared" si="48"/>
        <v>-13.93238499623658</v>
      </c>
      <c r="Z54" s="18">
        <f t="shared" si="49"/>
        <v>-0.20690641160802103</v>
      </c>
      <c r="AA54" s="18">
        <f t="shared" si="50"/>
        <v>-0.42727264456494662</v>
      </c>
      <c r="AB54" s="18">
        <f t="shared" si="57"/>
        <v>-0.35387135555882132</v>
      </c>
      <c r="AD54" s="18">
        <f t="shared" ref="AD54:AF54" si="70">IF($F$6-$D$6 &lt;&gt; 0,(EXP(LN(1+(AD34/100))/($F$6-$D$6))-1)*100,0)</f>
        <v>-0.35387135555882132</v>
      </c>
      <c r="AE54" s="18">
        <f t="shared" si="70"/>
        <v>3.1463626440158654</v>
      </c>
      <c r="AF54" s="18">
        <f t="shared" si="70"/>
        <v>2.9191412882602075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1.3551924780873525</v>
      </c>
      <c r="C56" s="26">
        <f>IF(D$6-C$6 &lt;&gt; 0,(EXP(LN(D18/C18)/(D$6-C$6))-1)*100,0)</f>
        <v>-2.2371414660520395</v>
      </c>
      <c r="D56" s="26">
        <f>IF(E$6-D$6 &lt;&gt; 0,(EXP(LN(E18/D18)/(E$6-D$6))-1)*100,0)</f>
        <v>0.53863347406324369</v>
      </c>
      <c r="E56" s="26">
        <f>IF(F$6-E$6 &lt;&gt; 0,(EXP(LN(F18/E18)/(F$6-E$6))-1)*100,0)</f>
        <v>0.35476393144091567</v>
      </c>
      <c r="F56" s="26">
        <f t="shared" si="54"/>
        <v>0.41601638537631658</v>
      </c>
      <c r="H56" s="26">
        <f t="shared" si="51"/>
        <v>0.41601638537631658</v>
      </c>
      <c r="I56" s="26">
        <f t="shared" ref="I56" si="71">IF($F$6-$D$6 &lt;&gt; 0,(EXP(LN(1+(I36/100))/($F$6-$D$6))-1)*100,0)</f>
        <v>2.7368626609971081</v>
      </c>
      <c r="J56" s="26">
        <f t="shared" ref="J56" si="72">IF($F$6-$D$6 &lt;&gt; 0,(EXP(LN(1+(J36/100))/($F$6-$D$6))-1)*100,0)</f>
        <v>3.024666691772282</v>
      </c>
      <c r="L56" s="24" t="str">
        <f>$A$18</f>
        <v>All occupations</v>
      </c>
      <c r="M56" s="26">
        <f>IF(N$6-M$6 &lt;&gt; 0,(EXP(LN(N18/M18)/(N$6-M$6))-1)*100,0)</f>
        <v>1.0760069471813738</v>
      </c>
      <c r="N56" s="26">
        <f>IF(O$6-N$6 &lt;&gt; 0,(EXP(LN(O18/N18)/(O$6-N$6))-1)*100,0)</f>
        <v>-2.9245042618404327</v>
      </c>
      <c r="O56" s="26">
        <f>IF(P$6-O$6 &lt;&gt; 0,(EXP(LN(P18/O18)/(P$6-O$6))-1)*100,0)</f>
        <v>0.45616391528395805</v>
      </c>
      <c r="P56" s="26">
        <f>IF(Q$6-P$6 &lt;&gt; 0,(EXP(LN(Q18/P18)/(Q$6-P$6))-1)*100,0)</f>
        <v>0.24111013870999898</v>
      </c>
      <c r="Q56" s="26">
        <f t="shared" ref="Q56" si="73">IF(Q$6-O$6 &lt;&gt; 0,(EXP(LN(Q18/O18)/(Q$6-O$6))-1)*100,0)</f>
        <v>0.31274352870633848</v>
      </c>
      <c r="S56" s="26">
        <f t="shared" ref="S56:U56" si="74">IF($F$6-$D$6 &lt;&gt; 0,(EXP(LN(1+(S36/100))/($F$6-$D$6))-1)*100,0)</f>
        <v>0.31274352870633848</v>
      </c>
      <c r="T56" s="26">
        <f t="shared" si="74"/>
        <v>2.3281542679383538</v>
      </c>
      <c r="U56" s="26">
        <f t="shared" si="74"/>
        <v>2.5561892199228886</v>
      </c>
      <c r="W56" s="24" t="str">
        <f>$A$18</f>
        <v>All occupations</v>
      </c>
      <c r="X56" s="26">
        <f>IF(Y$6-X$6 &lt;&gt; 0,(EXP(LN(Y18/X18)/(Y$6-X$6))-1)*100,0)</f>
        <v>1.6737443214079661</v>
      </c>
      <c r="Y56" s="26">
        <f>IF(Z$6-Y$6 &lt;&gt; 0,(EXP(LN(Z18/Y18)/(Z$6-Y$6))-1)*100,0)</f>
        <v>-1.4643327833827935</v>
      </c>
      <c r="Z56" s="26">
        <f>IF(AA$6-Z$6 &lt;&gt; 0,(EXP(LN(AA18/Z18)/(AA$6-Z$6))-1)*100,0)</f>
        <v>0.62966605397067887</v>
      </c>
      <c r="AA56" s="26">
        <f>IF(AB$6-AA$6 &lt;&gt; 0,(EXP(LN(AB18/AA18)/(AB$6-AA$6))-1)*100,0)</f>
        <v>0.47825073579619293</v>
      </c>
      <c r="AB56" s="26">
        <f t="shared" ref="AB56" si="75">IF(AB$6-Z$6 &lt;&gt; 0,(EXP(LN(AB18/Z18)/(AB$6-Z$6))-1)*100,0)</f>
        <v>0.52869717697612284</v>
      </c>
      <c r="AD56" s="26">
        <f t="shared" ref="AD56:AF56" si="76">IF($F$6-$D$6 &lt;&gt; 0,(EXP(LN(1+(AD36/100))/($F$6-$D$6))-1)*100,0)</f>
        <v>0.52869717697614504</v>
      </c>
      <c r="AE56" s="26">
        <f t="shared" si="76"/>
        <v>3.1644890692562599</v>
      </c>
      <c r="AF56" s="26">
        <f t="shared" si="76"/>
        <v>3.5109769332644758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16.800664948950242</v>
      </c>
      <c r="C64" s="27">
        <f t="shared" si="77"/>
        <v>4.0841789242713276</v>
      </c>
      <c r="D64" s="27">
        <f t="shared" si="77"/>
        <v>-7.7884053501017263</v>
      </c>
      <c r="E64" s="27">
        <f t="shared" si="77"/>
        <v>13.327602510628793</v>
      </c>
      <c r="F64" s="27">
        <f>F8-D8</f>
        <v>5.5391971605270669</v>
      </c>
      <c r="L64" t="str">
        <f>$A$8</f>
        <v>Managers, directors and senior officials</v>
      </c>
      <c r="M64" s="27">
        <f t="shared" ref="M64:M72" si="78">N8-M8</f>
        <v>9.6226916245201721</v>
      </c>
      <c r="N64" s="27">
        <f t="shared" ref="N64:N72" si="79">O8-N8</f>
        <v>-0.1199453053602042</v>
      </c>
      <c r="O64" s="27">
        <f t="shared" ref="O64:O72" si="80">P8-O8</f>
        <v>-5.7712570084495951</v>
      </c>
      <c r="P64" s="27">
        <f t="shared" ref="P64:P72" si="81">Q8-P8</f>
        <v>5.5817070638789517</v>
      </c>
      <c r="Q64" s="27">
        <f>Q8-O8</f>
        <v>-0.18954994457064345</v>
      </c>
      <c r="W64" t="str">
        <f>$A$8</f>
        <v>Managers, directors and senior officials</v>
      </c>
      <c r="X64" s="27">
        <f t="shared" ref="X64:X72" si="82">Y8-X8</f>
        <v>7.1779733244299777</v>
      </c>
      <c r="Y64" s="27">
        <f t="shared" ref="Y64:Y72" si="83">Z8-Y8</f>
        <v>4.2041242296317805</v>
      </c>
      <c r="Z64" s="27">
        <f t="shared" ref="Z64:Z72" si="84">AA8-Z8</f>
        <v>-2.0171483416523159</v>
      </c>
      <c r="AA64" s="27">
        <f t="shared" ref="AA64:AA72" si="85">AB8-AA8</f>
        <v>7.7458954467498202</v>
      </c>
      <c r="AB64" s="27">
        <f>AB8-Z8</f>
        <v>5.7287471050975043</v>
      </c>
    </row>
    <row r="65" spans="1:31" x14ac:dyDescent="0.2">
      <c r="A65" t="str">
        <f>$A$9</f>
        <v>Professional occupations</v>
      </c>
      <c r="B65" s="27">
        <f t="shared" si="77"/>
        <v>40.401578817890282</v>
      </c>
      <c r="C65" s="27">
        <f t="shared" si="77"/>
        <v>14.195643754615276</v>
      </c>
      <c r="D65" s="27">
        <f t="shared" si="77"/>
        <v>19.212987880693049</v>
      </c>
      <c r="E65" s="27">
        <f t="shared" si="77"/>
        <v>35.060532058522256</v>
      </c>
      <c r="F65" s="27">
        <f t="shared" ref="F65:F72" si="86">F9-D9</f>
        <v>54.273519939215305</v>
      </c>
      <c r="L65" t="str">
        <f>$A$9</f>
        <v>Professional occupations</v>
      </c>
      <c r="M65" s="27">
        <f t="shared" si="78"/>
        <v>17.560656273608345</v>
      </c>
      <c r="N65" s="27">
        <f t="shared" si="79"/>
        <v>8.8232329545581933</v>
      </c>
      <c r="O65" s="27">
        <f t="shared" si="80"/>
        <v>14.316088732779008</v>
      </c>
      <c r="P65" s="27">
        <f t="shared" si="81"/>
        <v>14.62346810225992</v>
      </c>
      <c r="Q65" s="27">
        <f t="shared" ref="Q65:Q72" si="87">Q9-O9</f>
        <v>28.939556835038928</v>
      </c>
      <c r="W65" t="str">
        <f>$A$9</f>
        <v>Professional occupations</v>
      </c>
      <c r="X65" s="27">
        <f t="shared" si="82"/>
        <v>22.840922544281966</v>
      </c>
      <c r="Y65" s="27">
        <f t="shared" si="83"/>
        <v>5.3724108000573665</v>
      </c>
      <c r="Z65" s="27">
        <f t="shared" si="84"/>
        <v>4.8968991479138992</v>
      </c>
      <c r="AA65" s="27">
        <f t="shared" si="85"/>
        <v>20.437063956262222</v>
      </c>
      <c r="AB65" s="27">
        <f t="shared" ref="AB65:AB72" si="88">AB9-Z9</f>
        <v>25.333963104176121</v>
      </c>
    </row>
    <row r="66" spans="1:31" x14ac:dyDescent="0.2">
      <c r="A66" t="str">
        <f>$A$10</f>
        <v>Associate professional occupations</v>
      </c>
      <c r="B66" s="27">
        <f t="shared" si="77"/>
        <v>16.496612510420164</v>
      </c>
      <c r="C66" s="27">
        <f t="shared" si="77"/>
        <v>5.829892614162361</v>
      </c>
      <c r="D66" s="27">
        <f t="shared" si="77"/>
        <v>11.511125856446483</v>
      </c>
      <c r="E66" s="27">
        <f t="shared" si="77"/>
        <v>18.732307640479434</v>
      </c>
      <c r="F66" s="27">
        <f t="shared" si="86"/>
        <v>30.243433496925917</v>
      </c>
      <c r="L66" t="str">
        <f>$A$10</f>
        <v>Associate professional occupations</v>
      </c>
      <c r="M66" s="27">
        <f t="shared" si="78"/>
        <v>6.8094381331070082</v>
      </c>
      <c r="N66" s="27">
        <f t="shared" si="79"/>
        <v>3.4793078814803096</v>
      </c>
      <c r="O66" s="27">
        <f t="shared" si="80"/>
        <v>-3.9307198853620662</v>
      </c>
      <c r="P66" s="27">
        <f t="shared" si="81"/>
        <v>2.4565924726525026</v>
      </c>
      <c r="Q66" s="27">
        <f t="shared" si="87"/>
        <v>-1.4741274127095636</v>
      </c>
      <c r="W66" t="str">
        <f>$A$10</f>
        <v>Associate professional occupations</v>
      </c>
      <c r="X66" s="27">
        <f t="shared" si="82"/>
        <v>9.6871743773130987</v>
      </c>
      <c r="Y66" s="27">
        <f t="shared" si="83"/>
        <v>2.3505847326822789</v>
      </c>
      <c r="Z66" s="27">
        <f t="shared" si="84"/>
        <v>15.441845741808535</v>
      </c>
      <c r="AA66" s="27">
        <f t="shared" si="85"/>
        <v>16.275715167826519</v>
      </c>
      <c r="AB66" s="27">
        <f t="shared" si="88"/>
        <v>31.717560909635054</v>
      </c>
    </row>
    <row r="67" spans="1:31" x14ac:dyDescent="0.2">
      <c r="A67" t="str">
        <f>$A$11</f>
        <v>Administrative and secretarial occupations</v>
      </c>
      <c r="B67" s="27">
        <f t="shared" si="77"/>
        <v>-6.4593213470673447</v>
      </c>
      <c r="C67" s="27">
        <f t="shared" si="77"/>
        <v>4.6319098883394645</v>
      </c>
      <c r="D67" s="27">
        <f t="shared" si="77"/>
        <v>3.8755558788078872</v>
      </c>
      <c r="E67" s="27">
        <f t="shared" si="77"/>
        <v>-11.363683468799877</v>
      </c>
      <c r="F67" s="27">
        <f t="shared" si="86"/>
        <v>-7.4881275899919899</v>
      </c>
      <c r="L67" t="str">
        <f>$A$11</f>
        <v>Administrative and secretarial occupations</v>
      </c>
      <c r="M67" s="27">
        <f t="shared" si="78"/>
        <v>-3.3194320687286591</v>
      </c>
      <c r="N67" s="27">
        <f t="shared" si="79"/>
        <v>7.8241448108407283</v>
      </c>
      <c r="O67" s="27">
        <f t="shared" si="80"/>
        <v>3.9168898763686215</v>
      </c>
      <c r="P67" s="27">
        <f t="shared" si="81"/>
        <v>6.7635728216249689</v>
      </c>
      <c r="Q67" s="27">
        <f t="shared" si="87"/>
        <v>10.68046269799359</v>
      </c>
      <c r="W67" t="str">
        <f>$A$11</f>
        <v>Administrative and secretarial occupations</v>
      </c>
      <c r="X67" s="27">
        <f t="shared" si="82"/>
        <v>-3.1398892783383872</v>
      </c>
      <c r="Y67" s="27">
        <f t="shared" si="83"/>
        <v>-3.1922349225018678</v>
      </c>
      <c r="Z67" s="27">
        <f t="shared" si="84"/>
        <v>-4.1333997560357716E-2</v>
      </c>
      <c r="AA67" s="27">
        <f t="shared" si="85"/>
        <v>-18.12725629042491</v>
      </c>
      <c r="AB67" s="27">
        <f t="shared" si="88"/>
        <v>-18.168590287985268</v>
      </c>
    </row>
    <row r="68" spans="1:31" x14ac:dyDescent="0.2">
      <c r="A68" t="str">
        <f>$A$12</f>
        <v>Skilled trades occupations</v>
      </c>
      <c r="B68" s="27">
        <f t="shared" si="77"/>
        <v>2.9564691708370106</v>
      </c>
      <c r="C68" s="27">
        <f t="shared" si="77"/>
        <v>-22.357134237239933</v>
      </c>
      <c r="D68" s="27">
        <f t="shared" si="77"/>
        <v>-1.7992918649281364</v>
      </c>
      <c r="E68" s="27">
        <f t="shared" si="77"/>
        <v>-8.9631619094908501</v>
      </c>
      <c r="F68" s="27">
        <f t="shared" si="86"/>
        <v>-10.762453774418987</v>
      </c>
      <c r="L68" t="str">
        <f>$A$12</f>
        <v>Skilled trades occupations</v>
      </c>
      <c r="M68" s="27">
        <f t="shared" si="78"/>
        <v>3.4449294262136902</v>
      </c>
      <c r="N68" s="27">
        <f t="shared" si="79"/>
        <v>-23.389561284755857</v>
      </c>
      <c r="O68" s="27">
        <f t="shared" si="80"/>
        <v>-2.6291737095066736</v>
      </c>
      <c r="P68" s="27">
        <f t="shared" si="81"/>
        <v>-9.9144535050748317</v>
      </c>
      <c r="Q68" s="27">
        <f t="shared" si="87"/>
        <v>-12.543627214581505</v>
      </c>
      <c r="W68" t="str">
        <f>$A$12</f>
        <v>Skilled trades occupations</v>
      </c>
      <c r="X68" s="27">
        <f t="shared" si="82"/>
        <v>-0.48846025537669213</v>
      </c>
      <c r="Y68" s="27">
        <f t="shared" si="83"/>
        <v>1.0324270475159576</v>
      </c>
      <c r="Z68" s="27">
        <f t="shared" si="84"/>
        <v>0.82988184457853187</v>
      </c>
      <c r="AA68" s="27">
        <f t="shared" si="85"/>
        <v>0.9512915955839798</v>
      </c>
      <c r="AB68" s="27">
        <f t="shared" si="88"/>
        <v>1.7811734401625117</v>
      </c>
    </row>
    <row r="69" spans="1:31" x14ac:dyDescent="0.2">
      <c r="A69" t="str">
        <f>$A$13</f>
        <v>Caring, leisure and other service occupations</v>
      </c>
      <c r="B69" s="27">
        <f t="shared" si="77"/>
        <v>5.906279933616247</v>
      </c>
      <c r="C69" s="27">
        <f t="shared" si="77"/>
        <v>-6.155982786352638</v>
      </c>
      <c r="D69" s="27">
        <f t="shared" si="77"/>
        <v>2.5788116680709834</v>
      </c>
      <c r="E69" s="27">
        <f t="shared" si="77"/>
        <v>10.531495852289794</v>
      </c>
      <c r="F69" s="27">
        <f t="shared" si="86"/>
        <v>13.110307520360777</v>
      </c>
      <c r="L69" t="str">
        <f>$A$13</f>
        <v>Caring, leisure and other service occupations</v>
      </c>
      <c r="M69" s="27">
        <f t="shared" si="78"/>
        <v>0.89992906077911528</v>
      </c>
      <c r="N69" s="27">
        <f t="shared" si="79"/>
        <v>-0.70426299692135785</v>
      </c>
      <c r="O69" s="27">
        <f t="shared" si="80"/>
        <v>1.4857899041403186</v>
      </c>
      <c r="P69" s="27">
        <f t="shared" si="81"/>
        <v>2.2708016152519725</v>
      </c>
      <c r="Q69" s="27">
        <f t="shared" si="87"/>
        <v>3.7565915193922912</v>
      </c>
      <c r="W69" t="str">
        <f>$A$13</f>
        <v>Caring, leisure and other service occupations</v>
      </c>
      <c r="X69" s="27">
        <f t="shared" si="82"/>
        <v>5.0063508728371175</v>
      </c>
      <c r="Y69" s="27">
        <f t="shared" si="83"/>
        <v>-5.4517197894312801</v>
      </c>
      <c r="Z69" s="27">
        <f t="shared" si="84"/>
        <v>1.0930217639307074</v>
      </c>
      <c r="AA69" s="27">
        <f t="shared" si="85"/>
        <v>8.2606942370378817</v>
      </c>
      <c r="AB69" s="27">
        <f t="shared" si="88"/>
        <v>9.3537160009685891</v>
      </c>
    </row>
    <row r="70" spans="1:31" x14ac:dyDescent="0.2">
      <c r="A70" t="str">
        <f>$A$14</f>
        <v>Sales and customer service occupations</v>
      </c>
      <c r="B70" s="27">
        <f t="shared" si="77"/>
        <v>-3.2447407150893923</v>
      </c>
      <c r="C70" s="27">
        <f t="shared" si="77"/>
        <v>-0.98604777191199844</v>
      </c>
      <c r="D70" s="27">
        <f t="shared" si="77"/>
        <v>1.7948677518315748</v>
      </c>
      <c r="E70" s="27">
        <f t="shared" si="77"/>
        <v>1.3591374198737327</v>
      </c>
      <c r="F70" s="27">
        <f t="shared" si="86"/>
        <v>3.1540051717053075</v>
      </c>
      <c r="L70" t="str">
        <f>$A$14</f>
        <v>Sales and customer service occupations</v>
      </c>
      <c r="M70" s="27">
        <f t="shared" si="78"/>
        <v>-0.4076194930589665</v>
      </c>
      <c r="N70" s="27">
        <f t="shared" si="79"/>
        <v>1.0087982540473135</v>
      </c>
      <c r="O70" s="27">
        <f t="shared" si="80"/>
        <v>2.7055104056526176</v>
      </c>
      <c r="P70" s="27">
        <f t="shared" si="81"/>
        <v>1.4874852733867243</v>
      </c>
      <c r="Q70" s="27">
        <f t="shared" si="87"/>
        <v>4.1929956790393419</v>
      </c>
      <c r="W70" t="str">
        <f>$A$14</f>
        <v>Sales and customer service occupations</v>
      </c>
      <c r="X70" s="27">
        <f t="shared" si="82"/>
        <v>-2.837121222030504</v>
      </c>
      <c r="Y70" s="27">
        <f t="shared" si="83"/>
        <v>-1.9948460259592764</v>
      </c>
      <c r="Z70" s="27">
        <f t="shared" si="84"/>
        <v>-0.91064265382112097</v>
      </c>
      <c r="AA70" s="27">
        <f t="shared" si="85"/>
        <v>-0.12834785351282108</v>
      </c>
      <c r="AB70" s="27">
        <f t="shared" si="88"/>
        <v>-1.038990507333942</v>
      </c>
    </row>
    <row r="71" spans="1:31" x14ac:dyDescent="0.2">
      <c r="A71" t="str">
        <f>$A$15</f>
        <v>Process, plant and machine operatives</v>
      </c>
      <c r="B71" s="27">
        <f t="shared" si="77"/>
        <v>2.7443751364820912</v>
      </c>
      <c r="C71" s="27">
        <f t="shared" si="77"/>
        <v>-14.694154233811972</v>
      </c>
      <c r="D71" s="27">
        <f t="shared" si="77"/>
        <v>3.8226054189359076</v>
      </c>
      <c r="E71" s="27">
        <f t="shared" si="77"/>
        <v>-2.8060232879290652</v>
      </c>
      <c r="F71" s="27">
        <f t="shared" si="86"/>
        <v>1.0165821310068424</v>
      </c>
      <c r="L71" t="str">
        <f>$A$15</f>
        <v>Process, plant and machine operatives</v>
      </c>
      <c r="M71" s="27">
        <f t="shared" si="78"/>
        <v>1.8078440178227879</v>
      </c>
      <c r="N71" s="27">
        <f t="shared" si="79"/>
        <v>-12.755073355972257</v>
      </c>
      <c r="O71" s="27">
        <f t="shared" si="80"/>
        <v>1.2921339666846592</v>
      </c>
      <c r="P71" s="27">
        <f t="shared" si="81"/>
        <v>-3.5014705681031586</v>
      </c>
      <c r="Q71" s="27">
        <f t="shared" si="87"/>
        <v>-2.2093366014184994</v>
      </c>
      <c r="W71" t="str">
        <f>$A$15</f>
        <v>Process, plant and machine operatives</v>
      </c>
      <c r="X71" s="27">
        <f t="shared" si="82"/>
        <v>0.93653111865926242</v>
      </c>
      <c r="Y71" s="27">
        <f t="shared" si="83"/>
        <v>-1.9390808778396078</v>
      </c>
      <c r="Z71" s="27">
        <f t="shared" si="84"/>
        <v>2.5304714522512377</v>
      </c>
      <c r="AA71" s="27">
        <f t="shared" si="85"/>
        <v>0.69544728017397794</v>
      </c>
      <c r="AB71" s="27">
        <f t="shared" si="88"/>
        <v>3.2259187324252157</v>
      </c>
    </row>
    <row r="72" spans="1:31" x14ac:dyDescent="0.2">
      <c r="A72" t="str">
        <f>$A$16</f>
        <v>Elementary occupations</v>
      </c>
      <c r="B72" s="27">
        <f t="shared" si="77"/>
        <v>-0.55991845604043533</v>
      </c>
      <c r="C72" s="27">
        <f t="shared" si="77"/>
        <v>-16.574306152071671</v>
      </c>
      <c r="D72" s="27">
        <f t="shared" si="77"/>
        <v>4.8917427602442274</v>
      </c>
      <c r="E72" s="27">
        <f t="shared" si="77"/>
        <v>-4.0542068155748154</v>
      </c>
      <c r="F72" s="27">
        <f t="shared" si="86"/>
        <v>0.83753594466941195</v>
      </c>
      <c r="L72" t="str">
        <f>$A$16</f>
        <v>Elementary occupations</v>
      </c>
      <c r="M72" s="27">
        <f t="shared" si="78"/>
        <v>-4.6670025828561137</v>
      </c>
      <c r="N72" s="27">
        <f t="shared" si="79"/>
        <v>-6.324594219391642</v>
      </c>
      <c r="O72" s="27">
        <f t="shared" si="80"/>
        <v>5.5440808679828848</v>
      </c>
      <c r="P72" s="27">
        <f t="shared" si="81"/>
        <v>-1.4275814257139245</v>
      </c>
      <c r="Q72" s="27">
        <f t="shared" si="87"/>
        <v>4.1164994422689603</v>
      </c>
      <c r="W72" t="str">
        <f>$A$16</f>
        <v>Elementary occupations</v>
      </c>
      <c r="X72" s="27">
        <f t="shared" si="82"/>
        <v>4.1070841268156357</v>
      </c>
      <c r="Y72" s="27">
        <f t="shared" si="83"/>
        <v>-10.249711932680093</v>
      </c>
      <c r="Z72" s="27">
        <f t="shared" si="84"/>
        <v>-0.65233810773865031</v>
      </c>
      <c r="AA72" s="27">
        <f t="shared" si="85"/>
        <v>-2.6266253898608909</v>
      </c>
      <c r="AB72" s="27">
        <f t="shared" si="88"/>
        <v>-3.2789634975995412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75.041999999998779</v>
      </c>
      <c r="C74" s="29">
        <f t="shared" ref="C74" si="89">D18-C18</f>
        <v>-32.02599999999984</v>
      </c>
      <c r="D74" s="29">
        <f>E18-D18</f>
        <v>38.100000000000364</v>
      </c>
      <c r="E74" s="29">
        <f>F18-E18</f>
        <v>51.82399999999916</v>
      </c>
      <c r="F74" s="29">
        <f>F18-D18</f>
        <v>89.923999999999523</v>
      </c>
      <c r="L74" s="24" t="str">
        <f>$A$18</f>
        <v>All occupations</v>
      </c>
      <c r="M74" s="29">
        <f>N18-M18</f>
        <v>31.751434391407429</v>
      </c>
      <c r="N74" s="29">
        <f t="shared" ref="N74" si="90">O18-N18</f>
        <v>-22.157953261474745</v>
      </c>
      <c r="O74" s="29">
        <f>P18-O18</f>
        <v>16.929343150289696</v>
      </c>
      <c r="P74" s="29">
        <f>Q18-P18</f>
        <v>18.340121850163086</v>
      </c>
      <c r="Q74" s="29">
        <f>Q18-O18</f>
        <v>35.269465000452783</v>
      </c>
      <c r="W74" s="24" t="str">
        <f>$A$18</f>
        <v>All occupations</v>
      </c>
      <c r="X74" s="29">
        <f>Y18-X18</f>
        <v>43.290565608591464</v>
      </c>
      <c r="Y74" s="29">
        <f t="shared" ref="Y74" si="91">Z18-Y18</f>
        <v>-9.8680467385245265</v>
      </c>
      <c r="Z74" s="29">
        <f>AA18-Z18</f>
        <v>21.170656849710213</v>
      </c>
      <c r="AA74" s="29">
        <f>AB18-AA18</f>
        <v>33.483878149835846</v>
      </c>
      <c r="AB74" s="29">
        <f>AB18-Z18</f>
        <v>54.654534999546058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113.79089207834019</v>
      </c>
      <c r="C80" s="11">
        <f t="shared" si="92"/>
        <v>130.59155702729043</v>
      </c>
      <c r="D80" s="11">
        <f t="shared" si="92"/>
        <v>134.67573595156176</v>
      </c>
      <c r="E80" s="11">
        <f t="shared" si="92"/>
        <v>126.88733060146004</v>
      </c>
      <c r="F80" s="11">
        <f t="shared" si="92"/>
        <v>140.21493311208883</v>
      </c>
      <c r="H80" s="40">
        <f>IF(D$6-B$6 &lt;&gt; 0,(EXP(LN(D8/B8)/(D$6-B$6))-1)*100,0)</f>
        <v>3.4275818796304369</v>
      </c>
      <c r="I80" s="40">
        <f t="shared" ref="I80:I88" si="93">F46</f>
        <v>0.26907167413474653</v>
      </c>
      <c r="L80" t="str">
        <f t="shared" ref="L80:Q88" si="94">L8</f>
        <v>Managers, directors and senior officials</v>
      </c>
      <c r="M80" s="11">
        <f t="shared" si="94"/>
        <v>76.919179624904928</v>
      </c>
      <c r="N80" s="11">
        <f t="shared" si="94"/>
        <v>86.5418712494251</v>
      </c>
      <c r="O80" s="11">
        <f t="shared" si="94"/>
        <v>86.421925944064895</v>
      </c>
      <c r="P80" s="11">
        <f t="shared" si="94"/>
        <v>80.6506689356153</v>
      </c>
      <c r="Q80" s="11">
        <f t="shared" si="94"/>
        <v>86.232375999494252</v>
      </c>
      <c r="S80" s="40">
        <f t="shared" ref="S80:S88" si="95">IF(O$6-M$6 &lt;&gt; 0,(EXP(LN(O8/M8)/(O$6-M$6))-1)*100,0)</f>
        <v>2.3570732467554478</v>
      </c>
      <c r="T80" s="40">
        <f t="shared" ref="T80:T88" si="96">Q46</f>
        <v>-1.4637044158405388E-2</v>
      </c>
      <c r="W80" t="str">
        <f t="shared" ref="W80:AB88" si="97">W8</f>
        <v>Managers, directors and senior officials</v>
      </c>
      <c r="X80" s="11">
        <f t="shared" si="97"/>
        <v>36.871712453435237</v>
      </c>
      <c r="Y80" s="11">
        <f t="shared" si="97"/>
        <v>44.049685777865214</v>
      </c>
      <c r="Z80" s="11">
        <f t="shared" si="97"/>
        <v>48.253810007496995</v>
      </c>
      <c r="AA80" s="11">
        <f t="shared" si="97"/>
        <v>46.236661665844679</v>
      </c>
      <c r="AB80" s="11">
        <f t="shared" si="97"/>
        <v>53.982557112594499</v>
      </c>
      <c r="AD80" s="40">
        <f t="shared" ref="AD80:AD88" si="98">IF(Z$6-X$6 &lt;&gt; 0,(EXP(LN(Z8/X8)/(Z$6-X$6))-1)*100,0)</f>
        <v>5.5279885793472427</v>
      </c>
      <c r="AE80" s="40">
        <f t="shared" ref="AE80:AE88" si="99">AB46</f>
        <v>0.7507117462936419</v>
      </c>
    </row>
    <row r="81" spans="1:31" x14ac:dyDescent="0.2">
      <c r="A81" t="str">
        <f t="shared" si="92"/>
        <v>Professional occupations</v>
      </c>
      <c r="B81" s="11">
        <f t="shared" si="92"/>
        <v>250.81014414058254</v>
      </c>
      <c r="C81" s="11">
        <f t="shared" si="92"/>
        <v>291.21172295847282</v>
      </c>
      <c r="D81" s="11">
        <f t="shared" si="92"/>
        <v>305.40736671308809</v>
      </c>
      <c r="E81" s="11">
        <f t="shared" si="92"/>
        <v>324.62035459378114</v>
      </c>
      <c r="F81" s="11">
        <f t="shared" si="92"/>
        <v>359.6808866523034</v>
      </c>
      <c r="H81" s="40">
        <f t="shared" ref="H81:H88" si="100">IF(D$6-B$6 &lt;&gt; 0,(EXP(LN(D9/B9)/(D$6-B$6))-1)*100,0)</f>
        <v>4.0176127093117353</v>
      </c>
      <c r="I81" s="40">
        <f t="shared" si="93"/>
        <v>1.0964386317990904</v>
      </c>
      <c r="L81" t="str">
        <f t="shared" si="94"/>
        <v>Professional occupations</v>
      </c>
      <c r="M81" s="11">
        <f t="shared" si="94"/>
        <v>130.13490695195424</v>
      </c>
      <c r="N81" s="11">
        <f t="shared" si="94"/>
        <v>147.69556322556258</v>
      </c>
      <c r="O81" s="11">
        <f t="shared" si="94"/>
        <v>156.51879618012077</v>
      </c>
      <c r="P81" s="11">
        <f t="shared" si="94"/>
        <v>170.83488491289978</v>
      </c>
      <c r="Q81" s="11">
        <f t="shared" si="94"/>
        <v>185.4583530151597</v>
      </c>
      <c r="S81" s="40">
        <f t="shared" si="95"/>
        <v>3.7610931775668099</v>
      </c>
      <c r="T81" s="40">
        <f t="shared" si="96"/>
        <v>1.1374485645113674</v>
      </c>
      <c r="W81" t="str">
        <f t="shared" si="97"/>
        <v>Professional occupations</v>
      </c>
      <c r="X81" s="11">
        <f t="shared" si="97"/>
        <v>120.67523718862827</v>
      </c>
      <c r="Y81" s="11">
        <f t="shared" si="97"/>
        <v>143.51615973291024</v>
      </c>
      <c r="Z81" s="11">
        <f t="shared" si="97"/>
        <v>148.88857053296761</v>
      </c>
      <c r="AA81" s="11">
        <f t="shared" si="97"/>
        <v>153.7854696808815</v>
      </c>
      <c r="AB81" s="11">
        <f t="shared" si="97"/>
        <v>174.22253363714373</v>
      </c>
      <c r="AD81" s="40">
        <f t="shared" si="98"/>
        <v>4.2914341977940973</v>
      </c>
      <c r="AE81" s="40">
        <f t="shared" si="99"/>
        <v>1.0530744304518613</v>
      </c>
    </row>
    <row r="82" spans="1:31" x14ac:dyDescent="0.2">
      <c r="A82" t="str">
        <f t="shared" si="92"/>
        <v>Associate professional occupations</v>
      </c>
      <c r="B82" s="11">
        <f t="shared" si="92"/>
        <v>158.92698356597401</v>
      </c>
      <c r="C82" s="11">
        <f t="shared" si="92"/>
        <v>175.42359607639418</v>
      </c>
      <c r="D82" s="11">
        <f t="shared" si="92"/>
        <v>181.25348869055654</v>
      </c>
      <c r="E82" s="11">
        <f t="shared" si="92"/>
        <v>192.76461454700302</v>
      </c>
      <c r="F82" s="11">
        <f t="shared" si="92"/>
        <v>211.49692218748245</v>
      </c>
      <c r="H82" s="40">
        <f t="shared" si="100"/>
        <v>2.663897291648909</v>
      </c>
      <c r="I82" s="40">
        <f t="shared" si="93"/>
        <v>1.0340692861498413</v>
      </c>
      <c r="L82" t="str">
        <f t="shared" si="94"/>
        <v>Associate professional occupations</v>
      </c>
      <c r="M82" s="11">
        <f t="shared" si="94"/>
        <v>88.82990377544688</v>
      </c>
      <c r="N82" s="11">
        <f t="shared" si="94"/>
        <v>95.639341908553888</v>
      </c>
      <c r="O82" s="11">
        <f t="shared" si="94"/>
        <v>99.118649790034198</v>
      </c>
      <c r="P82" s="11">
        <f t="shared" si="94"/>
        <v>95.187929904672131</v>
      </c>
      <c r="Q82" s="11">
        <f t="shared" si="94"/>
        <v>97.644522377324634</v>
      </c>
      <c r="S82" s="40">
        <f t="shared" si="95"/>
        <v>2.2160836375255899</v>
      </c>
      <c r="T82" s="40">
        <f t="shared" si="96"/>
        <v>-9.9843815873179587E-2</v>
      </c>
      <c r="W82" t="str">
        <f t="shared" si="97"/>
        <v>Associate professional occupations</v>
      </c>
      <c r="X82" s="11">
        <f t="shared" si="97"/>
        <v>70.097079790527104</v>
      </c>
      <c r="Y82" s="11">
        <f t="shared" si="97"/>
        <v>79.784254167840203</v>
      </c>
      <c r="Z82" s="11">
        <f t="shared" si="97"/>
        <v>82.134838900522482</v>
      </c>
      <c r="AA82" s="11">
        <f t="shared" si="97"/>
        <v>97.576684642331017</v>
      </c>
      <c r="AB82" s="11">
        <f t="shared" si="97"/>
        <v>113.85239981015754</v>
      </c>
      <c r="AD82" s="40">
        <f t="shared" si="98"/>
        <v>3.2203902657395256</v>
      </c>
      <c r="AE82" s="40">
        <f t="shared" si="99"/>
        <v>2.2008054800311871</v>
      </c>
    </row>
    <row r="83" spans="1:31" x14ac:dyDescent="0.2">
      <c r="A83" t="str">
        <f t="shared" si="92"/>
        <v>Administrative and secretarial occupations</v>
      </c>
      <c r="B83" s="11">
        <f t="shared" si="92"/>
        <v>171.77935834819664</v>
      </c>
      <c r="C83" s="11">
        <f t="shared" si="92"/>
        <v>165.32003700112929</v>
      </c>
      <c r="D83" s="11">
        <f t="shared" si="92"/>
        <v>169.95194688946876</v>
      </c>
      <c r="E83" s="11">
        <f t="shared" si="92"/>
        <v>173.82750276827664</v>
      </c>
      <c r="F83" s="11">
        <f t="shared" si="92"/>
        <v>162.46381929947677</v>
      </c>
      <c r="H83" s="40">
        <f t="shared" si="100"/>
        <v>-0.21367381744652469</v>
      </c>
      <c r="I83" s="40">
        <f t="shared" si="93"/>
        <v>-0.29995194404068837</v>
      </c>
      <c r="L83" t="str">
        <f t="shared" si="94"/>
        <v>Administrative and secretarial occupations</v>
      </c>
      <c r="M83" s="11">
        <f t="shared" si="94"/>
        <v>46.910713205006971</v>
      </c>
      <c r="N83" s="11">
        <f t="shared" si="94"/>
        <v>43.591281136278312</v>
      </c>
      <c r="O83" s="11">
        <f t="shared" si="94"/>
        <v>51.41542594711904</v>
      </c>
      <c r="P83" s="11">
        <f t="shared" si="94"/>
        <v>55.332315823487662</v>
      </c>
      <c r="Q83" s="11">
        <f t="shared" si="94"/>
        <v>62.09588864511263</v>
      </c>
      <c r="S83" s="40">
        <f t="shared" si="95"/>
        <v>1.8507615108863229</v>
      </c>
      <c r="T83" s="40">
        <f t="shared" si="96"/>
        <v>1.2662265332202827</v>
      </c>
      <c r="W83" t="str">
        <f t="shared" si="97"/>
        <v>Administrative and secretarial occupations</v>
      </c>
      <c r="X83" s="11">
        <f t="shared" si="97"/>
        <v>124.86864514318962</v>
      </c>
      <c r="Y83" s="11">
        <f t="shared" si="97"/>
        <v>121.72875586485124</v>
      </c>
      <c r="Z83" s="11">
        <f t="shared" si="97"/>
        <v>118.53652094234937</v>
      </c>
      <c r="AA83" s="11">
        <f t="shared" si="97"/>
        <v>118.49518694478901</v>
      </c>
      <c r="AB83" s="11">
        <f t="shared" si="97"/>
        <v>100.3679306543641</v>
      </c>
      <c r="AD83" s="40">
        <f t="shared" si="98"/>
        <v>-1.0354269470135402</v>
      </c>
      <c r="AE83" s="40">
        <f t="shared" si="99"/>
        <v>-1.1030602870070294</v>
      </c>
    </row>
    <row r="84" spans="1:31" x14ac:dyDescent="0.2">
      <c r="A84" t="str">
        <f t="shared" si="92"/>
        <v>Skilled trades occupations</v>
      </c>
      <c r="B84" s="11">
        <f t="shared" si="92"/>
        <v>147.45671770860457</v>
      </c>
      <c r="C84" s="11">
        <f t="shared" si="92"/>
        <v>150.41318687944158</v>
      </c>
      <c r="D84" s="11">
        <f t="shared" si="92"/>
        <v>128.05605264220165</v>
      </c>
      <c r="E84" s="11">
        <f t="shared" si="92"/>
        <v>126.25676077727351</v>
      </c>
      <c r="F84" s="11">
        <f t="shared" si="92"/>
        <v>117.29359886778266</v>
      </c>
      <c r="H84" s="40">
        <f t="shared" si="100"/>
        <v>-2.7819043708242064</v>
      </c>
      <c r="I84" s="40">
        <f t="shared" si="93"/>
        <v>-0.58354337133784684</v>
      </c>
      <c r="L84" t="str">
        <f t="shared" si="94"/>
        <v>Skilled trades occupations</v>
      </c>
      <c r="M84" s="11">
        <f t="shared" si="94"/>
        <v>135.25566125643849</v>
      </c>
      <c r="N84" s="11">
        <f t="shared" si="94"/>
        <v>138.70059068265218</v>
      </c>
      <c r="O84" s="11">
        <f t="shared" si="94"/>
        <v>115.31102939789632</v>
      </c>
      <c r="P84" s="11">
        <f t="shared" si="94"/>
        <v>112.68185568838965</v>
      </c>
      <c r="Q84" s="11">
        <f t="shared" si="94"/>
        <v>102.76740218331481</v>
      </c>
      <c r="S84" s="40">
        <f t="shared" si="95"/>
        <v>-3.1403089546159113</v>
      </c>
      <c r="T84" s="40">
        <f t="shared" si="96"/>
        <v>-0.76482605714182084</v>
      </c>
      <c r="W84" t="str">
        <f t="shared" si="97"/>
        <v>Skilled trades occupations</v>
      </c>
      <c r="X84" s="11">
        <f t="shared" si="97"/>
        <v>12.201056452166089</v>
      </c>
      <c r="Y84" s="11">
        <f t="shared" si="97"/>
        <v>11.712596196789397</v>
      </c>
      <c r="Z84" s="11">
        <f t="shared" si="97"/>
        <v>12.745023244305354</v>
      </c>
      <c r="AA84" s="11">
        <f t="shared" si="97"/>
        <v>13.574905088883886</v>
      </c>
      <c r="AB84" s="11">
        <f t="shared" si="97"/>
        <v>14.526196684467866</v>
      </c>
      <c r="AD84" s="40">
        <f t="shared" si="98"/>
        <v>0.87618258845059138</v>
      </c>
      <c r="AE84" s="40">
        <f t="shared" si="99"/>
        <v>0.87589924817490505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139.65391552076989</v>
      </c>
      <c r="C85" s="11">
        <f t="shared" si="92"/>
        <v>145.56019545438613</v>
      </c>
      <c r="D85" s="11">
        <f t="shared" si="92"/>
        <v>139.40421266803349</v>
      </c>
      <c r="E85" s="11">
        <f t="shared" si="92"/>
        <v>141.98302433610448</v>
      </c>
      <c r="F85" s="11">
        <f t="shared" si="92"/>
        <v>152.51452018839427</v>
      </c>
      <c r="H85" s="40">
        <f t="shared" si="100"/>
        <v>-3.5785839916846474E-2</v>
      </c>
      <c r="I85" s="40">
        <f t="shared" si="93"/>
        <v>0.60101279782300843</v>
      </c>
      <c r="L85" t="str">
        <f t="shared" si="94"/>
        <v>Caring, leisure and other service occupations</v>
      </c>
      <c r="M85" s="11">
        <f t="shared" si="94"/>
        <v>20.748361488068539</v>
      </c>
      <c r="N85" s="11">
        <f t="shared" si="94"/>
        <v>21.648290548847655</v>
      </c>
      <c r="O85" s="11">
        <f t="shared" si="94"/>
        <v>20.944027551926297</v>
      </c>
      <c r="P85" s="11">
        <f t="shared" si="94"/>
        <v>22.429817456066615</v>
      </c>
      <c r="Q85" s="11">
        <f t="shared" si="94"/>
        <v>24.700619071318588</v>
      </c>
      <c r="S85" s="40">
        <f t="shared" si="95"/>
        <v>0.18790122437686296</v>
      </c>
      <c r="T85" s="40">
        <f t="shared" si="96"/>
        <v>1.1059022668710394</v>
      </c>
      <c r="W85" t="str">
        <f t="shared" si="97"/>
        <v>Caring, leisure and other service occupations</v>
      </c>
      <c r="X85" s="11">
        <f t="shared" si="97"/>
        <v>118.90555403270137</v>
      </c>
      <c r="Y85" s="11">
        <f t="shared" si="97"/>
        <v>123.91190490553849</v>
      </c>
      <c r="Z85" s="11">
        <f t="shared" si="97"/>
        <v>118.46018511610721</v>
      </c>
      <c r="AA85" s="11">
        <f t="shared" si="97"/>
        <v>119.55320688003792</v>
      </c>
      <c r="AB85" s="11">
        <f t="shared" si="97"/>
        <v>127.8139011170758</v>
      </c>
      <c r="AD85" s="40">
        <f>IF(Z$6-X$6 &lt;&gt; 0,(EXP(LN(Z13/X13)/(Z$6-X$6))-1)*100,0)</f>
        <v>-7.5023860353318206E-2</v>
      </c>
      <c r="AE85" s="40">
        <f t="shared" si="99"/>
        <v>0.50794163790670588</v>
      </c>
    </row>
    <row r="86" spans="1:31" x14ac:dyDescent="0.2">
      <c r="A86" t="str">
        <f t="shared" si="92"/>
        <v>Sales and customer service occupations</v>
      </c>
      <c r="B86" s="11">
        <f t="shared" si="92"/>
        <v>110.15914317842254</v>
      </c>
      <c r="C86" s="11">
        <f t="shared" si="92"/>
        <v>106.91440246333315</v>
      </c>
      <c r="D86" s="11">
        <f t="shared" si="92"/>
        <v>105.92835469142115</v>
      </c>
      <c r="E86" s="11">
        <f t="shared" si="92"/>
        <v>107.72322244325272</v>
      </c>
      <c r="F86" s="11">
        <f t="shared" si="92"/>
        <v>109.08235986312646</v>
      </c>
      <c r="H86" s="40">
        <f t="shared" si="100"/>
        <v>-0.78020269412482079</v>
      </c>
      <c r="I86" s="40">
        <f t="shared" si="93"/>
        <v>0.19579292808853399</v>
      </c>
      <c r="L86" t="str">
        <f t="shared" si="94"/>
        <v>Sales and customer service occupations</v>
      </c>
      <c r="M86" s="11">
        <f t="shared" si="94"/>
        <v>45.39824036594181</v>
      </c>
      <c r="N86" s="11">
        <f t="shared" si="94"/>
        <v>44.990620872882843</v>
      </c>
      <c r="O86" s="11">
        <f t="shared" si="94"/>
        <v>45.999419126930157</v>
      </c>
      <c r="P86" s="11">
        <f t="shared" si="94"/>
        <v>48.704929532582774</v>
      </c>
      <c r="Q86" s="11">
        <f t="shared" si="94"/>
        <v>50.192414805969499</v>
      </c>
      <c r="S86" s="40">
        <f t="shared" si="95"/>
        <v>0.26345489201284877</v>
      </c>
      <c r="T86" s="40">
        <f t="shared" si="96"/>
        <v>0.58326203481446903</v>
      </c>
      <c r="W86" t="str">
        <f t="shared" si="97"/>
        <v>Sales and customer service occupations</v>
      </c>
      <c r="X86" s="11">
        <f t="shared" si="97"/>
        <v>64.760902812480722</v>
      </c>
      <c r="Y86" s="11">
        <f t="shared" si="97"/>
        <v>61.923781590450218</v>
      </c>
      <c r="Z86" s="11">
        <f t="shared" si="97"/>
        <v>59.928935564490942</v>
      </c>
      <c r="AA86" s="11">
        <f t="shared" si="97"/>
        <v>59.018292910669821</v>
      </c>
      <c r="AB86" s="11">
        <f t="shared" si="97"/>
        <v>58.889945057157</v>
      </c>
      <c r="AD86" s="40">
        <f t="shared" si="98"/>
        <v>-1.5388885441627864</v>
      </c>
      <c r="AE86" s="40">
        <f t="shared" si="99"/>
        <v>-0.11652598247030577</v>
      </c>
    </row>
    <row r="87" spans="1:31" x14ac:dyDescent="0.2">
      <c r="A87" t="str">
        <f t="shared" si="92"/>
        <v>Process, plant and machine operatives</v>
      </c>
      <c r="B87" s="11">
        <f t="shared" si="92"/>
        <v>109.73029727082775</v>
      </c>
      <c r="C87" s="11">
        <f t="shared" si="92"/>
        <v>112.47467240730984</v>
      </c>
      <c r="D87" s="11">
        <f t="shared" si="92"/>
        <v>97.780518173497867</v>
      </c>
      <c r="E87" s="11">
        <f t="shared" si="92"/>
        <v>101.60312359243378</v>
      </c>
      <c r="F87" s="11">
        <f t="shared" si="92"/>
        <v>98.79710030450471</v>
      </c>
      <c r="H87" s="40">
        <f t="shared" si="100"/>
        <v>-2.2796180625936358</v>
      </c>
      <c r="I87" s="40">
        <f t="shared" si="93"/>
        <v>6.8976435548129267E-2</v>
      </c>
      <c r="L87" t="str">
        <f t="shared" si="94"/>
        <v>Process, plant and machine operatives</v>
      </c>
      <c r="M87" s="11">
        <f t="shared" si="94"/>
        <v>96.967774770053126</v>
      </c>
      <c r="N87" s="11">
        <f t="shared" si="94"/>
        <v>98.775618787875914</v>
      </c>
      <c r="O87" s="11">
        <f t="shared" si="94"/>
        <v>86.020545431903656</v>
      </c>
      <c r="P87" s="11">
        <f t="shared" si="94"/>
        <v>87.312679398588315</v>
      </c>
      <c r="Q87" s="11">
        <f t="shared" si="94"/>
        <v>83.811208830485157</v>
      </c>
      <c r="S87" s="40">
        <f t="shared" si="95"/>
        <v>-2.3673780642059383</v>
      </c>
      <c r="T87" s="40">
        <f t="shared" si="96"/>
        <v>-0.17331239113513863</v>
      </c>
      <c r="W87" t="str">
        <f t="shared" si="97"/>
        <v>Process, plant and machine operatives</v>
      </c>
      <c r="X87" s="11">
        <f t="shared" si="97"/>
        <v>12.762522500774633</v>
      </c>
      <c r="Y87" s="11">
        <f t="shared" si="97"/>
        <v>13.699053619433895</v>
      </c>
      <c r="Z87" s="11">
        <f t="shared" si="97"/>
        <v>11.759972741594288</v>
      </c>
      <c r="AA87" s="11">
        <f t="shared" si="97"/>
        <v>14.290444193845525</v>
      </c>
      <c r="AB87" s="11">
        <f t="shared" si="97"/>
        <v>14.985891474019503</v>
      </c>
      <c r="AD87" s="40">
        <f t="shared" si="98"/>
        <v>-1.6229129659824815</v>
      </c>
      <c r="AE87" s="40">
        <f t="shared" si="99"/>
        <v>1.6291791587514259</v>
      </c>
    </row>
    <row r="88" spans="1:31" x14ac:dyDescent="0.2">
      <c r="A88" t="str">
        <f t="shared" si="92"/>
        <v>Elementary occupations</v>
      </c>
      <c r="B88" s="11">
        <f t="shared" si="92"/>
        <v>154.2095481882823</v>
      </c>
      <c r="C88" s="11">
        <f t="shared" si="92"/>
        <v>153.64962973224186</v>
      </c>
      <c r="D88" s="11">
        <f t="shared" si="92"/>
        <v>137.07532358017019</v>
      </c>
      <c r="E88" s="11">
        <f t="shared" si="92"/>
        <v>141.96706634041442</v>
      </c>
      <c r="F88" s="11">
        <f t="shared" si="92"/>
        <v>137.9128595248396</v>
      </c>
      <c r="H88" s="40">
        <f t="shared" si="100"/>
        <v>-2.3281074394619683</v>
      </c>
      <c r="I88" s="40">
        <f t="shared" si="93"/>
        <v>4.0617920806673702E-2</v>
      </c>
      <c r="L88" t="str">
        <f t="shared" si="94"/>
        <v>Elementary occupations</v>
      </c>
      <c r="M88" s="11">
        <f t="shared" si="94"/>
        <v>84.749099294378709</v>
      </c>
      <c r="N88" s="11">
        <f t="shared" si="94"/>
        <v>80.082096711522595</v>
      </c>
      <c r="O88" s="11">
        <f t="shared" si="94"/>
        <v>73.757502492130953</v>
      </c>
      <c r="P88" s="11">
        <f t="shared" si="94"/>
        <v>79.301583360113838</v>
      </c>
      <c r="Q88" s="11">
        <f t="shared" si="94"/>
        <v>77.874001934399914</v>
      </c>
      <c r="S88" s="40">
        <f t="shared" si="95"/>
        <v>-2.7400096208441305</v>
      </c>
      <c r="T88" s="40">
        <f t="shared" si="96"/>
        <v>0.36271918645527368</v>
      </c>
      <c r="W88" t="str">
        <f t="shared" si="97"/>
        <v>Elementary occupations</v>
      </c>
      <c r="X88" s="11">
        <f t="shared" si="97"/>
        <v>69.460448893903717</v>
      </c>
      <c r="Y88" s="11">
        <f t="shared" si="97"/>
        <v>73.567533020719353</v>
      </c>
      <c r="Z88" s="11">
        <f t="shared" si="97"/>
        <v>63.31782108803926</v>
      </c>
      <c r="AA88" s="11">
        <f t="shared" si="97"/>
        <v>62.665482980300609</v>
      </c>
      <c r="AB88" s="11">
        <f t="shared" si="97"/>
        <v>60.038857590439719</v>
      </c>
      <c r="AD88" s="40">
        <f t="shared" si="98"/>
        <v>-1.8347730114241512</v>
      </c>
      <c r="AE88" s="40">
        <f t="shared" si="99"/>
        <v>-0.35387135555882132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1356.5170000000005</v>
      </c>
      <c r="C90" s="34">
        <f t="shared" si="101"/>
        <v>1431.5589999999993</v>
      </c>
      <c r="D90" s="34">
        <f t="shared" si="101"/>
        <v>1399.5329999999994</v>
      </c>
      <c r="E90" s="34">
        <f t="shared" si="101"/>
        <v>1437.6329999999998</v>
      </c>
      <c r="F90" s="34">
        <f t="shared" si="101"/>
        <v>1489.456999999999</v>
      </c>
      <c r="H90" s="43">
        <f>IF(D$6-B$6 &lt;&gt; 0,(EXP(LN(D18/B18)/(D$6-B$6))-1)*100,0)</f>
        <v>0.62631770309933277</v>
      </c>
      <c r="I90" s="43">
        <f>F56</f>
        <v>0.41601638537631658</v>
      </c>
      <c r="L90" s="24" t="str">
        <f t="shared" ref="L90:Q90" si="102">L18</f>
        <v>All occupations</v>
      </c>
      <c r="M90" s="34">
        <f t="shared" si="102"/>
        <v>725.91384073219365</v>
      </c>
      <c r="N90" s="34">
        <f t="shared" si="102"/>
        <v>757.66527512360108</v>
      </c>
      <c r="O90" s="34">
        <f t="shared" si="102"/>
        <v>735.50732186212633</v>
      </c>
      <c r="P90" s="34">
        <f t="shared" si="102"/>
        <v>752.43666501241603</v>
      </c>
      <c r="Q90" s="34">
        <f t="shared" si="102"/>
        <v>770.77678686257912</v>
      </c>
      <c r="S90" s="43">
        <f>IF(O$6-M$6 &lt;&gt; 0,(EXP(LN(O18/M18)/(O$6-M$6))-1)*100,0)</f>
        <v>0.26292832848204828</v>
      </c>
      <c r="T90" s="43">
        <f>Q56</f>
        <v>0.31274352870633848</v>
      </c>
      <c r="W90" s="24" t="str">
        <f t="shared" ref="W90:AB90" si="103">W18</f>
        <v>All occupations</v>
      </c>
      <c r="X90" s="34">
        <f t="shared" si="103"/>
        <v>630.60315926780675</v>
      </c>
      <c r="Y90" s="34">
        <f t="shared" si="103"/>
        <v>673.89372487639821</v>
      </c>
      <c r="Z90" s="34">
        <f t="shared" si="103"/>
        <v>664.02567813787368</v>
      </c>
      <c r="AA90" s="34">
        <f t="shared" si="103"/>
        <v>685.1963349875839</v>
      </c>
      <c r="AB90" s="34">
        <f t="shared" si="103"/>
        <v>718.68021313741974</v>
      </c>
      <c r="AD90" s="43">
        <f>IF(Z$6-X$6 &lt;&gt; 0,(EXP(LN(Z18/X18)/(Z$6-X$6))-1)*100,0)</f>
        <v>1.0382339032149135</v>
      </c>
      <c r="AE90" s="43">
        <f>AB56</f>
        <v>0.52869717697612284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West Midlands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West Midlands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West Midlands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79.475956715056441</v>
      </c>
      <c r="C8" s="11">
        <v>94.198616474557724</v>
      </c>
      <c r="D8" s="11">
        <v>96.590934249281148</v>
      </c>
      <c r="E8" s="11">
        <v>87.443128369750752</v>
      </c>
      <c r="F8" s="11">
        <v>95.412020046728969</v>
      </c>
      <c r="G8" s="10"/>
      <c r="H8" s="11">
        <f>F8-D8</f>
        <v>-1.1789142025521784</v>
      </c>
      <c r="I8" s="11">
        <f>'RD T1'!E7</f>
        <v>46.491585549397783</v>
      </c>
      <c r="J8" s="11">
        <f>SUM(H8:I8)</f>
        <v>45.312671346845605</v>
      </c>
      <c r="L8" s="10" t="str">
        <f>name!D4</f>
        <v>11 Corporate managers and directors</v>
      </c>
      <c r="M8" s="11">
        <v>56.460943586619621</v>
      </c>
      <c r="N8" s="11">
        <v>64.379165126151392</v>
      </c>
      <c r="O8" s="11">
        <v>65.291467256990302</v>
      </c>
      <c r="P8" s="11">
        <v>56.730905729163361</v>
      </c>
      <c r="Q8" s="11">
        <v>59.214556024331998</v>
      </c>
      <c r="R8" s="10"/>
      <c r="S8" s="11">
        <f>Q8-O8</f>
        <v>-6.0769112326583041</v>
      </c>
      <c r="T8" s="11">
        <f>'RD T1'!T7</f>
        <v>27.234277203367959</v>
      </c>
      <c r="U8" s="11">
        <f>SUM(S8:T8)</f>
        <v>21.157365970709655</v>
      </c>
      <c r="W8" s="10" t="str">
        <f>name!D4</f>
        <v>11 Corporate managers and directors</v>
      </c>
      <c r="X8" s="11">
        <v>23.015013128436767</v>
      </c>
      <c r="Y8" s="11">
        <v>29.819451348406186</v>
      </c>
      <c r="Z8" s="11">
        <v>31.299466992290998</v>
      </c>
      <c r="AA8" s="11">
        <v>30.712222640587324</v>
      </c>
      <c r="AB8" s="11">
        <v>36.197464022396971</v>
      </c>
      <c r="AC8" s="10"/>
      <c r="AD8" s="11">
        <f>AB8-Z8</f>
        <v>4.897997030105973</v>
      </c>
      <c r="AE8" s="11">
        <f>'RD T1'!T36</f>
        <v>19.257308346029827</v>
      </c>
      <c r="AF8" s="11">
        <f>SUM(AD8:AE8)</f>
        <v>24.1553053761358</v>
      </c>
    </row>
    <row r="9" spans="1:32" x14ac:dyDescent="0.2">
      <c r="A9" s="10" t="str">
        <f>name!D5</f>
        <v>12 Other managers and proprietors</v>
      </c>
      <c r="B9" s="11">
        <v>34.314935363283745</v>
      </c>
      <c r="C9" s="11">
        <v>36.392940552732703</v>
      </c>
      <c r="D9" s="11">
        <v>38.084801702280608</v>
      </c>
      <c r="E9" s="11">
        <v>39.444202231709284</v>
      </c>
      <c r="F9" s="11">
        <v>44.802913065359874</v>
      </c>
      <c r="H9" s="11">
        <f t="shared" ref="H9:H32" si="2">F9-D9</f>
        <v>6.7181113630792666</v>
      </c>
      <c r="I9" s="11">
        <f>'RD T1'!E8</f>
        <v>23.478072709092757</v>
      </c>
      <c r="J9" s="11">
        <f>SUM(H9:I9)</f>
        <v>30.196184072172024</v>
      </c>
      <c r="L9" s="10" t="str">
        <f>name!D5</f>
        <v>12 Other managers and proprietors</v>
      </c>
      <c r="M9" s="11">
        <v>20.458236038285303</v>
      </c>
      <c r="N9" s="11">
        <v>22.162706123273708</v>
      </c>
      <c r="O9" s="11">
        <v>21.130458687074597</v>
      </c>
      <c r="P9" s="11">
        <v>23.91976320645194</v>
      </c>
      <c r="Q9" s="11">
        <v>27.017819975162261</v>
      </c>
      <c r="S9" s="11">
        <f t="shared" ref="S9:S32" si="3">Q9-O9</f>
        <v>5.8873612880876642</v>
      </c>
      <c r="T9" s="11">
        <f>'RD T1'!T8</f>
        <v>12.694585137377139</v>
      </c>
      <c r="U9" s="11">
        <f>SUM(S9:T9)</f>
        <v>18.581946425464803</v>
      </c>
      <c r="W9" s="10" t="str">
        <f>name!D5</f>
        <v>12 Other managers and proprietors</v>
      </c>
      <c r="X9" s="11">
        <v>13.856699324998468</v>
      </c>
      <c r="Y9" s="11">
        <v>14.230234429459029</v>
      </c>
      <c r="Z9" s="11">
        <v>16.954343015205996</v>
      </c>
      <c r="AA9" s="11">
        <v>15.524439025257351</v>
      </c>
      <c r="AB9" s="11">
        <v>17.785093090197527</v>
      </c>
      <c r="AD9" s="11">
        <f t="shared" ref="AD9:AD32" si="4">AB9-Z9</f>
        <v>0.83075007499153131</v>
      </c>
      <c r="AE9" s="11">
        <f>'RD T1'!T37</f>
        <v>10.783487571715618</v>
      </c>
      <c r="AF9" s="11">
        <f>SUM(AD9:AE9)</f>
        <v>11.614237646707149</v>
      </c>
    </row>
    <row r="10" spans="1:32" x14ac:dyDescent="0.2">
      <c r="A10" s="10" t="str">
        <f>name!D6</f>
        <v>21 Science, research, engineering and technology professionals</v>
      </c>
      <c r="B10" s="11">
        <v>66.997559519060886</v>
      </c>
      <c r="C10" s="11">
        <v>76.649372142345229</v>
      </c>
      <c r="D10" s="11">
        <v>80.611436598787037</v>
      </c>
      <c r="E10" s="11">
        <v>97.506926974448348</v>
      </c>
      <c r="F10" s="11">
        <v>110.47060317398105</v>
      </c>
      <c r="G10" s="11"/>
      <c r="H10" s="11">
        <f t="shared" si="2"/>
        <v>29.85916657519401</v>
      </c>
      <c r="I10" s="11">
        <f>'RD T1'!E9</f>
        <v>36.587500342109514</v>
      </c>
      <c r="J10" s="11">
        <f t="shared" ref="J10:J32" si="5">SUM(H10:I10)</f>
        <v>66.446666917303531</v>
      </c>
      <c r="L10" s="10" t="str">
        <f>name!D6</f>
        <v>21 Science, research, engineering and technology professionals</v>
      </c>
      <c r="M10" s="11">
        <v>56.117489530157521</v>
      </c>
      <c r="N10" s="11">
        <v>64.597644527245635</v>
      </c>
      <c r="O10" s="11">
        <v>65.685618548848126</v>
      </c>
      <c r="P10" s="11">
        <v>77.311375197187147</v>
      </c>
      <c r="Q10" s="11">
        <v>85.292204652608547</v>
      </c>
      <c r="R10" s="11"/>
      <c r="S10" s="11">
        <f t="shared" si="3"/>
        <v>19.606586103760421</v>
      </c>
      <c r="T10" s="11">
        <f>'RD T1'!T9</f>
        <v>25.731843488219333</v>
      </c>
      <c r="U10" s="11">
        <f t="shared" ref="U10:U32" si="6">SUM(S10:T10)</f>
        <v>45.338429591979754</v>
      </c>
      <c r="W10" s="10" t="str">
        <f>name!D6</f>
        <v>21 Science, research, engineering and technology professionals</v>
      </c>
      <c r="X10" s="11">
        <v>10.880069988903333</v>
      </c>
      <c r="Y10" s="11">
        <v>12.051727615099724</v>
      </c>
      <c r="Z10" s="11">
        <v>14.925818049939098</v>
      </c>
      <c r="AA10" s="11">
        <v>20.195551777261269</v>
      </c>
      <c r="AB10" s="11">
        <v>25.178398521372582</v>
      </c>
      <c r="AC10" s="11"/>
      <c r="AD10" s="11">
        <f t="shared" si="4"/>
        <v>10.252580471433484</v>
      </c>
      <c r="AE10" s="11">
        <f>'RD T1'!T38</f>
        <v>10.855656853890169</v>
      </c>
      <c r="AF10" s="11">
        <f t="shared" ref="AF10:AF32" si="7">SUM(AD10:AE10)</f>
        <v>21.108237325323653</v>
      </c>
    </row>
    <row r="11" spans="1:32" x14ac:dyDescent="0.2">
      <c r="A11" s="10" t="str">
        <f>name!D7</f>
        <v>22 Health professionals</v>
      </c>
      <c r="B11" s="11">
        <v>57.751654277255703</v>
      </c>
      <c r="C11" s="11">
        <v>73.432803421766195</v>
      </c>
      <c r="D11" s="11">
        <v>72.267777021398018</v>
      </c>
      <c r="E11" s="11">
        <v>71.04624246099695</v>
      </c>
      <c r="F11" s="11">
        <v>76.240492364155628</v>
      </c>
      <c r="G11" s="11"/>
      <c r="H11" s="11">
        <f t="shared" si="2"/>
        <v>3.9727153427576098</v>
      </c>
      <c r="I11" s="11">
        <f>'RD T1'!E10</f>
        <v>38.417673758696033</v>
      </c>
      <c r="J11" s="11">
        <f t="shared" si="5"/>
        <v>42.390389101453643</v>
      </c>
      <c r="L11" s="10" t="str">
        <f>name!D7</f>
        <v>22 Health professionals</v>
      </c>
      <c r="M11" s="11">
        <v>13.511194594176191</v>
      </c>
      <c r="N11" s="11">
        <v>17.408400763402639</v>
      </c>
      <c r="O11" s="11">
        <v>18.591563003813295</v>
      </c>
      <c r="P11" s="11">
        <v>18.236104432335488</v>
      </c>
      <c r="Q11" s="11">
        <v>19.372673628390555</v>
      </c>
      <c r="R11" s="11"/>
      <c r="S11" s="11">
        <f t="shared" si="3"/>
        <v>0.78111062457725922</v>
      </c>
      <c r="T11" s="11">
        <f>'RD T1'!T10</f>
        <v>7.1134799503209258</v>
      </c>
      <c r="U11" s="11">
        <f t="shared" si="6"/>
        <v>7.8945905748981851</v>
      </c>
      <c r="W11" s="10" t="str">
        <f>name!D7</f>
        <v>22 Health professionals</v>
      </c>
      <c r="X11" s="11">
        <v>44.24045968307955</v>
      </c>
      <c r="Y11" s="11">
        <v>56.024402658363492</v>
      </c>
      <c r="Z11" s="11">
        <v>53.676214017584741</v>
      </c>
      <c r="AA11" s="11">
        <v>52.810138028661427</v>
      </c>
      <c r="AB11" s="11">
        <v>56.867818735765006</v>
      </c>
      <c r="AC11" s="11"/>
      <c r="AD11" s="11">
        <f t="shared" si="4"/>
        <v>3.1916047181802654</v>
      </c>
      <c r="AE11" s="11">
        <f>'RD T1'!T39</f>
        <v>31.304193808375118</v>
      </c>
      <c r="AF11" s="11">
        <f t="shared" si="7"/>
        <v>34.495798526555383</v>
      </c>
    </row>
    <row r="12" spans="1:32" x14ac:dyDescent="0.2">
      <c r="A12" s="10" t="str">
        <f>name!D8</f>
        <v>23 Teaching and other educational professionals</v>
      </c>
      <c r="B12" s="11">
        <v>59.281949900412414</v>
      </c>
      <c r="C12" s="11">
        <v>62.019188115972511</v>
      </c>
      <c r="D12" s="11">
        <v>65.708937224498371</v>
      </c>
      <c r="E12" s="11">
        <v>65.623986478575432</v>
      </c>
      <c r="F12" s="11">
        <v>72.304572186945521</v>
      </c>
      <c r="G12" s="11"/>
      <c r="H12" s="11">
        <f t="shared" si="2"/>
        <v>6.59563496244715</v>
      </c>
      <c r="I12" s="11">
        <f>'RD T1'!E11</f>
        <v>34.297420965005848</v>
      </c>
      <c r="J12" s="11">
        <f t="shared" si="5"/>
        <v>40.893055927452998</v>
      </c>
      <c r="L12" s="10" t="str">
        <f>name!D8</f>
        <v>23 Teaching and other educational professionals</v>
      </c>
      <c r="M12" s="11">
        <v>19.973997805688903</v>
      </c>
      <c r="N12" s="11">
        <v>19.845920886804336</v>
      </c>
      <c r="O12" s="11">
        <v>21.396858189006764</v>
      </c>
      <c r="P12" s="11">
        <v>21.83648416414032</v>
      </c>
      <c r="Q12" s="11">
        <v>23.46960718683594</v>
      </c>
      <c r="R12" s="11"/>
      <c r="S12" s="11">
        <f t="shared" si="3"/>
        <v>2.0727489978291764</v>
      </c>
      <c r="T12" s="11">
        <f>'RD T1'!T11</f>
        <v>9.5551396362028242</v>
      </c>
      <c r="U12" s="11">
        <f t="shared" si="6"/>
        <v>11.627888634032001</v>
      </c>
      <c r="W12" s="10" t="str">
        <f>name!D8</f>
        <v>23 Teaching and other educational professionals</v>
      </c>
      <c r="X12" s="11">
        <v>39.307952094723483</v>
      </c>
      <c r="Y12" s="11">
        <v>42.173267229168147</v>
      </c>
      <c r="Z12" s="11">
        <v>44.312079035491571</v>
      </c>
      <c r="AA12" s="11">
        <v>43.787502314435137</v>
      </c>
      <c r="AB12" s="11">
        <v>48.83496500010957</v>
      </c>
      <c r="AC12" s="11"/>
      <c r="AD12" s="11">
        <f t="shared" si="4"/>
        <v>4.5228859646179984</v>
      </c>
      <c r="AE12" s="11">
        <f>'RD T1'!T40</f>
        <v>24.742281328803024</v>
      </c>
      <c r="AF12" s="11">
        <f t="shared" si="7"/>
        <v>29.265167293421023</v>
      </c>
    </row>
    <row r="13" spans="1:32" x14ac:dyDescent="0.2">
      <c r="A13" s="10" t="str">
        <f>name!D9</f>
        <v>24 Business, media and public service professionals</v>
      </c>
      <c r="B13" s="11">
        <v>66.778980443853555</v>
      </c>
      <c r="C13" s="11">
        <v>79.11035927838887</v>
      </c>
      <c r="D13" s="11">
        <v>86.819215868404697</v>
      </c>
      <c r="E13" s="11">
        <v>90.4431986797604</v>
      </c>
      <c r="F13" s="11">
        <v>100.6652189272212</v>
      </c>
      <c r="G13" s="11"/>
      <c r="H13" s="11">
        <f t="shared" si="2"/>
        <v>13.846003058816507</v>
      </c>
      <c r="I13" s="11">
        <f>'RD T1'!E12</f>
        <v>44.193147473249347</v>
      </c>
      <c r="J13" s="11">
        <f t="shared" si="5"/>
        <v>58.039150532065854</v>
      </c>
      <c r="L13" s="10" t="str">
        <f>name!D9</f>
        <v>24 Business, media and public service professionals</v>
      </c>
      <c r="M13" s="11">
        <v>40.532225021931609</v>
      </c>
      <c r="N13" s="11">
        <v>45.843597048109963</v>
      </c>
      <c r="O13" s="11">
        <v>50.844756438452606</v>
      </c>
      <c r="P13" s="11">
        <v>53.450921119236824</v>
      </c>
      <c r="Q13" s="11">
        <v>57.32386754732466</v>
      </c>
      <c r="R13" s="11"/>
      <c r="S13" s="11">
        <f t="shared" si="3"/>
        <v>6.4791111088720541</v>
      </c>
      <c r="T13" s="11">
        <f>'RD T1'!T12</f>
        <v>22.923021628387943</v>
      </c>
      <c r="U13" s="11">
        <f t="shared" si="6"/>
        <v>29.402132737259997</v>
      </c>
      <c r="W13" s="10" t="str">
        <f>name!D9</f>
        <v>24 Business, media and public service professionals</v>
      </c>
      <c r="X13" s="11">
        <v>26.246755421921907</v>
      </c>
      <c r="Y13" s="11">
        <v>33.266762230278864</v>
      </c>
      <c r="Z13" s="11">
        <v>35.974459429952176</v>
      </c>
      <c r="AA13" s="11">
        <v>36.992277560523654</v>
      </c>
      <c r="AB13" s="11">
        <v>43.341351379896572</v>
      </c>
      <c r="AC13" s="11"/>
      <c r="AD13" s="11">
        <f t="shared" si="4"/>
        <v>7.3668919499443959</v>
      </c>
      <c r="AE13" s="11">
        <f>'RD T1'!T41</f>
        <v>21.270125844861415</v>
      </c>
      <c r="AF13" s="11">
        <f t="shared" si="7"/>
        <v>28.637017794805811</v>
      </c>
    </row>
    <row r="14" spans="1:32" x14ac:dyDescent="0.2">
      <c r="A14" s="10" t="str">
        <f>name!D10</f>
        <v>31 Science, engineering and technology associate professionals</v>
      </c>
      <c r="B14" s="11">
        <v>21.535130237554021</v>
      </c>
      <c r="C14" s="11">
        <v>24.401971979465749</v>
      </c>
      <c r="D14" s="11">
        <v>26.282893962293198</v>
      </c>
      <c r="E14" s="11">
        <v>24.420771690915654</v>
      </c>
      <c r="F14" s="11">
        <v>26.009923553470315</v>
      </c>
      <c r="G14" s="11"/>
      <c r="H14" s="11">
        <f t="shared" si="2"/>
        <v>-0.27297040882288215</v>
      </c>
      <c r="I14" s="11">
        <f>'RD T1'!E13</f>
        <v>10.008927284538471</v>
      </c>
      <c r="J14" s="11">
        <f t="shared" si="5"/>
        <v>9.7359568757155888</v>
      </c>
      <c r="L14" s="10" t="str">
        <f>name!D10</f>
        <v>31 Science, engineering and technology associate professionals</v>
      </c>
      <c r="M14" s="11">
        <v>16.737200411704244</v>
      </c>
      <c r="N14" s="11">
        <v>19.510322042774558</v>
      </c>
      <c r="O14" s="11">
        <v>20.29043100978723</v>
      </c>
      <c r="P14" s="11">
        <v>18.051921641797929</v>
      </c>
      <c r="Q14" s="11">
        <v>18.459949957400422</v>
      </c>
      <c r="R14" s="11"/>
      <c r="S14" s="11">
        <f t="shared" si="3"/>
        <v>-1.8304810523868085</v>
      </c>
      <c r="T14" s="11">
        <f>'RD T1'!T13</f>
        <v>6.6297011424602408</v>
      </c>
      <c r="U14" s="11">
        <f t="shared" si="6"/>
        <v>4.7992200900734323</v>
      </c>
      <c r="W14" s="10" t="str">
        <f>name!D10</f>
        <v>31 Science, engineering and technology associate professionals</v>
      </c>
      <c r="X14" s="11">
        <v>4.7979298258497289</v>
      </c>
      <c r="Y14" s="11">
        <v>4.8916499366912101</v>
      </c>
      <c r="Z14" s="11">
        <v>5.9924629525060276</v>
      </c>
      <c r="AA14" s="11">
        <v>6.3688500491177562</v>
      </c>
      <c r="AB14" s="11">
        <v>7.5499735960698597</v>
      </c>
      <c r="AC14" s="11"/>
      <c r="AD14" s="11">
        <f t="shared" si="4"/>
        <v>1.5575106435638322</v>
      </c>
      <c r="AE14" s="11">
        <f>'RD T1'!T42</f>
        <v>3.3792261420782275</v>
      </c>
      <c r="AF14" s="11">
        <f t="shared" si="7"/>
        <v>4.9367367856420596</v>
      </c>
    </row>
    <row r="15" spans="1:32" x14ac:dyDescent="0.2">
      <c r="A15" s="10" t="str">
        <f>name!D11</f>
        <v>32 Health and social care associate professionals</v>
      </c>
      <c r="B15" s="11">
        <v>24.677780717490371</v>
      </c>
      <c r="C15" s="11">
        <v>30.118658261127806</v>
      </c>
      <c r="D15" s="11">
        <v>30.230665158954995</v>
      </c>
      <c r="E15" s="11">
        <v>48.396673241396321</v>
      </c>
      <c r="F15" s="11">
        <v>57.499976602575899</v>
      </c>
      <c r="G15" s="11"/>
      <c r="H15" s="11">
        <f t="shared" si="2"/>
        <v>27.269311443620904</v>
      </c>
      <c r="I15" s="11">
        <f>'RD T1'!E14</f>
        <v>28.650717721210341</v>
      </c>
      <c r="J15" s="11">
        <f t="shared" si="5"/>
        <v>55.920029164831249</v>
      </c>
      <c r="L15" s="10" t="str">
        <f>name!D11</f>
        <v>32 Health and social care associate professionals</v>
      </c>
      <c r="M15" s="11">
        <v>5.6382467823465054</v>
      </c>
      <c r="N15" s="11">
        <v>6.3793228532764985</v>
      </c>
      <c r="O15" s="11">
        <v>6.7339273506601742</v>
      </c>
      <c r="P15" s="11">
        <v>8.9696272027391082</v>
      </c>
      <c r="Q15" s="11">
        <v>9.9679035593293523</v>
      </c>
      <c r="R15" s="11"/>
      <c r="S15" s="11">
        <f t="shared" si="3"/>
        <v>3.2339762086691781</v>
      </c>
      <c r="T15" s="11">
        <f>'RD T1'!T14</f>
        <v>4.3800394109497791</v>
      </c>
      <c r="U15" s="11">
        <f t="shared" si="6"/>
        <v>7.6140156196189572</v>
      </c>
      <c r="W15" s="10" t="str">
        <f>name!D11</f>
        <v>32 Health and social care associate professionals</v>
      </c>
      <c r="X15" s="11">
        <v>19.039533935143865</v>
      </c>
      <c r="Y15" s="11">
        <v>23.739335407851275</v>
      </c>
      <c r="Z15" s="11">
        <v>23.4967378082948</v>
      </c>
      <c r="AA15" s="11">
        <v>39.427046038657231</v>
      </c>
      <c r="AB15" s="11">
        <v>47.532073043246506</v>
      </c>
      <c r="AC15" s="11"/>
      <c r="AD15" s="11">
        <f t="shared" si="4"/>
        <v>24.035335234951706</v>
      </c>
      <c r="AE15" s="11">
        <f>'RD T1'!T43</f>
        <v>24.270678310260561</v>
      </c>
      <c r="AF15" s="11">
        <f t="shared" si="7"/>
        <v>48.306013545212267</v>
      </c>
    </row>
    <row r="16" spans="1:32" x14ac:dyDescent="0.2">
      <c r="A16" s="10" t="str">
        <f>name!D12</f>
        <v>33 Protective service occupations</v>
      </c>
      <c r="B16" s="11">
        <v>13.594155462014159</v>
      </c>
      <c r="C16" s="11">
        <v>14.274766665832406</v>
      </c>
      <c r="D16" s="11">
        <v>15.114089473199824</v>
      </c>
      <c r="E16" s="11">
        <v>12.939216993264706</v>
      </c>
      <c r="F16" s="11">
        <v>14.167041790051462</v>
      </c>
      <c r="G16" s="11"/>
      <c r="H16" s="11">
        <f t="shared" si="2"/>
        <v>-0.9470476831483623</v>
      </c>
      <c r="I16" s="11">
        <f>'RD T1'!E15</f>
        <v>4.6333885997034736</v>
      </c>
      <c r="J16" s="11">
        <f t="shared" si="5"/>
        <v>3.6863409165551113</v>
      </c>
      <c r="L16" s="10" t="str">
        <f>name!D12</f>
        <v>33 Protective service occupations</v>
      </c>
      <c r="M16" s="11">
        <v>10.466403498732449</v>
      </c>
      <c r="N16" s="11">
        <v>10.612830791868371</v>
      </c>
      <c r="O16" s="11">
        <v>11.044928167273167</v>
      </c>
      <c r="P16" s="11">
        <v>9.3327694093938689</v>
      </c>
      <c r="Q16" s="11">
        <v>9.3244803133389098</v>
      </c>
      <c r="R16" s="11"/>
      <c r="S16" s="11">
        <f t="shared" si="3"/>
        <v>-1.7204478539342567</v>
      </c>
      <c r="T16" s="11">
        <f>'RD T1'!T15</f>
        <v>2.6482731660457879</v>
      </c>
      <c r="U16" s="11">
        <f t="shared" si="6"/>
        <v>0.92782531211153119</v>
      </c>
      <c r="W16" s="10" t="str">
        <f>name!D12</f>
        <v>33 Protective service occupations</v>
      </c>
      <c r="X16" s="11">
        <v>3.1277519632817308</v>
      </c>
      <c r="Y16" s="11">
        <v>3.6619358739640187</v>
      </c>
      <c r="Z16" s="11">
        <v>4.0691613059266629</v>
      </c>
      <c r="AA16" s="11">
        <v>3.6064475838708514</v>
      </c>
      <c r="AB16" s="11">
        <v>4.8425614767125511</v>
      </c>
      <c r="AC16" s="11"/>
      <c r="AD16" s="11">
        <f t="shared" si="4"/>
        <v>0.77340017078588819</v>
      </c>
      <c r="AE16" s="11">
        <f>'RD T1'!T44</f>
        <v>1.9851154336576859</v>
      </c>
      <c r="AF16" s="11">
        <f t="shared" si="7"/>
        <v>2.7585156044435744</v>
      </c>
    </row>
    <row r="17" spans="1:32" x14ac:dyDescent="0.2">
      <c r="A17" s="10" t="str">
        <f>name!D13</f>
        <v>34 Culture, media and sports occupations</v>
      </c>
      <c r="B17" s="11">
        <v>21.413650792670417</v>
      </c>
      <c r="C17" s="11">
        <v>22.686655494748692</v>
      </c>
      <c r="D17" s="11">
        <v>23.494320253046975</v>
      </c>
      <c r="E17" s="11">
        <v>20.304826324425004</v>
      </c>
      <c r="F17" s="11">
        <v>22.16370092495232</v>
      </c>
      <c r="G17" s="11"/>
      <c r="H17" s="11">
        <f t="shared" si="2"/>
        <v>-1.3306193280946559</v>
      </c>
      <c r="I17" s="11">
        <f>'RD T1'!E16</f>
        <v>9.7505375943231467</v>
      </c>
      <c r="J17" s="11">
        <f t="shared" si="5"/>
        <v>8.4199182662284908</v>
      </c>
      <c r="L17" s="10" t="str">
        <f>name!D13</f>
        <v>34 Culture, media and sports occupations</v>
      </c>
      <c r="M17" s="11">
        <v>12.906647260448706</v>
      </c>
      <c r="N17" s="11">
        <v>13.832244210791377</v>
      </c>
      <c r="O17" s="11">
        <v>14.145586375817148</v>
      </c>
      <c r="P17" s="11">
        <v>12.099971245461417</v>
      </c>
      <c r="Q17" s="11">
        <v>12.824640805423549</v>
      </c>
      <c r="R17" s="11"/>
      <c r="S17" s="11">
        <f t="shared" si="3"/>
        <v>-1.3209455703935991</v>
      </c>
      <c r="T17" s="11">
        <f>'RD T1'!T16</f>
        <v>5.0147478930967742</v>
      </c>
      <c r="U17" s="11">
        <f t="shared" si="6"/>
        <v>3.6938023227031751</v>
      </c>
      <c r="W17" s="10" t="str">
        <f>name!D13</f>
        <v>34 Culture, media and sports occupations</v>
      </c>
      <c r="X17" s="11">
        <v>8.507003532221713</v>
      </c>
      <c r="Y17" s="11">
        <v>8.8544112839573064</v>
      </c>
      <c r="Z17" s="11">
        <v>9.3487338772298436</v>
      </c>
      <c r="AA17" s="11">
        <v>8.2048550789635968</v>
      </c>
      <c r="AB17" s="11">
        <v>9.3390601195287992</v>
      </c>
      <c r="AC17" s="11"/>
      <c r="AD17" s="11">
        <f t="shared" si="4"/>
        <v>-9.6737577010443943E-3</v>
      </c>
      <c r="AE17" s="11">
        <f>'RD T1'!T45</f>
        <v>4.7357897012263752</v>
      </c>
      <c r="AF17" s="11">
        <f t="shared" si="7"/>
        <v>4.7261159435253308</v>
      </c>
    </row>
    <row r="18" spans="1:32" x14ac:dyDescent="0.2">
      <c r="A18" s="10" t="str">
        <f>name!D14</f>
        <v>35 Business and public service associate professionals</v>
      </c>
      <c r="B18" s="11">
        <v>77.706266356245038</v>
      </c>
      <c r="C18" s="11">
        <v>83.941543675219506</v>
      </c>
      <c r="D18" s="11">
        <v>86.13151984306154</v>
      </c>
      <c r="E18" s="11">
        <v>86.703126297001347</v>
      </c>
      <c r="F18" s="11">
        <v>91.65627931643246</v>
      </c>
      <c r="G18" s="11"/>
      <c r="H18" s="11">
        <f t="shared" si="2"/>
        <v>5.5247594733709207</v>
      </c>
      <c r="I18" s="11">
        <f>'RD T1'!E17</f>
        <v>40.424963260503645</v>
      </c>
      <c r="J18" s="11">
        <f t="shared" si="5"/>
        <v>45.949722733874566</v>
      </c>
      <c r="L18" s="10" t="str">
        <f>name!D14</f>
        <v>35 Business and public service associate professionals</v>
      </c>
      <c r="M18" s="11">
        <v>43.081405822214975</v>
      </c>
      <c r="N18" s="11">
        <v>45.304622009843094</v>
      </c>
      <c r="O18" s="11">
        <v>46.903776886496487</v>
      </c>
      <c r="P18" s="11">
        <v>46.733640405279807</v>
      </c>
      <c r="Q18" s="11">
        <v>47.067547741832399</v>
      </c>
      <c r="R18" s="11"/>
      <c r="S18" s="11">
        <f t="shared" si="3"/>
        <v>0.16377085533591185</v>
      </c>
      <c r="T18" s="11">
        <f>'RD T1'!T17</f>
        <v>18.033503991760039</v>
      </c>
      <c r="U18" s="11">
        <f t="shared" si="6"/>
        <v>18.197274847095951</v>
      </c>
      <c r="W18" s="10" t="str">
        <f>name!D14</f>
        <v>35 Business and public service associate professionals</v>
      </c>
      <c r="X18" s="11">
        <v>34.624860534030063</v>
      </c>
      <c r="Y18" s="11">
        <v>38.636921665376398</v>
      </c>
      <c r="Z18" s="11">
        <v>39.227742956565152</v>
      </c>
      <c r="AA18" s="11">
        <v>39.969485891721583</v>
      </c>
      <c r="AB18" s="11">
        <v>44.588731574599819</v>
      </c>
      <c r="AC18" s="11"/>
      <c r="AD18" s="11">
        <f t="shared" si="4"/>
        <v>5.3609886180346678</v>
      </c>
      <c r="AE18" s="11">
        <f>'RD T1'!T46</f>
        <v>22.39145926874361</v>
      </c>
      <c r="AF18" s="11">
        <f t="shared" si="7"/>
        <v>27.752447886778278</v>
      </c>
    </row>
    <row r="19" spans="1:32" x14ac:dyDescent="0.2">
      <c r="A19" s="10" t="str">
        <f>name!D15</f>
        <v>41 Administrative occupations</v>
      </c>
      <c r="B19" s="11">
        <v>139.87832891840372</v>
      </c>
      <c r="C19" s="11">
        <v>136.59386333592008</v>
      </c>
      <c r="D19" s="11">
        <v>141.95869983541084</v>
      </c>
      <c r="E19" s="11">
        <v>147.86676723406646</v>
      </c>
      <c r="F19" s="11">
        <v>145.7865770220485</v>
      </c>
      <c r="G19" s="11"/>
      <c r="H19" s="11">
        <f t="shared" si="2"/>
        <v>3.8278771866376644</v>
      </c>
      <c r="I19" s="11">
        <f>'RD T1'!E18</f>
        <v>73.318329880273623</v>
      </c>
      <c r="J19" s="11">
        <f t="shared" si="5"/>
        <v>77.146207066911288</v>
      </c>
      <c r="L19" s="10" t="str">
        <f>name!D15</f>
        <v>41 Administrative occupations</v>
      </c>
      <c r="M19" s="11">
        <v>44.134730844686551</v>
      </c>
      <c r="N19" s="11">
        <v>41.505630177995293</v>
      </c>
      <c r="O19" s="11">
        <v>49.254333866814051</v>
      </c>
      <c r="P19" s="11">
        <v>53.448618013905808</v>
      </c>
      <c r="Q19" s="11">
        <v>59.896420853440482</v>
      </c>
      <c r="R19" s="11"/>
      <c r="S19" s="11">
        <f t="shared" si="3"/>
        <v>10.642086986626431</v>
      </c>
      <c r="T19" s="11">
        <f>'RD T1'!T18</f>
        <v>21.077103303625115</v>
      </c>
      <c r="U19" s="11">
        <f t="shared" si="6"/>
        <v>31.719190290251547</v>
      </c>
      <c r="W19" s="10" t="str">
        <f>name!D15</f>
        <v>41 Administrative occupations</v>
      </c>
      <c r="X19" s="11">
        <v>95.743598073717138</v>
      </c>
      <c r="Y19" s="11">
        <v>95.088233157925032</v>
      </c>
      <c r="Z19" s="11">
        <v>92.704365968596449</v>
      </c>
      <c r="AA19" s="11">
        <v>94.418149220160672</v>
      </c>
      <c r="AB19" s="11">
        <v>85.890156168607987</v>
      </c>
      <c r="AC19" s="11"/>
      <c r="AD19" s="11">
        <f t="shared" si="4"/>
        <v>-6.8142097999884612</v>
      </c>
      <c r="AE19" s="11">
        <f>'RD T1'!T47</f>
        <v>52.241226576648522</v>
      </c>
      <c r="AF19" s="11">
        <f t="shared" si="7"/>
        <v>45.427016776660061</v>
      </c>
    </row>
    <row r="20" spans="1:32" x14ac:dyDescent="0.2">
      <c r="A20" s="10" t="str">
        <f>name!D16</f>
        <v>42 Secretarial and related occupations</v>
      </c>
      <c r="B20" s="11">
        <v>31.901029429792899</v>
      </c>
      <c r="C20" s="11">
        <v>28.726173665209227</v>
      </c>
      <c r="D20" s="11">
        <v>27.993247054057917</v>
      </c>
      <c r="E20" s="11">
        <v>25.960735534210187</v>
      </c>
      <c r="F20" s="11">
        <v>16.67724227742826</v>
      </c>
      <c r="G20" s="11"/>
      <c r="H20" s="11">
        <f t="shared" si="2"/>
        <v>-11.316004776629658</v>
      </c>
      <c r="I20" s="11">
        <f>'RD T1'!E19</f>
        <v>12.151314403352769</v>
      </c>
      <c r="J20" s="11">
        <f t="shared" si="5"/>
        <v>0.83530962672311126</v>
      </c>
      <c r="L20" s="10" t="str">
        <f>name!D16</f>
        <v>42 Secretarial and related occupations</v>
      </c>
      <c r="M20" s="11">
        <v>2.7759823603204228</v>
      </c>
      <c r="N20" s="11">
        <v>2.0856509582830198</v>
      </c>
      <c r="O20" s="11">
        <v>2.1610920803049902</v>
      </c>
      <c r="P20" s="11">
        <v>1.8836978095818517</v>
      </c>
      <c r="Q20" s="11">
        <v>2.199467791672149</v>
      </c>
      <c r="R20" s="11"/>
      <c r="S20" s="11">
        <f t="shared" si="3"/>
        <v>3.8375711367158782E-2</v>
      </c>
      <c r="T20" s="11">
        <f>'RD T1'!T19</f>
        <v>0.66655860482065421</v>
      </c>
      <c r="U20" s="11">
        <f t="shared" si="6"/>
        <v>0.70493431618781299</v>
      </c>
      <c r="W20" s="10" t="str">
        <f>name!D16</f>
        <v>42 Secretarial and related occupations</v>
      </c>
      <c r="X20" s="11">
        <v>29.125047069472487</v>
      </c>
      <c r="Y20" s="11">
        <v>26.640522706926209</v>
      </c>
      <c r="Z20" s="11">
        <v>25.832154973752928</v>
      </c>
      <c r="AA20" s="11">
        <v>24.07703772462834</v>
      </c>
      <c r="AB20" s="11">
        <v>14.477774485756111</v>
      </c>
      <c r="AC20" s="11"/>
      <c r="AD20" s="11">
        <f t="shared" si="4"/>
        <v>-11.354380487996817</v>
      </c>
      <c r="AE20" s="11">
        <f>'RD T1'!T48</f>
        <v>11.484755798532115</v>
      </c>
      <c r="AF20" s="11">
        <f t="shared" si="7"/>
        <v>0.13037531053529783</v>
      </c>
    </row>
    <row r="21" spans="1:32" x14ac:dyDescent="0.2">
      <c r="A21" s="10" t="str">
        <f>name!D17</f>
        <v>51 Skilled agricultural and related trades</v>
      </c>
      <c r="B21" s="11">
        <v>11.134350167014333</v>
      </c>
      <c r="C21" s="11">
        <v>9.9448566935113671</v>
      </c>
      <c r="D21" s="11">
        <v>8.349806678424633</v>
      </c>
      <c r="E21" s="11">
        <v>8.3224208882576782</v>
      </c>
      <c r="F21" s="11">
        <v>9.276555211666361</v>
      </c>
      <c r="G21" s="11"/>
      <c r="H21" s="11">
        <f t="shared" si="2"/>
        <v>0.92674853324172801</v>
      </c>
      <c r="I21" s="11">
        <f>'RD T1'!E20</f>
        <v>4.7177909479266784</v>
      </c>
      <c r="J21" s="11">
        <f t="shared" si="5"/>
        <v>5.6445394811684064</v>
      </c>
      <c r="L21" s="10" t="str">
        <f>name!D17</f>
        <v>51 Skilled agricultural and related trades</v>
      </c>
      <c r="M21" s="11">
        <v>9.5230328916939619</v>
      </c>
      <c r="N21" s="11">
        <v>8.4233293727441723</v>
      </c>
      <c r="O21" s="11">
        <v>6.8225686169749782</v>
      </c>
      <c r="P21" s="11">
        <v>6.6534508662328218</v>
      </c>
      <c r="Q21" s="11">
        <v>7.2578184100516134</v>
      </c>
      <c r="R21" s="11"/>
      <c r="S21" s="11">
        <f t="shared" si="3"/>
        <v>0.43524979307663525</v>
      </c>
      <c r="T21" s="11">
        <f>'RD T1'!T20</f>
        <v>3.5073790507699081</v>
      </c>
      <c r="U21" s="11">
        <f t="shared" si="6"/>
        <v>3.9426288438465433</v>
      </c>
      <c r="W21" s="10" t="str">
        <f>name!D17</f>
        <v>51 Skilled agricultural and related trades</v>
      </c>
      <c r="X21" s="11">
        <v>1.6113172753203702</v>
      </c>
      <c r="Y21" s="11">
        <v>1.5215273207672082</v>
      </c>
      <c r="Z21" s="11">
        <v>1.527238061449673</v>
      </c>
      <c r="AA21" s="11">
        <v>1.6689700220248629</v>
      </c>
      <c r="AB21" s="11">
        <v>2.0187368016147533</v>
      </c>
      <c r="AC21" s="11"/>
      <c r="AD21" s="11">
        <f t="shared" si="4"/>
        <v>0.49149874016508033</v>
      </c>
      <c r="AE21" s="11">
        <f>'RD T1'!T49</f>
        <v>1.2104118971567708</v>
      </c>
      <c r="AF21" s="11">
        <f t="shared" si="7"/>
        <v>1.7019106373218511</v>
      </c>
    </row>
    <row r="22" spans="1:32" x14ac:dyDescent="0.2">
      <c r="A22" s="10" t="str">
        <f>name!D18</f>
        <v>52 Skilled metal, electrical and electronic trades</v>
      </c>
      <c r="B22" s="11">
        <v>65.713396836047622</v>
      </c>
      <c r="C22" s="11">
        <v>66.705351477899555</v>
      </c>
      <c r="D22" s="11">
        <v>54.900774632940049</v>
      </c>
      <c r="E22" s="11">
        <v>54.006118873298369</v>
      </c>
      <c r="F22" s="11">
        <v>50.24728429093318</v>
      </c>
      <c r="G22" s="11"/>
      <c r="H22" s="11">
        <f t="shared" si="2"/>
        <v>-4.6534903420068687</v>
      </c>
      <c r="I22" s="11">
        <f>'RD T1'!E21</f>
        <v>19.879922444801544</v>
      </c>
      <c r="J22" s="11">
        <f t="shared" si="5"/>
        <v>15.226432102794675</v>
      </c>
      <c r="L22" s="10" t="str">
        <f>name!D18</f>
        <v>52 Skilled metal, electrical and electronic trades</v>
      </c>
      <c r="M22" s="11">
        <v>64.824228517265482</v>
      </c>
      <c r="N22" s="11">
        <v>65.232846407120306</v>
      </c>
      <c r="O22" s="11">
        <v>53.770458853352729</v>
      </c>
      <c r="P22" s="11">
        <v>52.123489404343758</v>
      </c>
      <c r="Q22" s="11">
        <v>47.971941151302019</v>
      </c>
      <c r="R22" s="11"/>
      <c r="S22" s="11">
        <f t="shared" si="3"/>
        <v>-5.7985177020507095</v>
      </c>
      <c r="T22" s="11">
        <f>'RD T1'!T21</f>
        <v>18.796653724773389</v>
      </c>
      <c r="U22" s="11">
        <f t="shared" si="6"/>
        <v>12.998136022722679</v>
      </c>
      <c r="W22" s="10" t="str">
        <f>name!D18</f>
        <v>52 Skilled metal, electrical and electronic trades</v>
      </c>
      <c r="X22" s="11">
        <v>0.88916831878214131</v>
      </c>
      <c r="Y22" s="11">
        <v>1.4725050707792942</v>
      </c>
      <c r="Z22" s="11">
        <v>1.1303157795873535</v>
      </c>
      <c r="AA22" s="11">
        <v>1.8826294689545577</v>
      </c>
      <c r="AB22" s="11">
        <v>2.275343139631163</v>
      </c>
      <c r="AC22" s="11"/>
      <c r="AD22" s="11">
        <f t="shared" si="4"/>
        <v>1.1450273600438095</v>
      </c>
      <c r="AE22" s="11">
        <f>'RD T1'!T50</f>
        <v>1.0832687200281552</v>
      </c>
      <c r="AF22" s="11">
        <f t="shared" si="7"/>
        <v>2.2282960800719644</v>
      </c>
    </row>
    <row r="23" spans="1:32" x14ac:dyDescent="0.2">
      <c r="A23" s="10" t="str">
        <f>name!D19</f>
        <v>53 Skilled construction and building trades</v>
      </c>
      <c r="B23" s="11">
        <v>45.243390735503951</v>
      </c>
      <c r="C23" s="11">
        <v>51.474351070487579</v>
      </c>
      <c r="D23" s="11">
        <v>42.509956080887441</v>
      </c>
      <c r="E23" s="11">
        <v>41.213686737643791</v>
      </c>
      <c r="F23" s="11">
        <v>35.496754282634605</v>
      </c>
      <c r="G23" s="11"/>
      <c r="H23" s="11">
        <f t="shared" si="2"/>
        <v>-7.0132017982528367</v>
      </c>
      <c r="I23" s="11">
        <f>'RD T1'!E22</f>
        <v>16.629540834113214</v>
      </c>
      <c r="J23" s="11">
        <f t="shared" si="5"/>
        <v>9.6163390358603777</v>
      </c>
      <c r="L23" s="10" t="str">
        <f>name!D19</f>
        <v>53 Skilled construction and building trades</v>
      </c>
      <c r="M23" s="11">
        <v>44.646193062004365</v>
      </c>
      <c r="N23" s="11">
        <v>50.901555887574574</v>
      </c>
      <c r="O23" s="11">
        <v>41.801017412755854</v>
      </c>
      <c r="P23" s="11">
        <v>40.794432316013733</v>
      </c>
      <c r="Q23" s="11">
        <v>35.04374571003914</v>
      </c>
      <c r="R23" s="11"/>
      <c r="S23" s="11">
        <f t="shared" si="3"/>
        <v>-6.7572717027167144</v>
      </c>
      <c r="T23" s="11">
        <f>'RD T1'!T22</f>
        <v>16.397066290215641</v>
      </c>
      <c r="U23" s="11">
        <f t="shared" si="6"/>
        <v>9.6397945874989261</v>
      </c>
      <c r="W23" s="10" t="str">
        <f>name!D19</f>
        <v>53 Skilled construction and building trades</v>
      </c>
      <c r="X23" s="11">
        <v>0.59719767349959141</v>
      </c>
      <c r="Y23" s="11">
        <v>0.57279518291295151</v>
      </c>
      <c r="Z23" s="11">
        <v>0.70893866813156692</v>
      </c>
      <c r="AA23" s="11">
        <v>0.41925442163010468</v>
      </c>
      <c r="AB23" s="11">
        <v>0.453008572595474</v>
      </c>
      <c r="AC23" s="11"/>
      <c r="AD23" s="11">
        <f t="shared" si="4"/>
        <v>-0.25593009553609292</v>
      </c>
      <c r="AE23" s="11">
        <f>'RD T1'!T51</f>
        <v>0.23247454389757843</v>
      </c>
      <c r="AF23" s="11">
        <f t="shared" si="7"/>
        <v>-2.3455551638514482E-2</v>
      </c>
    </row>
    <row r="24" spans="1:32" x14ac:dyDescent="0.2">
      <c r="A24" s="10" t="str">
        <f>name!D20</f>
        <v>54 Textiles, printing and other skilled trades</v>
      </c>
      <c r="B24" s="11">
        <v>25.365579970038667</v>
      </c>
      <c r="C24" s="11">
        <v>22.288627637543073</v>
      </c>
      <c r="D24" s="11">
        <v>22.295515249949521</v>
      </c>
      <c r="E24" s="11">
        <v>22.714534278073664</v>
      </c>
      <c r="F24" s="11">
        <v>22.273005082548515</v>
      </c>
      <c r="G24" s="11"/>
      <c r="H24" s="11">
        <f t="shared" si="2"/>
        <v>-2.2510167401005532E-2</v>
      </c>
      <c r="I24" s="11">
        <f>'RD T1'!E23</f>
        <v>9.6667009993880697</v>
      </c>
      <c r="J24" s="11">
        <f t="shared" si="5"/>
        <v>9.6441908319870642</v>
      </c>
      <c r="L24" s="10" t="str">
        <f>name!D20</f>
        <v>54 Textiles, printing and other skilled trades</v>
      </c>
      <c r="M24" s="11">
        <v>16.262206785474685</v>
      </c>
      <c r="N24" s="11">
        <v>14.142859015213116</v>
      </c>
      <c r="O24" s="11">
        <v>12.916984514812764</v>
      </c>
      <c r="P24" s="11">
        <v>13.110483101799339</v>
      </c>
      <c r="Q24" s="11">
        <v>12.493896911922054</v>
      </c>
      <c r="R24" s="11"/>
      <c r="S24" s="11">
        <f t="shared" si="3"/>
        <v>-0.42308760289071046</v>
      </c>
      <c r="T24" s="11">
        <f>'RD T1'!T23</f>
        <v>4.1200855987504976</v>
      </c>
      <c r="U24" s="11">
        <f t="shared" si="6"/>
        <v>3.6969979958597872</v>
      </c>
      <c r="W24" s="10" t="str">
        <f>name!D20</f>
        <v>54 Textiles, printing and other skilled trades</v>
      </c>
      <c r="X24" s="11">
        <v>9.1033731845639867</v>
      </c>
      <c r="Y24" s="11">
        <v>8.1457686223299426</v>
      </c>
      <c r="Z24" s="11">
        <v>9.3785307351367599</v>
      </c>
      <c r="AA24" s="11">
        <v>9.6040511762743606</v>
      </c>
      <c r="AB24" s="11">
        <v>9.7791081706264755</v>
      </c>
      <c r="AC24" s="11"/>
      <c r="AD24" s="11">
        <f t="shared" si="4"/>
        <v>0.40057743548971558</v>
      </c>
      <c r="AE24" s="11">
        <f>'RD T1'!T52</f>
        <v>5.546615400637573</v>
      </c>
      <c r="AF24" s="11">
        <f t="shared" si="7"/>
        <v>5.9471928361272886</v>
      </c>
    </row>
    <row r="25" spans="1:32" x14ac:dyDescent="0.2">
      <c r="A25" s="10" t="str">
        <f>name!D21</f>
        <v>61 Caring personal service occupations</v>
      </c>
      <c r="B25" s="11">
        <v>108.27911132410219</v>
      </c>
      <c r="C25" s="11">
        <v>115.84108228539436</v>
      </c>
      <c r="D25" s="11">
        <v>111.84088324361716</v>
      </c>
      <c r="E25" s="11">
        <v>116.58098431254781</v>
      </c>
      <c r="F25" s="11">
        <v>126.88497886897359</v>
      </c>
      <c r="G25" s="11"/>
      <c r="H25" s="11">
        <f t="shared" si="2"/>
        <v>15.044095625356434</v>
      </c>
      <c r="I25" s="11">
        <f>'RD T1'!E24</f>
        <v>67.888882066311112</v>
      </c>
      <c r="J25" s="11">
        <f t="shared" si="5"/>
        <v>82.932977691667546</v>
      </c>
      <c r="L25" s="10" t="str">
        <f>name!D21</f>
        <v>61 Caring personal service occupations</v>
      </c>
      <c r="M25" s="11">
        <v>11.662650143501134</v>
      </c>
      <c r="N25" s="11">
        <v>12.521830365541602</v>
      </c>
      <c r="O25" s="11">
        <v>11.924746724224262</v>
      </c>
      <c r="P25" s="11">
        <v>14.151905138248168</v>
      </c>
      <c r="Q25" s="11">
        <v>16.077288864316465</v>
      </c>
      <c r="R25" s="11"/>
      <c r="S25" s="11">
        <f t="shared" si="3"/>
        <v>4.1525421400922031</v>
      </c>
      <c r="T25" s="11">
        <f>'RD T1'!T24</f>
        <v>6.3923188987720927</v>
      </c>
      <c r="U25" s="11">
        <f t="shared" si="6"/>
        <v>10.544861038864296</v>
      </c>
      <c r="W25" s="10" t="str">
        <f>name!D21</f>
        <v>61 Caring personal service occupations</v>
      </c>
      <c r="X25" s="11">
        <v>96.616461180601064</v>
      </c>
      <c r="Y25" s="11">
        <v>103.31925191985276</v>
      </c>
      <c r="Z25" s="11">
        <v>99.916136519392893</v>
      </c>
      <c r="AA25" s="11">
        <v>102.42907917429969</v>
      </c>
      <c r="AB25" s="11">
        <v>110.80769000465723</v>
      </c>
      <c r="AC25" s="11"/>
      <c r="AD25" s="11">
        <f t="shared" si="4"/>
        <v>10.891553485264339</v>
      </c>
      <c r="AE25" s="11">
        <f>'RD T1'!T53</f>
        <v>61.496563167539023</v>
      </c>
      <c r="AF25" s="11">
        <f t="shared" si="7"/>
        <v>72.388116652803362</v>
      </c>
    </row>
    <row r="26" spans="1:32" x14ac:dyDescent="0.2">
      <c r="A26" s="10" t="str">
        <f>name!D22</f>
        <v>62 Leisure, travel and related personal service occupations</v>
      </c>
      <c r="B26" s="11">
        <v>30.082144467863078</v>
      </c>
      <c r="C26" s="11">
        <v>28.563366678012862</v>
      </c>
      <c r="D26" s="11">
        <v>26.173063819706577</v>
      </c>
      <c r="E26" s="11">
        <v>24.332098315958138</v>
      </c>
      <c r="F26" s="11">
        <v>24.444613151915302</v>
      </c>
      <c r="G26" s="11"/>
      <c r="H26" s="11">
        <f t="shared" si="2"/>
        <v>-1.7284506677912752</v>
      </c>
      <c r="I26" s="11">
        <f>'RD T1'!E25</f>
        <v>12.530283637910323</v>
      </c>
      <c r="J26" s="11">
        <f t="shared" si="5"/>
        <v>10.801832970119047</v>
      </c>
      <c r="L26" s="10" t="str">
        <f>name!D22</f>
        <v>62 Leisure, travel and related personal service occupations</v>
      </c>
      <c r="M26" s="11">
        <v>8.0964875696139558</v>
      </c>
      <c r="N26" s="11">
        <v>8.3582280262140287</v>
      </c>
      <c r="O26" s="11">
        <v>7.9508882490537554</v>
      </c>
      <c r="P26" s="11">
        <v>7.6443267211679977</v>
      </c>
      <c r="Q26" s="11">
        <v>7.8835431215350518</v>
      </c>
      <c r="R26" s="11"/>
      <c r="S26" s="11">
        <f t="shared" si="3"/>
        <v>-6.7345127518703585E-2</v>
      </c>
      <c r="T26" s="11">
        <f>'RD T1'!T25</f>
        <v>3.3644829816810726</v>
      </c>
      <c r="U26" s="11">
        <f t="shared" si="6"/>
        <v>3.297137854162369</v>
      </c>
      <c r="W26" s="10" t="str">
        <f>name!D22</f>
        <v>62 Leisure, travel and related personal service occupations</v>
      </c>
      <c r="X26" s="11">
        <v>21.985656898249154</v>
      </c>
      <c r="Y26" s="11">
        <v>20.205138651798837</v>
      </c>
      <c r="Z26" s="11">
        <v>18.22217557065283</v>
      </c>
      <c r="AA26" s="11">
        <v>16.687771594790135</v>
      </c>
      <c r="AB26" s="11">
        <v>16.561070030380272</v>
      </c>
      <c r="AC26" s="11"/>
      <c r="AD26" s="11">
        <f t="shared" si="4"/>
        <v>-1.6611055402725583</v>
      </c>
      <c r="AE26" s="11">
        <f>'RD T1'!T54</f>
        <v>9.1658006562292531</v>
      </c>
      <c r="AF26" s="11">
        <f t="shared" si="7"/>
        <v>7.5046951159566948</v>
      </c>
    </row>
    <row r="27" spans="1:32" x14ac:dyDescent="0.2">
      <c r="A27" s="10" t="str">
        <f>name!D23</f>
        <v>63 Community and civil enforcement occupations</v>
      </c>
      <c r="B27" s="11">
        <v>1.2926597288046033</v>
      </c>
      <c r="C27" s="11">
        <v>1.1557464909789248</v>
      </c>
      <c r="D27" s="11">
        <v>1.3902656047097575</v>
      </c>
      <c r="E27" s="11">
        <v>1.0699417075985413</v>
      </c>
      <c r="F27" s="11">
        <v>1.1849281675053702</v>
      </c>
      <c r="G27" s="11"/>
      <c r="H27" s="11">
        <f t="shared" si="2"/>
        <v>-0.20533743720438724</v>
      </c>
      <c r="I27" s="11">
        <f>'RD T1'!E26</f>
        <v>0.56850563916571151</v>
      </c>
      <c r="J27" s="11">
        <f t="shared" si="5"/>
        <v>0.36316820196132427</v>
      </c>
      <c r="L27" s="10" t="str">
        <f>name!D23</f>
        <v>63 Community and civil enforcement occupations</v>
      </c>
      <c r="M27" s="11">
        <v>0.98922377495345337</v>
      </c>
      <c r="N27" s="11">
        <v>0.76823215709202242</v>
      </c>
      <c r="O27" s="11">
        <v>1.0683925786482786</v>
      </c>
      <c r="P27" s="11">
        <v>0.63358559665044833</v>
      </c>
      <c r="Q27" s="11">
        <v>0.73978708546707184</v>
      </c>
      <c r="R27" s="11"/>
      <c r="S27" s="11">
        <f t="shared" si="3"/>
        <v>-0.3286054931812068</v>
      </c>
      <c r="T27" s="11">
        <f>'RD T1'!T26</f>
        <v>0.28747606845651885</v>
      </c>
      <c r="U27" s="11">
        <f t="shared" si="6"/>
        <v>-4.1129424724687946E-2</v>
      </c>
      <c r="W27" s="10" t="str">
        <f>name!D23</f>
        <v>63 Community and civil enforcement occupations</v>
      </c>
      <c r="X27" s="11">
        <v>0.30343595385114974</v>
      </c>
      <c r="Y27" s="11">
        <v>0.38751433388690237</v>
      </c>
      <c r="Z27" s="11">
        <v>0.3218730260614785</v>
      </c>
      <c r="AA27" s="11">
        <v>0.43635611094809251</v>
      </c>
      <c r="AB27" s="11">
        <v>0.4451410820382995</v>
      </c>
      <c r="AC27" s="11"/>
      <c r="AD27" s="11">
        <f t="shared" si="4"/>
        <v>0.123268055976821</v>
      </c>
      <c r="AE27" s="11">
        <f>'RD T1'!T55</f>
        <v>0.28102957070919271</v>
      </c>
      <c r="AF27" s="11">
        <f t="shared" si="7"/>
        <v>0.40429762668601371</v>
      </c>
    </row>
    <row r="28" spans="1:32" x14ac:dyDescent="0.2">
      <c r="A28" s="10" t="str">
        <f>name!D24</f>
        <v>71 Sales occupations</v>
      </c>
      <c r="B28" s="11">
        <v>85.043369150878334</v>
      </c>
      <c r="C28" s="11">
        <v>79.260357778569855</v>
      </c>
      <c r="D28" s="11">
        <v>77.713883003465142</v>
      </c>
      <c r="E28" s="11">
        <v>75.73315896595291</v>
      </c>
      <c r="F28" s="11">
        <v>73.138103154950045</v>
      </c>
      <c r="G28" s="11"/>
      <c r="H28" s="11">
        <f t="shared" si="2"/>
        <v>-4.5757798485150971</v>
      </c>
      <c r="I28" s="11">
        <f>'RD T1'!E27</f>
        <v>34.113393002880962</v>
      </c>
      <c r="J28" s="11">
        <f t="shared" si="5"/>
        <v>29.537613154365864</v>
      </c>
      <c r="L28" s="10" t="str">
        <f>name!D24</f>
        <v>71 Sales occupations</v>
      </c>
      <c r="M28" s="11">
        <v>34.440625199555264</v>
      </c>
      <c r="N28" s="11">
        <v>34.444211674186647</v>
      </c>
      <c r="O28" s="11">
        <v>33.984393018871785</v>
      </c>
      <c r="P28" s="11">
        <v>33.487888043990822</v>
      </c>
      <c r="Q28" s="11">
        <v>32.738749445342066</v>
      </c>
      <c r="R28" s="11"/>
      <c r="S28" s="11">
        <f t="shared" si="3"/>
        <v>-1.2456435735297191</v>
      </c>
      <c r="T28" s="11">
        <f>'RD T1'!T27</f>
        <v>10.914709363361307</v>
      </c>
      <c r="U28" s="11">
        <f t="shared" si="6"/>
        <v>9.6690657898315884</v>
      </c>
      <c r="W28" s="10" t="str">
        <f>name!D24</f>
        <v>71 Sales occupations</v>
      </c>
      <c r="X28" s="11">
        <v>50.60274395132307</v>
      </c>
      <c r="Y28" s="11">
        <v>44.816146104383151</v>
      </c>
      <c r="Z28" s="11">
        <v>43.729489984593293</v>
      </c>
      <c r="AA28" s="11">
        <v>42.245270921961989</v>
      </c>
      <c r="AB28" s="11">
        <v>40.399353709608043</v>
      </c>
      <c r="AC28" s="11"/>
      <c r="AD28" s="11">
        <f t="shared" si="4"/>
        <v>-3.3301362749852501</v>
      </c>
      <c r="AE28" s="11">
        <f>'RD T1'!T56</f>
        <v>23.198683639519647</v>
      </c>
      <c r="AF28" s="11">
        <f t="shared" si="7"/>
        <v>19.868547364534397</v>
      </c>
    </row>
    <row r="29" spans="1:32" x14ac:dyDescent="0.2">
      <c r="A29" s="10" t="str">
        <f>name!D25</f>
        <v>72 Customer service occupations</v>
      </c>
      <c r="B29" s="11">
        <v>25.115774027544198</v>
      </c>
      <c r="C29" s="11">
        <v>27.654044684763285</v>
      </c>
      <c r="D29" s="11">
        <v>28.21447168795601</v>
      </c>
      <c r="E29" s="11">
        <v>31.990063477299813</v>
      </c>
      <c r="F29" s="11">
        <v>35.944256708176411</v>
      </c>
      <c r="G29" s="11"/>
      <c r="H29" s="11">
        <f t="shared" si="2"/>
        <v>7.729785020220401</v>
      </c>
      <c r="I29" s="11">
        <f>'RD T1'!E28</f>
        <v>14.784559481247111</v>
      </c>
      <c r="J29" s="11">
        <f t="shared" si="5"/>
        <v>22.514344501467512</v>
      </c>
      <c r="L29" s="10" t="str">
        <f>name!D25</f>
        <v>72 Customer service occupations</v>
      </c>
      <c r="M29" s="11">
        <v>10.957615166386548</v>
      </c>
      <c r="N29" s="11">
        <v>10.546409198696198</v>
      </c>
      <c r="O29" s="11">
        <v>12.015026108058372</v>
      </c>
      <c r="P29" s="11">
        <v>15.217041488591954</v>
      </c>
      <c r="Q29" s="11">
        <v>17.453665360627433</v>
      </c>
      <c r="R29" s="11"/>
      <c r="S29" s="11">
        <f t="shared" si="3"/>
        <v>5.438639252569061</v>
      </c>
      <c r="T29" s="11">
        <f>'RD T1'!T28</f>
        <v>5.3747358158035539</v>
      </c>
      <c r="U29" s="11">
        <f t="shared" si="6"/>
        <v>10.813375068372615</v>
      </c>
      <c r="W29" s="10" t="str">
        <f>name!D25</f>
        <v>72 Customer service occupations</v>
      </c>
      <c r="X29" s="11">
        <v>14.158158861157656</v>
      </c>
      <c r="Y29" s="11">
        <v>17.107635486067068</v>
      </c>
      <c r="Z29" s="11">
        <v>16.199445579897645</v>
      </c>
      <c r="AA29" s="11">
        <v>16.773021988707832</v>
      </c>
      <c r="AB29" s="11">
        <v>18.490591347548957</v>
      </c>
      <c r="AC29" s="11"/>
      <c r="AD29" s="11">
        <f t="shared" si="4"/>
        <v>2.2911457676513116</v>
      </c>
      <c r="AE29" s="11">
        <f>'RD T1'!T57</f>
        <v>9.4098236654435574</v>
      </c>
      <c r="AF29" s="11">
        <f t="shared" si="7"/>
        <v>11.700969433094869</v>
      </c>
    </row>
    <row r="30" spans="1:32" x14ac:dyDescent="0.2">
      <c r="A30" s="10" t="str">
        <f>name!D26</f>
        <v>81 Process, plant and machine operatives</v>
      </c>
      <c r="B30" s="11">
        <v>51.643342107026285</v>
      </c>
      <c r="C30" s="11">
        <v>49.39703164558528</v>
      </c>
      <c r="D30" s="11">
        <v>41.821561882194125</v>
      </c>
      <c r="E30" s="11">
        <v>43.841535243815692</v>
      </c>
      <c r="F30" s="11">
        <v>41.126430923406303</v>
      </c>
      <c r="G30" s="11"/>
      <c r="H30" s="11">
        <f t="shared" si="2"/>
        <v>-0.69513095878782138</v>
      </c>
      <c r="I30" s="11">
        <f>'RD T1'!E29</f>
        <v>17.219838514961452</v>
      </c>
      <c r="J30" s="11">
        <f t="shared" si="5"/>
        <v>16.524707556173631</v>
      </c>
      <c r="L30" s="10" t="str">
        <f>name!D26</f>
        <v>81 Process, plant and machine operatives</v>
      </c>
      <c r="M30" s="11">
        <v>41.661295881709201</v>
      </c>
      <c r="N30" s="11">
        <v>38.733372224485102</v>
      </c>
      <c r="O30" s="11">
        <v>32.617210888685698</v>
      </c>
      <c r="P30" s="11">
        <v>32.962484848446834</v>
      </c>
      <c r="Q30" s="11">
        <v>29.97869000958309</v>
      </c>
      <c r="R30" s="11"/>
      <c r="S30" s="11">
        <f t="shared" si="3"/>
        <v>-2.6385208791026074</v>
      </c>
      <c r="T30" s="11">
        <f>'RD T1'!T29</f>
        <v>11.656131106039611</v>
      </c>
      <c r="U30" s="11">
        <f t="shared" si="6"/>
        <v>9.0176102269370038</v>
      </c>
      <c r="W30" s="10" t="str">
        <f>name!D26</f>
        <v>81 Process, plant and machine operatives</v>
      </c>
      <c r="X30" s="11">
        <v>9.9820462253170525</v>
      </c>
      <c r="Y30" s="11">
        <v>10.663659421100183</v>
      </c>
      <c r="Z30" s="11">
        <v>9.2043509935085304</v>
      </c>
      <c r="AA30" s="11">
        <v>10.879050395368937</v>
      </c>
      <c r="AB30" s="11">
        <v>11.14774091382319</v>
      </c>
      <c r="AC30" s="11"/>
      <c r="AD30" s="11">
        <f t="shared" si="4"/>
        <v>1.9433899203146598</v>
      </c>
      <c r="AE30" s="11">
        <f>'RD T1'!T58</f>
        <v>5.5637074089218403</v>
      </c>
      <c r="AF30" s="11">
        <f t="shared" si="7"/>
        <v>7.5070973292365002</v>
      </c>
    </row>
    <row r="31" spans="1:32" x14ac:dyDescent="0.2">
      <c r="A31" s="10" t="str">
        <f>name!D27</f>
        <v>82 Transport and mobile machine drivers and operatives</v>
      </c>
      <c r="B31" s="11">
        <v>58.08695516380147</v>
      </c>
      <c r="C31" s="11">
        <v>63.077640761724567</v>
      </c>
      <c r="D31" s="11">
        <v>55.958956291303743</v>
      </c>
      <c r="E31" s="11">
        <v>57.761588348618076</v>
      </c>
      <c r="F31" s="11">
        <v>57.670669381098399</v>
      </c>
      <c r="G31" s="11"/>
      <c r="H31" s="11">
        <f t="shared" si="2"/>
        <v>1.7117130897946566</v>
      </c>
      <c r="I31" s="11">
        <f>'RD T1'!E30</f>
        <v>30.591796581389254</v>
      </c>
      <c r="J31" s="11">
        <f t="shared" si="5"/>
        <v>32.30350967118391</v>
      </c>
      <c r="L31" s="10" t="str">
        <f>name!D27</f>
        <v>82 Transport and mobile machine drivers and operatives</v>
      </c>
      <c r="M31" s="11">
        <v>55.306478888343925</v>
      </c>
      <c r="N31" s="11">
        <v>60.042246563390819</v>
      </c>
      <c r="O31" s="11">
        <v>53.403334543217952</v>
      </c>
      <c r="P31" s="11">
        <v>54.350194550141481</v>
      </c>
      <c r="Q31" s="11">
        <v>53.832518820902074</v>
      </c>
      <c r="R31" s="11"/>
      <c r="S31" s="11">
        <f t="shared" si="3"/>
        <v>0.42918427768412215</v>
      </c>
      <c r="T31" s="11">
        <f>'RD T1'!T30</f>
        <v>28.36892747487159</v>
      </c>
      <c r="U31" s="11">
        <f t="shared" si="6"/>
        <v>28.798111752555712</v>
      </c>
      <c r="W31" s="10" t="str">
        <f>name!D27</f>
        <v>82 Transport and mobile machine drivers and operatives</v>
      </c>
      <c r="X31" s="11">
        <v>2.7804762754575805</v>
      </c>
      <c r="Y31" s="11">
        <v>3.0353941983337118</v>
      </c>
      <c r="Z31" s="11">
        <v>2.5556217480857577</v>
      </c>
      <c r="AA31" s="11">
        <v>3.4113937984765887</v>
      </c>
      <c r="AB31" s="11">
        <v>3.838150560196314</v>
      </c>
      <c r="AC31" s="11"/>
      <c r="AD31" s="11">
        <f t="shared" si="4"/>
        <v>1.2825288121105562</v>
      </c>
      <c r="AE31" s="11">
        <f>'RD T1'!T59</f>
        <v>2.222869106517666</v>
      </c>
      <c r="AF31" s="11">
        <f t="shared" si="7"/>
        <v>3.5053979186282223</v>
      </c>
    </row>
    <row r="32" spans="1:32" x14ac:dyDescent="0.2">
      <c r="A32" s="10" t="str">
        <f>name!D28</f>
        <v>91 Elementary trades and related occupations</v>
      </c>
      <c r="B32" s="11">
        <v>27.519752486009612</v>
      </c>
      <c r="C32" s="11">
        <v>24.60015284119363</v>
      </c>
      <c r="D32" s="11">
        <v>21.428605516577104</v>
      </c>
      <c r="E32" s="11">
        <v>38.370841160150249</v>
      </c>
      <c r="F32" s="11">
        <v>42.974336690072789</v>
      </c>
      <c r="G32" s="11"/>
      <c r="H32" s="11">
        <f t="shared" si="2"/>
        <v>21.545731173495685</v>
      </c>
      <c r="I32" s="11">
        <f>'RD T1'!E31</f>
        <v>18.06844288048077</v>
      </c>
      <c r="J32" s="11">
        <f t="shared" si="5"/>
        <v>39.614174053976456</v>
      </c>
      <c r="L32" s="10" t="str">
        <f>name!D28</f>
        <v>91 Elementary trades and related occupations</v>
      </c>
      <c r="M32" s="11">
        <v>20.876198829385416</v>
      </c>
      <c r="N32" s="11">
        <v>18.750074143815286</v>
      </c>
      <c r="O32" s="11">
        <v>16.767572914799345</v>
      </c>
      <c r="P32" s="11">
        <v>23.043547792070797</v>
      </c>
      <c r="Q32" s="11">
        <v>24.808212948064664</v>
      </c>
      <c r="R32" s="11"/>
      <c r="S32" s="11">
        <f t="shared" si="3"/>
        <v>8.0406400332653192</v>
      </c>
      <c r="T32" s="11">
        <f>'RD T1'!T31</f>
        <v>7.8973728439143365</v>
      </c>
      <c r="U32" s="11">
        <f t="shared" si="6"/>
        <v>15.938012877179656</v>
      </c>
      <c r="W32" s="10" t="str">
        <f>name!D28</f>
        <v>91 Elementary trades and related occupations</v>
      </c>
      <c r="X32" s="11">
        <v>6.6435536566241629</v>
      </c>
      <c r="Y32" s="11">
        <v>5.8500786973783363</v>
      </c>
      <c r="Z32" s="11">
        <v>4.6610326017777846</v>
      </c>
      <c r="AA32" s="11">
        <v>15.327293368079436</v>
      </c>
      <c r="AB32" s="11">
        <v>18.166123742008121</v>
      </c>
      <c r="AC32" s="11"/>
      <c r="AD32" s="11">
        <f t="shared" si="4"/>
        <v>13.505091140230338</v>
      </c>
      <c r="AE32" s="11">
        <f>'RD T1'!T60</f>
        <v>10.171070036566432</v>
      </c>
      <c r="AF32" s="11">
        <f t="shared" si="7"/>
        <v>23.676161176796768</v>
      </c>
    </row>
    <row r="33" spans="1:32" x14ac:dyDescent="0.2">
      <c r="A33" s="10" t="str">
        <f>name!D29</f>
        <v>92 Elementary administration and service occupations</v>
      </c>
      <c r="B33" s="11">
        <v>126.68979570227268</v>
      </c>
      <c r="C33" s="11">
        <v>129.04947689104824</v>
      </c>
      <c r="D33" s="11">
        <v>115.6467180635931</v>
      </c>
      <c r="E33" s="11">
        <v>103.59622518026416</v>
      </c>
      <c r="F33" s="11">
        <v>94.938522834766815</v>
      </c>
      <c r="G33" s="11"/>
      <c r="H33" s="11">
        <f t="shared" ref="H33" si="8">F33-D33</f>
        <v>-20.708195228826284</v>
      </c>
      <c r="I33" s="11">
        <f>'RD T1'!E32</f>
        <v>49.75232907108677</v>
      </c>
      <c r="J33" s="11">
        <f>SUM(H33:I33)</f>
        <v>29.044133842260486</v>
      </c>
      <c r="L33" s="10" t="str">
        <f>name!D29</f>
        <v>92 Elementary administration and service occupations</v>
      </c>
      <c r="M33" s="11">
        <v>63.872900464993293</v>
      </c>
      <c r="N33" s="11">
        <v>61.332022567707313</v>
      </c>
      <c r="O33" s="11">
        <v>56.989929577331601</v>
      </c>
      <c r="P33" s="11">
        <v>56.258035568043042</v>
      </c>
      <c r="Q33" s="11">
        <v>53.065788986335249</v>
      </c>
      <c r="R33" s="11"/>
      <c r="S33" s="11">
        <f t="shared" ref="S33" si="9">Q33-O33</f>
        <v>-3.9241405909963518</v>
      </c>
      <c r="T33" s="11">
        <f>'RD T1'!T32</f>
        <v>22.470415756734017</v>
      </c>
      <c r="U33" s="11">
        <f t="shared" ref="U33" si="10">SUM(S33:T33)</f>
        <v>18.546275165737665</v>
      </c>
      <c r="W33" s="10" t="str">
        <f>name!D29</f>
        <v>92 Elementary administration and service occupations</v>
      </c>
      <c r="X33" s="11">
        <v>62.816895237279553</v>
      </c>
      <c r="Y33" s="11">
        <v>67.717454323341016</v>
      </c>
      <c r="Z33" s="11">
        <v>58.656788486261476</v>
      </c>
      <c r="AA33" s="11">
        <v>47.338189612221171</v>
      </c>
      <c r="AB33" s="11">
        <v>41.872733848431601</v>
      </c>
      <c r="AC33" s="11"/>
      <c r="AD33" s="11">
        <f t="shared" ref="AD33" si="11">AB33-Z33</f>
        <v>-16.784054637829875</v>
      </c>
      <c r="AE33" s="11">
        <f>'RD T1'!T61</f>
        <v>27.281913314352753</v>
      </c>
      <c r="AF33" s="11">
        <f t="shared" ref="AF33" si="12">SUM(AD33:AE33)</f>
        <v>10.497858676522878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1356.5170000000001</v>
      </c>
      <c r="C35" s="34">
        <f>SUM(C8:C33)</f>
        <v>1431.5589999999993</v>
      </c>
      <c r="D35" s="34">
        <f>SUM(D8:D33)</f>
        <v>1399.5329999999999</v>
      </c>
      <c r="E35" s="34">
        <f>SUM(E8:E33)</f>
        <v>1437.6329999999998</v>
      </c>
      <c r="F35" s="34">
        <f>SUM(F8:F33)</f>
        <v>1489.4569999999994</v>
      </c>
      <c r="G35" s="11"/>
      <c r="H35" s="34">
        <f>F35-D35</f>
        <v>89.923999999999523</v>
      </c>
      <c r="I35" s="34">
        <f>SUM(I8:I33)</f>
        <v>698.81556564311973</v>
      </c>
      <c r="J35" s="34">
        <f>SUM(J8:J33)</f>
        <v>788.73956564311936</v>
      </c>
      <c r="L35" s="231" t="str">
        <f>name!D3</f>
        <v>All occupations</v>
      </c>
      <c r="M35" s="34">
        <f>SUM(M8:M33)</f>
        <v>725.91384073219376</v>
      </c>
      <c r="N35" s="34">
        <f>SUM(N8:N33)</f>
        <v>757.66527512360119</v>
      </c>
      <c r="O35" s="34">
        <f>SUM(O8:O33)</f>
        <v>735.50732186212622</v>
      </c>
      <c r="P35" s="34">
        <f>SUM(P8:P33)</f>
        <v>752.43666501241603</v>
      </c>
      <c r="Q35" s="34">
        <f>SUM(Q8:Q33)</f>
        <v>770.77678686257923</v>
      </c>
      <c r="R35" s="11"/>
      <c r="S35" s="34">
        <f>Q35-O35</f>
        <v>35.26946500045301</v>
      </c>
      <c r="T35" s="34">
        <f>SUM(T8:T33)</f>
        <v>303.25002953077814</v>
      </c>
      <c r="U35" s="34">
        <f>SUM(U8:U33)</f>
        <v>338.51949453123086</v>
      </c>
      <c r="W35" s="231" t="str">
        <f>name!D3</f>
        <v>All occupations</v>
      </c>
      <c r="X35" s="34">
        <f>SUM(X8:X33)</f>
        <v>630.60315926780663</v>
      </c>
      <c r="Y35" s="34">
        <f>SUM(Y8:Y33)</f>
        <v>673.89372487639821</v>
      </c>
      <c r="Z35" s="34">
        <f>SUM(Z8:Z33)</f>
        <v>664.02567813787346</v>
      </c>
      <c r="AA35" s="34">
        <f>SUM(AA8:AA33)</f>
        <v>685.1963349875839</v>
      </c>
      <c r="AB35" s="34">
        <f>SUM(AB8:AB33)</f>
        <v>718.68021313741986</v>
      </c>
      <c r="AC35" s="11"/>
      <c r="AD35" s="34">
        <f t="shared" ref="AD35" si="13">AB35-Z35</f>
        <v>54.654534999546399</v>
      </c>
      <c r="AE35" s="34">
        <f>SUM(AE8:AE33)</f>
        <v>395.5655361123417</v>
      </c>
      <c r="AF35" s="34">
        <f>SUM(AF8:AF33)</f>
        <v>450.22007111188799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West Midlands (Continued)</v>
      </c>
      <c r="L38" s="19" t="str">
        <f>CONCATENATE(L$1," (Continued)")</f>
        <v>Occupation Table 2.1  Males: Employment Change by Occupation (SOC 2020) and Replacement Demand, 2015-2035, West Midlands (Continued)</v>
      </c>
      <c r="W38" s="19" t="str">
        <f>CONCATENATE(W$1," (Continued)")</f>
        <v>Occupation Table 2.2  Females: Employment Change by Occupation (SOC 2020) and Replacement Demand, 2015-2035, West Midlands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5.8588249697612662</v>
      </c>
      <c r="C45" s="173">
        <f t="shared" si="20"/>
        <v>6.5801421020410453</v>
      </c>
      <c r="D45" s="173">
        <f t="shared" si="20"/>
        <v>6.901654641175389</v>
      </c>
      <c r="E45" s="173">
        <f t="shared" si="20"/>
        <v>6.0824374767239462</v>
      </c>
      <c r="F45" s="173">
        <f t="shared" si="20"/>
        <v>6.4058257503727205</v>
      </c>
      <c r="H45" s="68">
        <f t="shared" ref="H45:H70" si="21">IF(D8&gt;0,(H8/D8)*100,0)</f>
        <v>-1.2205226212116818</v>
      </c>
      <c r="I45" s="69">
        <f t="shared" ref="I45:I70" si="22">IF(D8&gt;0,I8/D8*100,0)</f>
        <v>48.132452502646522</v>
      </c>
      <c r="J45" s="69">
        <f t="shared" ref="J45:J70" si="23">IF(D8&gt;0,(J8/D8)*100,0)</f>
        <v>46.911929881434844</v>
      </c>
      <c r="L45" t="str">
        <f t="shared" ref="L45:L70" si="24">L8</f>
        <v>11 Corporate managers and directors</v>
      </c>
      <c r="M45" s="173">
        <f t="shared" ref="M45:Q45" si="25">M8/M$35*100</f>
        <v>7.7779125315574955</v>
      </c>
      <c r="N45" s="173">
        <f t="shared" si="25"/>
        <v>8.4970457588476567</v>
      </c>
      <c r="O45" s="173">
        <f t="shared" si="25"/>
        <v>8.8770655731459112</v>
      </c>
      <c r="P45" s="173">
        <f t="shared" si="25"/>
        <v>7.5396253754098019</v>
      </c>
      <c r="Q45" s="173">
        <f t="shared" si="25"/>
        <v>7.6824519152117743</v>
      </c>
      <c r="S45" s="68">
        <f t="shared" ref="S45:S70" si="26">IF(O8&gt;0,(S8/O8)*100,0)</f>
        <v>-9.3073589673506554</v>
      </c>
      <c r="T45" s="69">
        <f t="shared" ref="T45:T70" si="27">IF(O8&gt;0,T8/O8*100,0)</f>
        <v>41.711847424369495</v>
      </c>
      <c r="U45" s="69">
        <f t="shared" ref="U45:U70" si="28">IF(O8&gt;0,(U8/O8)*100,0)</f>
        <v>32.404488457018836</v>
      </c>
      <c r="W45" t="str">
        <f t="shared" ref="W45:W70" si="29">W8</f>
        <v>11 Corporate managers and directors</v>
      </c>
      <c r="X45" s="173">
        <f t="shared" ref="X45:AB45" si="30">X8/X$35*100</f>
        <v>3.6496824968589596</v>
      </c>
      <c r="Y45" s="173">
        <f t="shared" si="30"/>
        <v>4.424948659950128</v>
      </c>
      <c r="Z45" s="173">
        <f t="shared" si="30"/>
        <v>4.7135928658759196</v>
      </c>
      <c r="AA45" s="173">
        <f t="shared" si="30"/>
        <v>4.4822514471189994</v>
      </c>
      <c r="AB45" s="173">
        <f t="shared" si="30"/>
        <v>5.0366579405847096</v>
      </c>
      <c r="AD45" s="68">
        <f t="shared" ref="AD45:AD70" si="31">IF(Z8&gt;0,(AD8/Z8)*100,0)</f>
        <v>15.648819295588453</v>
      </c>
      <c r="AE45" s="69">
        <f t="shared" ref="AE45:AE70" si="32">IF(Z8&gt;0,AE8/Z8*100,0)</f>
        <v>61.525994518605906</v>
      </c>
      <c r="AF45" s="69">
        <f t="shared" ref="AF45:AF70" si="33">IF(Z8&gt;0,(AF8/Z8)*100,0)</f>
        <v>77.174813814194366</v>
      </c>
    </row>
    <row r="46" spans="1:32" x14ac:dyDescent="0.2">
      <c r="A46" t="str">
        <f t="shared" si="19"/>
        <v>12 Other managers and proprietors</v>
      </c>
      <c r="B46" s="173">
        <f t="shared" si="20"/>
        <v>2.5296354828788536</v>
      </c>
      <c r="C46" s="173">
        <f t="shared" si="20"/>
        <v>2.5421893580867239</v>
      </c>
      <c r="D46" s="173">
        <f t="shared" si="20"/>
        <v>2.7212507102212387</v>
      </c>
      <c r="E46" s="173">
        <f t="shared" si="20"/>
        <v>2.7436906520446658</v>
      </c>
      <c r="F46" s="173">
        <f t="shared" si="20"/>
        <v>3.0080031223029531</v>
      </c>
      <c r="H46" s="68">
        <f t="shared" si="21"/>
        <v>17.639874865560795</v>
      </c>
      <c r="I46" s="69">
        <f t="shared" si="22"/>
        <v>61.646829337926775</v>
      </c>
      <c r="J46" s="69">
        <f t="shared" si="23"/>
        <v>79.286704203487574</v>
      </c>
      <c r="L46" t="str">
        <f t="shared" si="24"/>
        <v>12 Other managers and proprietors</v>
      </c>
      <c r="M46" s="173">
        <f t="shared" ref="M46:Q46" si="34">M9/M$35*100</f>
        <v>2.818273311561339</v>
      </c>
      <c r="N46" s="173">
        <f t="shared" si="34"/>
        <v>2.9251315654737127</v>
      </c>
      <c r="O46" s="173">
        <f t="shared" si="34"/>
        <v>2.8729093591587098</v>
      </c>
      <c r="P46" s="173">
        <f t="shared" si="34"/>
        <v>3.178973635748763</v>
      </c>
      <c r="Q46" s="173">
        <f t="shared" si="34"/>
        <v>3.5052716215205932</v>
      </c>
      <c r="S46" s="68">
        <f t="shared" si="26"/>
        <v>27.861966345713711</v>
      </c>
      <c r="T46" s="69">
        <f t="shared" si="27"/>
        <v>60.07718680116659</v>
      </c>
      <c r="U46" s="69">
        <f t="shared" si="28"/>
        <v>87.939153146880301</v>
      </c>
      <c r="W46" t="str">
        <f t="shared" si="29"/>
        <v>12 Other managers and proprietors</v>
      </c>
      <c r="X46" s="173">
        <f t="shared" ref="X46:AB46" si="35">X9/X$35*100</f>
        <v>2.1973723285952902</v>
      </c>
      <c r="Y46" s="173">
        <f t="shared" si="35"/>
        <v>2.1116437064418516</v>
      </c>
      <c r="Z46" s="173">
        <f t="shared" si="35"/>
        <v>2.5532661722888554</v>
      </c>
      <c r="AA46" s="173">
        <f t="shared" si="35"/>
        <v>2.2656920699289294</v>
      </c>
      <c r="AB46" s="173">
        <f t="shared" si="35"/>
        <v>2.4746880135402884</v>
      </c>
      <c r="AD46" s="68">
        <f t="shared" si="31"/>
        <v>4.8999248997525235</v>
      </c>
      <c r="AE46" s="69">
        <f t="shared" si="32"/>
        <v>63.603098993833804</v>
      </c>
      <c r="AF46" s="69">
        <f t="shared" si="33"/>
        <v>68.503023893586331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4.9389399114836658</v>
      </c>
      <c r="C47" s="173">
        <f t="shared" si="20"/>
        <v>5.354258688768347</v>
      </c>
      <c r="D47" s="173">
        <f t="shared" si="20"/>
        <v>5.7598810888194167</v>
      </c>
      <c r="E47" s="173">
        <f t="shared" si="20"/>
        <v>6.7824630468588554</v>
      </c>
      <c r="F47" s="173">
        <f t="shared" si="20"/>
        <v>7.4168373557599239</v>
      </c>
      <c r="H47" s="68">
        <f t="shared" si="21"/>
        <v>37.040856527351977</v>
      </c>
      <c r="I47" s="69">
        <f t="shared" si="22"/>
        <v>45.387480841223528</v>
      </c>
      <c r="J47" s="69">
        <f t="shared" si="23"/>
        <v>82.428337368575512</v>
      </c>
      <c r="L47" t="str">
        <f t="shared" si="24"/>
        <v>21 Science, research, engineering and technology professionals</v>
      </c>
      <c r="M47" s="173">
        <f t="shared" ref="M47:Q47" si="36">M10/M$35*100</f>
        <v>7.7305991952921786</v>
      </c>
      <c r="N47" s="173">
        <f t="shared" si="36"/>
        <v>8.5258816324540607</v>
      </c>
      <c r="O47" s="173">
        <f t="shared" si="36"/>
        <v>8.9306546102828808</v>
      </c>
      <c r="P47" s="173">
        <f t="shared" si="36"/>
        <v>10.274801693231074</v>
      </c>
      <c r="Q47" s="173">
        <f t="shared" si="36"/>
        <v>11.065746414054264</v>
      </c>
      <c r="S47" s="68">
        <f t="shared" si="26"/>
        <v>29.84913065738991</v>
      </c>
      <c r="T47" s="69">
        <f t="shared" si="27"/>
        <v>39.17424248518487</v>
      </c>
      <c r="U47" s="69">
        <f t="shared" si="28"/>
        <v>69.023373142574769</v>
      </c>
      <c r="W47" t="str">
        <f t="shared" si="29"/>
        <v>21 Science, research, engineering and technology professionals</v>
      </c>
      <c r="X47" s="173">
        <f t="shared" ref="X47:AB47" si="37">X10/X$35*100</f>
        <v>1.725343400045154</v>
      </c>
      <c r="Y47" s="173">
        <f t="shared" si="37"/>
        <v>1.7883721379524913</v>
      </c>
      <c r="Z47" s="173">
        <f t="shared" si="37"/>
        <v>2.247777238343486</v>
      </c>
      <c r="AA47" s="173">
        <f t="shared" si="37"/>
        <v>2.947410945744072</v>
      </c>
      <c r="AB47" s="173">
        <f t="shared" si="37"/>
        <v>3.503421697315908</v>
      </c>
      <c r="AD47" s="68">
        <f t="shared" si="31"/>
        <v>68.690241547432763</v>
      </c>
      <c r="AE47" s="69">
        <f t="shared" si="32"/>
        <v>72.730732865489173</v>
      </c>
      <c r="AF47" s="69">
        <f t="shared" si="33"/>
        <v>141.42097441292191</v>
      </c>
    </row>
    <row r="48" spans="1:32" x14ac:dyDescent="0.2">
      <c r="A48" t="str">
        <f t="shared" si="19"/>
        <v>22 Health professionals</v>
      </c>
      <c r="B48" s="173">
        <f t="shared" si="20"/>
        <v>4.2573483618160113</v>
      </c>
      <c r="C48" s="173">
        <f t="shared" si="20"/>
        <v>5.1295687723500203</v>
      </c>
      <c r="D48" s="173">
        <f t="shared" si="20"/>
        <v>5.1637065379235807</v>
      </c>
      <c r="E48" s="173">
        <f t="shared" si="20"/>
        <v>4.9418900693707615</v>
      </c>
      <c r="F48" s="173">
        <f t="shared" si="20"/>
        <v>5.1186769651057844</v>
      </c>
      <c r="H48" s="68">
        <f t="shared" si="21"/>
        <v>5.497215365544335</v>
      </c>
      <c r="I48" s="69">
        <f t="shared" si="22"/>
        <v>53.160170884073011</v>
      </c>
      <c r="J48" s="69">
        <f t="shared" si="23"/>
        <v>58.657386249617339</v>
      </c>
      <c r="L48" t="str">
        <f t="shared" si="24"/>
        <v>22 Health professionals</v>
      </c>
      <c r="M48" s="173">
        <f t="shared" ref="M48:Q48" si="38">M11/M$35*100</f>
        <v>1.8612669763326335</v>
      </c>
      <c r="N48" s="173">
        <f t="shared" si="38"/>
        <v>2.2976374046656334</v>
      </c>
      <c r="O48" s="173">
        <f t="shared" si="38"/>
        <v>2.5277196366643864</v>
      </c>
      <c r="P48" s="173">
        <f t="shared" si="38"/>
        <v>2.4236065678743302</v>
      </c>
      <c r="Q48" s="173">
        <f t="shared" si="38"/>
        <v>2.5133960906174102</v>
      </c>
      <c r="S48" s="68">
        <f t="shared" si="26"/>
        <v>4.2014252616471595</v>
      </c>
      <c r="T48" s="69">
        <f t="shared" si="27"/>
        <v>38.261871521301828</v>
      </c>
      <c r="U48" s="69">
        <f t="shared" si="28"/>
        <v>42.463296782948987</v>
      </c>
      <c r="W48" t="str">
        <f t="shared" si="29"/>
        <v>22 Health professionals</v>
      </c>
      <c r="X48" s="173">
        <f t="shared" ref="X48:AB48" si="39">X11/X$35*100</f>
        <v>7.0155785033565561</v>
      </c>
      <c r="Y48" s="173">
        <f t="shared" si="39"/>
        <v>8.3135367774257247</v>
      </c>
      <c r="Z48" s="173">
        <f t="shared" si="39"/>
        <v>8.0834545688216295</v>
      </c>
      <c r="AA48" s="173">
        <f t="shared" si="39"/>
        <v>7.7073001316649448</v>
      </c>
      <c r="AB48" s="173">
        <f t="shared" si="39"/>
        <v>7.9128126385317969</v>
      </c>
      <c r="AD48" s="68">
        <f t="shared" si="31"/>
        <v>5.9460317322951859</v>
      </c>
      <c r="AE48" s="69">
        <f t="shared" si="32"/>
        <v>58.320420658058381</v>
      </c>
      <c r="AF48" s="69">
        <f t="shared" si="33"/>
        <v>64.266452390353564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4.370159010201303</v>
      </c>
      <c r="C49" s="173">
        <f t="shared" si="20"/>
        <v>4.3322830645451944</v>
      </c>
      <c r="D49" s="173">
        <f t="shared" si="20"/>
        <v>4.6950616544589066</v>
      </c>
      <c r="E49" s="173">
        <f t="shared" si="20"/>
        <v>4.5647245492121726</v>
      </c>
      <c r="F49" s="173">
        <f t="shared" si="20"/>
        <v>4.8544249472757892</v>
      </c>
      <c r="H49" s="68">
        <f t="shared" si="21"/>
        <v>10.037652777601291</v>
      </c>
      <c r="I49" s="69">
        <f t="shared" si="22"/>
        <v>52.195975789148342</v>
      </c>
      <c r="J49" s="69">
        <f t="shared" si="23"/>
        <v>62.23362856674963</v>
      </c>
      <c r="L49" t="str">
        <f t="shared" si="24"/>
        <v>23 Teaching and other educational professionals</v>
      </c>
      <c r="M49" s="173">
        <f t="shared" ref="M49:Q49" si="40">M12/M$35*100</f>
        <v>2.7515659138751385</v>
      </c>
      <c r="N49" s="173">
        <f t="shared" si="40"/>
        <v>2.6193520461349884</v>
      </c>
      <c r="O49" s="173">
        <f t="shared" si="40"/>
        <v>2.9091291892016939</v>
      </c>
      <c r="P49" s="173">
        <f t="shared" si="40"/>
        <v>2.9021026193320862</v>
      </c>
      <c r="Q49" s="173">
        <f t="shared" si="40"/>
        <v>3.0449291658572362</v>
      </c>
      <c r="S49" s="68">
        <f t="shared" si="26"/>
        <v>9.6871651880840588</v>
      </c>
      <c r="T49" s="69">
        <f t="shared" si="27"/>
        <v>44.65674143277748</v>
      </c>
      <c r="U49" s="69">
        <f t="shared" si="28"/>
        <v>54.343906620861539</v>
      </c>
      <c r="W49" t="str">
        <f t="shared" si="29"/>
        <v>23 Teaching and other educational professionals</v>
      </c>
      <c r="X49" s="173">
        <f t="shared" ref="X49:AB49" si="41">X12/X$35*100</f>
        <v>6.2333896551301695</v>
      </c>
      <c r="Y49" s="173">
        <f t="shared" si="41"/>
        <v>6.2581480836467698</v>
      </c>
      <c r="Z49" s="173">
        <f t="shared" si="41"/>
        <v>6.6732478117044938</v>
      </c>
      <c r="AA49" s="173">
        <f t="shared" si="41"/>
        <v>6.3905044552272141</v>
      </c>
      <c r="AB49" s="173">
        <f t="shared" si="41"/>
        <v>6.795089680696659</v>
      </c>
      <c r="AD49" s="68">
        <f t="shared" si="31"/>
        <v>10.206891807074573</v>
      </c>
      <c r="AE49" s="69">
        <f t="shared" si="32"/>
        <v>55.836426246184026</v>
      </c>
      <c r="AF49" s="69">
        <f t="shared" si="33"/>
        <v>66.043318053258588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4.9228266541336048</v>
      </c>
      <c r="C50" s="173">
        <f t="shared" si="20"/>
        <v>5.5261682737762756</v>
      </c>
      <c r="D50" s="173">
        <f t="shared" si="20"/>
        <v>6.2034418529898687</v>
      </c>
      <c r="E50" s="173">
        <f t="shared" si="20"/>
        <v>6.2911187124781094</v>
      </c>
      <c r="F50" s="173">
        <f t="shared" si="20"/>
        <v>6.7585179650853462</v>
      </c>
      <c r="H50" s="68">
        <f t="shared" si="21"/>
        <v>15.948085824460151</v>
      </c>
      <c r="I50" s="69">
        <f t="shared" si="22"/>
        <v>50.90249552614555</v>
      </c>
      <c r="J50" s="69">
        <f t="shared" si="23"/>
        <v>66.850581350605694</v>
      </c>
      <c r="L50" t="str">
        <f t="shared" si="24"/>
        <v>24 Business, media and public service professionals</v>
      </c>
      <c r="M50" s="173">
        <f t="shared" ref="M50:Q50" si="42">M13/M$35*100</f>
        <v>5.5836137496770606</v>
      </c>
      <c r="N50" s="173">
        <f t="shared" si="42"/>
        <v>6.0506398476070187</v>
      </c>
      <c r="O50" s="173">
        <f t="shared" si="42"/>
        <v>6.9128824319146149</v>
      </c>
      <c r="P50" s="173">
        <f t="shared" si="42"/>
        <v>7.103710332663657</v>
      </c>
      <c r="Q50" s="173">
        <f t="shared" si="42"/>
        <v>7.4371554157280109</v>
      </c>
      <c r="S50" s="68">
        <f t="shared" si="26"/>
        <v>12.742928794860084</v>
      </c>
      <c r="T50" s="69">
        <f t="shared" si="27"/>
        <v>45.084337568095499</v>
      </c>
      <c r="U50" s="69">
        <f t="shared" si="28"/>
        <v>57.827266362955584</v>
      </c>
      <c r="W50" t="str">
        <f t="shared" si="29"/>
        <v>24 Business, media and public service professionals</v>
      </c>
      <c r="X50" s="173">
        <f t="shared" ref="X50:AB50" si="43">X13/X$35*100</f>
        <v>4.1621668138163175</v>
      </c>
      <c r="Y50" s="173">
        <f t="shared" si="43"/>
        <v>4.9364997776734709</v>
      </c>
      <c r="Z50" s="173">
        <f t="shared" si="43"/>
        <v>5.4176307655504106</v>
      </c>
      <c r="AA50" s="173">
        <f t="shared" si="43"/>
        <v>5.3987850885387436</v>
      </c>
      <c r="AB50" s="173">
        <f t="shared" si="43"/>
        <v>6.0306866096519638</v>
      </c>
      <c r="AD50" s="68">
        <f t="shared" si="31"/>
        <v>20.478117160561844</v>
      </c>
      <c r="AE50" s="69">
        <f t="shared" si="32"/>
        <v>59.125630188488678</v>
      </c>
      <c r="AF50" s="69">
        <f t="shared" si="33"/>
        <v>79.603747349050522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1.5875311726689767</v>
      </c>
      <c r="C51" s="173">
        <f t="shared" si="20"/>
        <v>1.7045732644945657</v>
      </c>
      <c r="D51" s="173">
        <f t="shared" si="20"/>
        <v>1.8779760078749981</v>
      </c>
      <c r="E51" s="173">
        <f t="shared" si="20"/>
        <v>1.6986791267949231</v>
      </c>
      <c r="F51" s="173">
        <f t="shared" si="20"/>
        <v>1.7462688451878989</v>
      </c>
      <c r="H51" s="68">
        <f t="shared" si="21"/>
        <v>-1.0385858163659591</v>
      </c>
      <c r="I51" s="69">
        <f t="shared" si="22"/>
        <v>38.081526710482478</v>
      </c>
      <c r="J51" s="69">
        <f t="shared" si="23"/>
        <v>37.042940894116519</v>
      </c>
      <c r="L51" t="str">
        <f t="shared" si="24"/>
        <v>31 Science, engineering and technology associate professionals</v>
      </c>
      <c r="M51" s="173">
        <f t="shared" ref="M51:Q51" si="44">M14/M$35*100</f>
        <v>2.3056731353713062</v>
      </c>
      <c r="N51" s="173">
        <f t="shared" si="44"/>
        <v>2.5750582326201705</v>
      </c>
      <c r="O51" s="173">
        <f t="shared" si="44"/>
        <v>2.7586987113081047</v>
      </c>
      <c r="P51" s="173">
        <f t="shared" si="44"/>
        <v>2.3991283892977293</v>
      </c>
      <c r="Q51" s="173">
        <f t="shared" si="44"/>
        <v>2.3949800087442985</v>
      </c>
      <c r="S51" s="68">
        <f t="shared" si="26"/>
        <v>-9.0214005385290399</v>
      </c>
      <c r="T51" s="69">
        <f t="shared" si="27"/>
        <v>32.674028162646515</v>
      </c>
      <c r="U51" s="69">
        <f t="shared" si="28"/>
        <v>23.652627624117471</v>
      </c>
      <c r="W51" t="str">
        <f t="shared" si="29"/>
        <v>31 Science, engineering and technology associate professionals</v>
      </c>
      <c r="X51" s="173">
        <f t="shared" ref="X51:AB51" si="45">X14/X$35*100</f>
        <v>0.76084773051575028</v>
      </c>
      <c r="Y51" s="173">
        <f t="shared" si="45"/>
        <v>0.72587854080232139</v>
      </c>
      <c r="Z51" s="173">
        <f t="shared" si="45"/>
        <v>0.90244446108028309</v>
      </c>
      <c r="AA51" s="173">
        <f t="shared" si="45"/>
        <v>0.92949271966452696</v>
      </c>
      <c r="AB51" s="173">
        <f t="shared" si="45"/>
        <v>1.0505331102842286</v>
      </c>
      <c r="AD51" s="68">
        <f t="shared" si="31"/>
        <v>25.991160160823128</v>
      </c>
      <c r="AE51" s="69">
        <f t="shared" si="32"/>
        <v>56.391272985092819</v>
      </c>
      <c r="AF51" s="69">
        <f t="shared" si="33"/>
        <v>82.382433145915954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1.8192017289492406</v>
      </c>
      <c r="C52" s="173">
        <f t="shared" si="20"/>
        <v>2.1039061792862062</v>
      </c>
      <c r="D52" s="173">
        <f t="shared" si="20"/>
        <v>2.1600537578574426</v>
      </c>
      <c r="E52" s="173">
        <f t="shared" si="20"/>
        <v>3.3664136286101063</v>
      </c>
      <c r="F52" s="173">
        <f t="shared" si="20"/>
        <v>3.8604657000890876</v>
      </c>
      <c r="H52" s="68">
        <f t="shared" si="21"/>
        <v>90.204139737703144</v>
      </c>
      <c r="I52" s="69">
        <f t="shared" si="22"/>
        <v>94.773692773754149</v>
      </c>
      <c r="J52" s="69">
        <f t="shared" si="23"/>
        <v>184.97783251145731</v>
      </c>
      <c r="L52" t="str">
        <f t="shared" si="24"/>
        <v>32 Health and social care associate professionals</v>
      </c>
      <c r="M52" s="173">
        <f t="shared" ref="M52:Q52" si="46">M15/M$35*100</f>
        <v>0.77671019148215747</v>
      </c>
      <c r="N52" s="173">
        <f t="shared" si="46"/>
        <v>0.84197112666088758</v>
      </c>
      <c r="O52" s="173">
        <f t="shared" si="46"/>
        <v>0.91554864927945279</v>
      </c>
      <c r="P52" s="173">
        <f t="shared" si="46"/>
        <v>1.1920773694077096</v>
      </c>
      <c r="Q52" s="173">
        <f t="shared" si="46"/>
        <v>1.2932283028272513</v>
      </c>
      <c r="S52" s="68">
        <f t="shared" si="26"/>
        <v>48.025112839272445</v>
      </c>
      <c r="T52" s="69">
        <f t="shared" si="27"/>
        <v>65.044352023197476</v>
      </c>
      <c r="U52" s="69">
        <f t="shared" si="28"/>
        <v>113.06946486246991</v>
      </c>
      <c r="W52" t="str">
        <f t="shared" si="29"/>
        <v>32 Health and social care associate professionals</v>
      </c>
      <c r="X52" s="173">
        <f t="shared" ref="X52:AB52" si="47">X15/X$35*100</f>
        <v>3.0192576195226599</v>
      </c>
      <c r="Y52" s="173">
        <f t="shared" si="47"/>
        <v>3.5227120436839519</v>
      </c>
      <c r="Z52" s="173">
        <f t="shared" si="47"/>
        <v>3.5385284909744268</v>
      </c>
      <c r="AA52" s="173">
        <f t="shared" si="47"/>
        <v>5.7541238949230031</v>
      </c>
      <c r="AB52" s="173">
        <f t="shared" si="47"/>
        <v>6.6138001539994855</v>
      </c>
      <c r="AD52" s="68">
        <f t="shared" si="31"/>
        <v>102.29222214186163</v>
      </c>
      <c r="AE52" s="69">
        <f t="shared" si="32"/>
        <v>103.29382107541987</v>
      </c>
      <c r="AF52" s="69">
        <f t="shared" si="33"/>
        <v>205.58604321728149</v>
      </c>
    </row>
    <row r="53" spans="1:32" x14ac:dyDescent="0.2">
      <c r="A53" t="str">
        <f t="shared" si="19"/>
        <v>33 Protective service occupations</v>
      </c>
      <c r="B53" s="173">
        <f t="shared" si="20"/>
        <v>1.0021367562672756</v>
      </c>
      <c r="C53" s="173">
        <f t="shared" si="20"/>
        <v>0.99714833030510186</v>
      </c>
      <c r="D53" s="173">
        <f t="shared" si="20"/>
        <v>1.0799380559943799</v>
      </c>
      <c r="E53" s="173">
        <f t="shared" si="20"/>
        <v>0.90003617009798109</v>
      </c>
      <c r="F53" s="173">
        <f t="shared" si="20"/>
        <v>0.95115480272686403</v>
      </c>
      <c r="H53" s="68">
        <f t="shared" si="21"/>
        <v>-6.2659923035897016</v>
      </c>
      <c r="I53" s="69">
        <f t="shared" si="22"/>
        <v>30.65608820114079</v>
      </c>
      <c r="J53" s="69">
        <f t="shared" si="23"/>
        <v>24.390095897551088</v>
      </c>
      <c r="L53" t="str">
        <f t="shared" si="24"/>
        <v>33 Protective service occupations</v>
      </c>
      <c r="M53" s="173">
        <f t="shared" ref="M53:Q53" si="48">M16/M$35*100</f>
        <v>1.4418244854204045</v>
      </c>
      <c r="N53" s="173">
        <f t="shared" si="48"/>
        <v>1.4007281500576958</v>
      </c>
      <c r="O53" s="173">
        <f t="shared" si="48"/>
        <v>1.5016748085267304</v>
      </c>
      <c r="P53" s="173">
        <f t="shared" si="48"/>
        <v>1.2403395319976689</v>
      </c>
      <c r="Q53" s="173">
        <f t="shared" si="48"/>
        <v>1.2097510553339172</v>
      </c>
      <c r="S53" s="68">
        <f t="shared" si="26"/>
        <v>-15.576813428556779</v>
      </c>
      <c r="T53" s="69">
        <f t="shared" si="27"/>
        <v>23.977278312164962</v>
      </c>
      <c r="U53" s="69">
        <f t="shared" si="28"/>
        <v>8.4004648836081834</v>
      </c>
      <c r="W53" t="str">
        <f t="shared" si="29"/>
        <v>33 Protective service occupations</v>
      </c>
      <c r="X53" s="173">
        <f t="shared" ref="X53:AB53" si="49">X16/X$35*100</f>
        <v>0.49599370337969184</v>
      </c>
      <c r="Y53" s="173">
        <f t="shared" si="49"/>
        <v>0.54339961017379568</v>
      </c>
      <c r="Z53" s="173">
        <f t="shared" si="49"/>
        <v>0.61280179967404391</v>
      </c>
      <c r="AA53" s="173">
        <f t="shared" si="49"/>
        <v>0.52633783920286181</v>
      </c>
      <c r="AB53" s="173">
        <f t="shared" si="49"/>
        <v>0.67381310744207146</v>
      </c>
      <c r="AD53" s="68">
        <f t="shared" si="31"/>
        <v>19.006377792383024</v>
      </c>
      <c r="AE53" s="69">
        <f t="shared" si="32"/>
        <v>48.784387848336209</v>
      </c>
      <c r="AF53" s="69">
        <f t="shared" si="33"/>
        <v>67.790765640719229</v>
      </c>
    </row>
    <row r="54" spans="1:32" x14ac:dyDescent="0.2">
      <c r="A54" t="str">
        <f t="shared" si="19"/>
        <v>34 Culture, media and sports occupations</v>
      </c>
      <c r="B54" s="173">
        <f t="shared" si="20"/>
        <v>1.578575925894804</v>
      </c>
      <c r="C54" s="173">
        <f t="shared" si="20"/>
        <v>1.5847516934159682</v>
      </c>
      <c r="D54" s="173">
        <f t="shared" si="20"/>
        <v>1.6787257072928596</v>
      </c>
      <c r="E54" s="173">
        <f t="shared" si="20"/>
        <v>1.4123789815916168</v>
      </c>
      <c r="F54" s="173">
        <f t="shared" si="20"/>
        <v>1.4880389917233146</v>
      </c>
      <c r="H54" s="68">
        <f t="shared" si="21"/>
        <v>-5.6635787448333943</v>
      </c>
      <c r="I54" s="69">
        <f t="shared" si="22"/>
        <v>41.501679934998762</v>
      </c>
      <c r="J54" s="69">
        <f t="shared" si="23"/>
        <v>35.838101190165368</v>
      </c>
      <c r="L54" t="str">
        <f t="shared" si="24"/>
        <v>34 Culture, media and sports occupations</v>
      </c>
      <c r="M54" s="173">
        <f t="shared" ref="M54:Q54" si="50">M17/M$35*100</f>
        <v>1.7779861102290599</v>
      </c>
      <c r="N54" s="173">
        <f t="shared" si="50"/>
        <v>1.8256405123667392</v>
      </c>
      <c r="O54" s="173">
        <f t="shared" si="50"/>
        <v>1.9232420881962062</v>
      </c>
      <c r="P54" s="173">
        <f t="shared" si="50"/>
        <v>1.6081049486419901</v>
      </c>
      <c r="Q54" s="173">
        <f t="shared" si="50"/>
        <v>1.6638592422620582</v>
      </c>
      <c r="S54" s="68">
        <f t="shared" si="26"/>
        <v>-9.3382171321780358</v>
      </c>
      <c r="T54" s="69">
        <f t="shared" si="27"/>
        <v>35.45097219631581</v>
      </c>
      <c r="U54" s="69">
        <f t="shared" si="28"/>
        <v>26.112755064137772</v>
      </c>
      <c r="W54" t="str">
        <f t="shared" si="29"/>
        <v>34 Culture, media and sports occupations</v>
      </c>
      <c r="X54" s="173">
        <f t="shared" ref="X54:AB54" si="51">X17/X$35*100</f>
        <v>1.3490264688967297</v>
      </c>
      <c r="Y54" s="173">
        <f t="shared" si="51"/>
        <v>1.3139180492564064</v>
      </c>
      <c r="Z54" s="173">
        <f t="shared" si="51"/>
        <v>1.4078874033074276</v>
      </c>
      <c r="AA54" s="173">
        <f t="shared" si="51"/>
        <v>1.1974458501901171</v>
      </c>
      <c r="AB54" s="173">
        <f t="shared" si="51"/>
        <v>1.2994736669817102</v>
      </c>
      <c r="AD54" s="68">
        <f t="shared" si="31"/>
        <v>-0.10347666141835732</v>
      </c>
      <c r="AE54" s="69">
        <f t="shared" si="32"/>
        <v>50.657016911787991</v>
      </c>
      <c r="AF54" s="69">
        <f t="shared" si="33"/>
        <v>50.553540250369636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5.7283665708756351</v>
      </c>
      <c r="C55" s="173">
        <f t="shared" si="52"/>
        <v>5.8636454156077082</v>
      </c>
      <c r="D55" s="173">
        <f t="shared" si="52"/>
        <v>6.1543043174445717</v>
      </c>
      <c r="E55" s="173">
        <f t="shared" si="52"/>
        <v>6.0309638340940532</v>
      </c>
      <c r="F55" s="173">
        <f t="shared" si="52"/>
        <v>6.1536707213724524</v>
      </c>
      <c r="H55" s="68">
        <f t="shared" si="21"/>
        <v>6.4143294852308088</v>
      </c>
      <c r="I55" s="69">
        <f t="shared" si="22"/>
        <v>46.933995051011678</v>
      </c>
      <c r="J55" s="69">
        <f t="shared" si="23"/>
        <v>53.348324536242487</v>
      </c>
      <c r="L55" t="str">
        <f t="shared" si="24"/>
        <v>35 Business and public service associate professionals</v>
      </c>
      <c r="M55" s="173">
        <f t="shared" ref="M55:Q55" si="53">M18/M$35*100</f>
        <v>5.9347822571836994</v>
      </c>
      <c r="N55" s="173">
        <f t="shared" si="53"/>
        <v>5.9795035482459395</v>
      </c>
      <c r="O55" s="173">
        <f t="shared" si="53"/>
        <v>6.3770645773787136</v>
      </c>
      <c r="P55" s="173">
        <f t="shared" si="53"/>
        <v>6.2109733055749814</v>
      </c>
      <c r="Q55" s="173">
        <f t="shared" si="53"/>
        <v>6.1065082062758087</v>
      </c>
      <c r="S55" s="68">
        <f t="shared" si="26"/>
        <v>0.34916347084846633</v>
      </c>
      <c r="T55" s="69">
        <f t="shared" si="27"/>
        <v>38.447871768194112</v>
      </c>
      <c r="U55" s="69">
        <f t="shared" si="28"/>
        <v>38.797035239042579</v>
      </c>
      <c r="W55" t="str">
        <f t="shared" si="29"/>
        <v>35 Business and public service associate professionals</v>
      </c>
      <c r="X55" s="173">
        <f t="shared" ref="X55:AB55" si="54">X18/X$35*100</f>
        <v>5.4907527856715763</v>
      </c>
      <c r="Y55" s="173">
        <f t="shared" si="54"/>
        <v>5.7333849892225901</v>
      </c>
      <c r="Z55" s="173">
        <f t="shared" si="54"/>
        <v>5.9075641572433568</v>
      </c>
      <c r="AA55" s="173">
        <f t="shared" si="54"/>
        <v>5.8332895041602706</v>
      </c>
      <c r="AB55" s="173">
        <f t="shared" si="54"/>
        <v>6.2042520107721328</v>
      </c>
      <c r="AD55" s="68">
        <f t="shared" si="31"/>
        <v>13.666319329079455</v>
      </c>
      <c r="AE55" s="69">
        <f t="shared" si="32"/>
        <v>57.080671945710748</v>
      </c>
      <c r="AF55" s="69">
        <f t="shared" si="33"/>
        <v>70.746991274790204</v>
      </c>
    </row>
    <row r="56" spans="1:32" x14ac:dyDescent="0.2">
      <c r="A56" t="str">
        <f t="shared" si="19"/>
        <v>41 Administrative occupations</v>
      </c>
      <c r="B56" s="173">
        <f t="shared" si="52"/>
        <v>10.311579502387639</v>
      </c>
      <c r="C56" s="173">
        <f t="shared" si="52"/>
        <v>9.5416160518651445</v>
      </c>
      <c r="D56" s="173">
        <f t="shared" si="52"/>
        <v>10.143290643050992</v>
      </c>
      <c r="E56" s="173">
        <f t="shared" si="52"/>
        <v>10.285432181514091</v>
      </c>
      <c r="F56" s="173">
        <f t="shared" si="52"/>
        <v>9.7879010284988794</v>
      </c>
      <c r="H56" s="68">
        <f t="shared" si="21"/>
        <v>2.6964724184398459</v>
      </c>
      <c r="I56" s="69">
        <f t="shared" si="22"/>
        <v>51.647648199990606</v>
      </c>
      <c r="J56" s="69">
        <f t="shared" si="23"/>
        <v>54.344120618430445</v>
      </c>
      <c r="L56" t="str">
        <f t="shared" si="24"/>
        <v>41 Administrative occupations</v>
      </c>
      <c r="M56" s="173">
        <f t="shared" ref="M56:Q56" si="55">M19/M$35*100</f>
        <v>6.0798855688121343</v>
      </c>
      <c r="N56" s="173">
        <f t="shared" si="55"/>
        <v>5.4780958743588055</v>
      </c>
      <c r="O56" s="173">
        <f t="shared" si="55"/>
        <v>6.6966476611155983</v>
      </c>
      <c r="P56" s="173">
        <f t="shared" si="55"/>
        <v>7.1034042463924658</v>
      </c>
      <c r="Q56" s="173">
        <f t="shared" si="55"/>
        <v>7.7709165447556918</v>
      </c>
      <c r="S56" s="68">
        <f t="shared" si="26"/>
        <v>21.606397145483921</v>
      </c>
      <c r="T56" s="69">
        <f t="shared" si="27"/>
        <v>42.792383225846805</v>
      </c>
      <c r="U56" s="69">
        <f t="shared" si="28"/>
        <v>64.398780371330716</v>
      </c>
      <c r="W56" t="str">
        <f t="shared" si="29"/>
        <v>41 Administrative occupations</v>
      </c>
      <c r="X56" s="173">
        <f t="shared" ref="X56:AB56" si="56">X19/X$35*100</f>
        <v>15.182860514826002</v>
      </c>
      <c r="Y56" s="173">
        <f t="shared" si="56"/>
        <v>14.110271345139115</v>
      </c>
      <c r="Z56" s="173">
        <f t="shared" si="56"/>
        <v>13.960961002075583</v>
      </c>
      <c r="AA56" s="173">
        <f t="shared" si="56"/>
        <v>13.779721869334221</v>
      </c>
      <c r="AB56" s="173">
        <f t="shared" si="56"/>
        <v>11.951095160064579</v>
      </c>
      <c r="AD56" s="68">
        <f t="shared" si="31"/>
        <v>-7.3504734418838176</v>
      </c>
      <c r="AE56" s="69">
        <f t="shared" si="32"/>
        <v>56.352498645366076</v>
      </c>
      <c r="AF56" s="69">
        <f t="shared" si="33"/>
        <v>49.002025203482255</v>
      </c>
    </row>
    <row r="57" spans="1:32" x14ac:dyDescent="0.2">
      <c r="A57" t="str">
        <f t="shared" si="19"/>
        <v>42 Secretarial and related occupations</v>
      </c>
      <c r="B57" s="173">
        <f t="shared" si="52"/>
        <v>2.3516866673836669</v>
      </c>
      <c r="C57" s="173">
        <f t="shared" si="52"/>
        <v>2.0066356793683839</v>
      </c>
      <c r="D57" s="173">
        <f t="shared" si="52"/>
        <v>2.0001848512366567</v>
      </c>
      <c r="E57" s="173">
        <f t="shared" si="52"/>
        <v>1.8057971355839906</v>
      </c>
      <c r="F57" s="173">
        <f t="shared" si="52"/>
        <v>1.1196860518583798</v>
      </c>
      <c r="H57" s="68">
        <f t="shared" si="21"/>
        <v>-40.424052110772493</v>
      </c>
      <c r="I57" s="69">
        <f t="shared" si="22"/>
        <v>43.40802044109887</v>
      </c>
      <c r="J57" s="69">
        <f t="shared" si="23"/>
        <v>2.9839683303263822</v>
      </c>
      <c r="L57" t="str">
        <f t="shared" si="24"/>
        <v>42 Secretarial and related occupations</v>
      </c>
      <c r="M57" s="173">
        <f t="shared" ref="M57:Q57" si="57">M20/M$35*100</f>
        <v>0.38241209969497553</v>
      </c>
      <c r="N57" s="173">
        <f t="shared" si="57"/>
        <v>0.27527339931776318</v>
      </c>
      <c r="O57" s="173">
        <f t="shared" si="57"/>
        <v>0.29382332657595156</v>
      </c>
      <c r="P57" s="173">
        <f t="shared" si="57"/>
        <v>0.25034636098584706</v>
      </c>
      <c r="Q57" s="173">
        <f t="shared" si="57"/>
        <v>0.28535729528454118</v>
      </c>
      <c r="S57" s="68">
        <f t="shared" si="26"/>
        <v>1.7757554949598864</v>
      </c>
      <c r="T57" s="69">
        <f t="shared" si="27"/>
        <v>30.843600367393147</v>
      </c>
      <c r="U57" s="69">
        <f t="shared" si="28"/>
        <v>32.619355862353032</v>
      </c>
      <c r="W57" t="str">
        <f t="shared" si="29"/>
        <v>42 Secretarial and related occupations</v>
      </c>
      <c r="X57" s="173">
        <f t="shared" ref="X57:AB57" si="58">X20/X$35*100</f>
        <v>4.618601515299984</v>
      </c>
      <c r="Y57" s="173">
        <f t="shared" si="58"/>
        <v>3.9532231453575957</v>
      </c>
      <c r="Z57" s="173">
        <f t="shared" si="58"/>
        <v>3.8902343424721186</v>
      </c>
      <c r="AA57" s="173">
        <f t="shared" si="58"/>
        <v>3.5138888658919383</v>
      </c>
      <c r="AB57" s="173">
        <f t="shared" si="58"/>
        <v>2.0144946557736656</v>
      </c>
      <c r="AD57" s="68">
        <f t="shared" si="31"/>
        <v>-43.954445533226213</v>
      </c>
      <c r="AE57" s="69">
        <f t="shared" si="32"/>
        <v>44.459147176073152</v>
      </c>
      <c r="AF57" s="69">
        <f t="shared" si="33"/>
        <v>0.50470164284693719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0.82080432217320776</v>
      </c>
      <c r="C58" s="173">
        <f t="shared" si="52"/>
        <v>0.69468716926870444</v>
      </c>
      <c r="D58" s="173">
        <f t="shared" si="52"/>
        <v>0.59661377605420052</v>
      </c>
      <c r="E58" s="173">
        <f t="shared" si="52"/>
        <v>0.5788974577140118</v>
      </c>
      <c r="F58" s="173">
        <f t="shared" si="52"/>
        <v>0.62281457011960506</v>
      </c>
      <c r="H58" s="68">
        <f t="shared" si="21"/>
        <v>11.099041797415346</v>
      </c>
      <c r="I58" s="69">
        <f t="shared" si="22"/>
        <v>56.501798540044632</v>
      </c>
      <c r="J58" s="69">
        <f t="shared" si="23"/>
        <v>67.600840337459971</v>
      </c>
      <c r="L58" t="str">
        <f t="shared" si="24"/>
        <v>51 Skilled agricultural and related trades</v>
      </c>
      <c r="M58" s="173">
        <f t="shared" ref="M58:Q58" si="59">M21/M$35*100</f>
        <v>1.3118682076771735</v>
      </c>
      <c r="N58" s="173">
        <f t="shared" si="59"/>
        <v>1.1117481095289787</v>
      </c>
      <c r="O58" s="173">
        <f t="shared" si="59"/>
        <v>0.92760036700952042</v>
      </c>
      <c r="P58" s="173">
        <f t="shared" si="59"/>
        <v>0.88425394130986856</v>
      </c>
      <c r="Q58" s="173">
        <f t="shared" si="59"/>
        <v>0.94162389601720065</v>
      </c>
      <c r="S58" s="68">
        <f t="shared" si="26"/>
        <v>6.3795590416446153</v>
      </c>
      <c r="T58" s="69">
        <f t="shared" si="27"/>
        <v>51.40848333930024</v>
      </c>
      <c r="U58" s="69">
        <f t="shared" si="28"/>
        <v>57.788042380944852</v>
      </c>
      <c r="W58" t="str">
        <f t="shared" si="29"/>
        <v>51 Skilled agricultural and related trades</v>
      </c>
      <c r="X58" s="173">
        <f t="shared" ref="X58:AB58" si="60">X21/X$35*100</f>
        <v>0.25552001312382749</v>
      </c>
      <c r="Y58" s="173">
        <f t="shared" si="60"/>
        <v>0.22578149411411694</v>
      </c>
      <c r="Z58" s="173">
        <f t="shared" si="60"/>
        <v>0.22999683773261681</v>
      </c>
      <c r="AA58" s="173">
        <f t="shared" si="60"/>
        <v>0.24357544499345657</v>
      </c>
      <c r="AB58" s="173">
        <f t="shared" si="60"/>
        <v>0.28089500235464915</v>
      </c>
      <c r="AD58" s="68">
        <f t="shared" si="31"/>
        <v>32.182195596837317</v>
      </c>
      <c r="AE58" s="69">
        <f t="shared" si="32"/>
        <v>79.254958850870509</v>
      </c>
      <c r="AF58" s="69">
        <f t="shared" si="33"/>
        <v>111.43715444770783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4.8442737419470321</v>
      </c>
      <c r="C59" s="173">
        <f t="shared" si="52"/>
        <v>4.6596299194025246</v>
      </c>
      <c r="D59" s="173">
        <f t="shared" si="52"/>
        <v>3.9227924338290023</v>
      </c>
      <c r="E59" s="173">
        <f t="shared" si="52"/>
        <v>3.7565998327318848</v>
      </c>
      <c r="F59" s="173">
        <f t="shared" si="52"/>
        <v>3.3735303732120627</v>
      </c>
      <c r="H59" s="68">
        <f t="shared" si="21"/>
        <v>-8.4761833928929846</v>
      </c>
      <c r="I59" s="69">
        <f t="shared" si="22"/>
        <v>36.21064106602558</v>
      </c>
      <c r="J59" s="69">
        <f t="shared" si="23"/>
        <v>27.734457673132596</v>
      </c>
      <c r="L59" t="str">
        <f t="shared" si="24"/>
        <v>52 Skilled metal, electrical and electronic trades</v>
      </c>
      <c r="M59" s="173">
        <f t="shared" ref="M59:Q59" si="61">M22/M$35*100</f>
        <v>8.9300168807747848</v>
      </c>
      <c r="N59" s="173">
        <f t="shared" si="61"/>
        <v>8.6097183741829255</v>
      </c>
      <c r="O59" s="173">
        <f t="shared" si="61"/>
        <v>7.3106626208994037</v>
      </c>
      <c r="P59" s="173">
        <f t="shared" si="61"/>
        <v>6.9272925985715581</v>
      </c>
      <c r="Q59" s="173">
        <f t="shared" si="61"/>
        <v>6.2238435262912084</v>
      </c>
      <c r="S59" s="68">
        <f t="shared" si="26"/>
        <v>-10.783835261411678</v>
      </c>
      <c r="T59" s="69">
        <f t="shared" si="27"/>
        <v>34.957212799759041</v>
      </c>
      <c r="U59" s="69">
        <f t="shared" si="28"/>
        <v>24.173377538347363</v>
      </c>
      <c r="W59" t="str">
        <f t="shared" si="29"/>
        <v>52 Skilled metal, electrical and electronic trades</v>
      </c>
      <c r="X59" s="173">
        <f t="shared" ref="X59:AB59" si="62">X22/X$35*100</f>
        <v>0.14100283287742402</v>
      </c>
      <c r="Y59" s="173">
        <f t="shared" si="62"/>
        <v>0.21850701622861565</v>
      </c>
      <c r="Z59" s="173">
        <f t="shared" si="62"/>
        <v>0.17022169726283734</v>
      </c>
      <c r="AA59" s="173">
        <f t="shared" si="62"/>
        <v>0.27475766766742438</v>
      </c>
      <c r="AB59" s="173">
        <f t="shared" si="62"/>
        <v>0.31660022052062414</v>
      </c>
      <c r="AD59" s="68">
        <f t="shared" si="31"/>
        <v>101.30154605660965</v>
      </c>
      <c r="AE59" s="69">
        <f t="shared" si="32"/>
        <v>95.837706558748224</v>
      </c>
      <c r="AF59" s="69">
        <f t="shared" si="33"/>
        <v>197.13925261535786</v>
      </c>
    </row>
    <row r="60" spans="1:32" x14ac:dyDescent="0.2">
      <c r="A60" t="str">
        <f t="shared" si="19"/>
        <v>53 Skilled construction and building trades</v>
      </c>
      <c r="B60" s="173">
        <f t="shared" si="52"/>
        <v>3.3352616101017496</v>
      </c>
      <c r="C60" s="173">
        <f t="shared" si="52"/>
        <v>3.5956849190628963</v>
      </c>
      <c r="D60" s="173">
        <f t="shared" si="52"/>
        <v>3.0374386370944766</v>
      </c>
      <c r="E60" s="173">
        <f t="shared" si="52"/>
        <v>2.8667738385000758</v>
      </c>
      <c r="F60" s="173">
        <f t="shared" si="52"/>
        <v>2.3832010110150623</v>
      </c>
      <c r="H60" s="68">
        <f t="shared" si="21"/>
        <v>-16.497786506549662</v>
      </c>
      <c r="I60" s="69">
        <f t="shared" si="22"/>
        <v>39.11916728982434</v>
      </c>
      <c r="J60" s="69">
        <f t="shared" si="23"/>
        <v>22.621380783274681</v>
      </c>
      <c r="L60" t="str">
        <f t="shared" si="24"/>
        <v>53 Skilled construction and building trades</v>
      </c>
      <c r="M60" s="173">
        <f t="shared" ref="M60:Q60" si="63">M23/M$35*100</f>
        <v>6.1503432717265643</v>
      </c>
      <c r="N60" s="173">
        <f t="shared" si="63"/>
        <v>6.7182115320344833</v>
      </c>
      <c r="O60" s="173">
        <f t="shared" si="63"/>
        <v>5.6832904541216278</v>
      </c>
      <c r="P60" s="173">
        <f t="shared" si="63"/>
        <v>5.4216433372954498</v>
      </c>
      <c r="Q60" s="173">
        <f t="shared" si="63"/>
        <v>4.546549183542945</v>
      </c>
      <c r="S60" s="68">
        <f t="shared" si="26"/>
        <v>-16.165328312450807</v>
      </c>
      <c r="T60" s="69">
        <f t="shared" si="27"/>
        <v>39.226476543156977</v>
      </c>
      <c r="U60" s="69">
        <f t="shared" si="28"/>
        <v>23.061148230706173</v>
      </c>
      <c r="W60" t="str">
        <f t="shared" si="29"/>
        <v>53 Skilled construction and building trades</v>
      </c>
      <c r="X60" s="173">
        <f t="shared" ref="X60:AB60" si="64">X23/X$35*100</f>
        <v>9.4702613636283975E-2</v>
      </c>
      <c r="Y60" s="173">
        <f t="shared" si="64"/>
        <v>8.4997850813644305E-2</v>
      </c>
      <c r="Z60" s="173">
        <f t="shared" si="64"/>
        <v>0.10676374295036947</v>
      </c>
      <c r="AA60" s="173">
        <f t="shared" si="64"/>
        <v>6.1187487472142095E-2</v>
      </c>
      <c r="AB60" s="173">
        <f t="shared" si="64"/>
        <v>6.3033399878626356E-2</v>
      </c>
      <c r="AD60" s="68">
        <f t="shared" si="31"/>
        <v>-36.100456505018379</v>
      </c>
      <c r="AE60" s="69">
        <f t="shared" si="32"/>
        <v>32.791911959080096</v>
      </c>
      <c r="AF60" s="69">
        <f t="shared" si="33"/>
        <v>-3.3085445459382856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1.8699050561134629</v>
      </c>
      <c r="C61" s="173">
        <f t="shared" si="52"/>
        <v>1.5569478895066906</v>
      </c>
      <c r="D61" s="173">
        <f t="shared" si="52"/>
        <v>1.5930682056049785</v>
      </c>
      <c r="E61" s="173">
        <f t="shared" si="52"/>
        <v>1.5799953310805797</v>
      </c>
      <c r="F61" s="173">
        <f t="shared" si="52"/>
        <v>1.4953775156012241</v>
      </c>
      <c r="H61" s="68">
        <f t="shared" si="21"/>
        <v>-0.10096275932020228</v>
      </c>
      <c r="I61" s="69">
        <f t="shared" si="22"/>
        <v>43.35715452644655</v>
      </c>
      <c r="J61" s="69">
        <f t="shared" si="23"/>
        <v>43.256191767126353</v>
      </c>
      <c r="L61" t="str">
        <f t="shared" si="24"/>
        <v>54 Textiles, printing and other skilled trades</v>
      </c>
      <c r="M61" s="173">
        <f t="shared" ref="M61:Q61" si="65">M24/M$35*100</f>
        <v>2.2402392505799025</v>
      </c>
      <c r="N61" s="173">
        <f t="shared" si="65"/>
        <v>1.8666368222967498</v>
      </c>
      <c r="O61" s="173">
        <f t="shared" si="65"/>
        <v>1.7562006700504478</v>
      </c>
      <c r="P61" s="173">
        <f t="shared" si="65"/>
        <v>1.7424035419091388</v>
      </c>
      <c r="Q61" s="173">
        <f t="shared" si="65"/>
        <v>1.6209487785404173</v>
      </c>
      <c r="S61" s="68">
        <f t="shared" si="26"/>
        <v>-3.2754363249838057</v>
      </c>
      <c r="T61" s="69">
        <f t="shared" si="27"/>
        <v>31.896651993549437</v>
      </c>
      <c r="U61" s="69">
        <f t="shared" si="28"/>
        <v>28.621215668565629</v>
      </c>
      <c r="W61" t="str">
        <f t="shared" si="29"/>
        <v>54 Textiles, printing and other skilled trades</v>
      </c>
      <c r="X61" s="173">
        <f t="shared" ref="X61:AB61" si="66">X24/X$35*100</f>
        <v>1.4435977763152843</v>
      </c>
      <c r="Y61" s="173">
        <f t="shared" si="66"/>
        <v>1.2087616075997729</v>
      </c>
      <c r="Z61" s="173">
        <f t="shared" si="66"/>
        <v>1.4123747083752791</v>
      </c>
      <c r="AA61" s="173">
        <f t="shared" si="66"/>
        <v>1.4016495252340178</v>
      </c>
      <c r="AB61" s="173">
        <f t="shared" si="66"/>
        <v>1.360703688770766</v>
      </c>
      <c r="AD61" s="68">
        <f t="shared" si="31"/>
        <v>4.2712173879107542</v>
      </c>
      <c r="AE61" s="69">
        <f t="shared" si="32"/>
        <v>59.141624176344834</v>
      </c>
      <c r="AF61" s="69">
        <f t="shared" si="33"/>
        <v>63.412841564255586</v>
      </c>
    </row>
    <row r="62" spans="1:32" x14ac:dyDescent="0.2">
      <c r="A62" t="str">
        <f t="shared" si="19"/>
        <v>61 Caring personal service occupations</v>
      </c>
      <c r="B62" s="173">
        <f t="shared" si="52"/>
        <v>7.9821418621441671</v>
      </c>
      <c r="C62" s="173">
        <f t="shared" si="52"/>
        <v>8.091953058546272</v>
      </c>
      <c r="D62" s="173">
        <f t="shared" si="52"/>
        <v>7.9913001868206868</v>
      </c>
      <c r="E62" s="173">
        <f t="shared" si="52"/>
        <v>8.1092312372175535</v>
      </c>
      <c r="F62" s="173">
        <f t="shared" si="52"/>
        <v>8.5188749234770551</v>
      </c>
      <c r="H62" s="68">
        <f t="shared" si="21"/>
        <v>13.451338355927204</v>
      </c>
      <c r="I62" s="69">
        <f t="shared" si="22"/>
        <v>60.701310734852029</v>
      </c>
      <c r="J62" s="69">
        <f t="shared" si="23"/>
        <v>74.152649090779235</v>
      </c>
      <c r="L62" t="str">
        <f t="shared" si="24"/>
        <v>61 Caring personal service occupations</v>
      </c>
      <c r="M62" s="173">
        <f t="shared" ref="M62:Q62" si="67">M25/M$35*100</f>
        <v>1.6066163074859667</v>
      </c>
      <c r="N62" s="173">
        <f t="shared" si="67"/>
        <v>1.6526863216080296</v>
      </c>
      <c r="O62" s="173">
        <f t="shared" si="67"/>
        <v>1.6212954473428891</v>
      </c>
      <c r="P62" s="173">
        <f t="shared" si="67"/>
        <v>1.8808101460625455</v>
      </c>
      <c r="Q62" s="173">
        <f t="shared" si="67"/>
        <v>2.0858553524631334</v>
      </c>
      <c r="S62" s="68">
        <f t="shared" si="26"/>
        <v>34.822895916578368</v>
      </c>
      <c r="T62" s="69">
        <f t="shared" si="27"/>
        <v>53.605489882536105</v>
      </c>
      <c r="U62" s="69">
        <f t="shared" si="28"/>
        <v>88.428385799114466</v>
      </c>
      <c r="W62" t="str">
        <f t="shared" si="29"/>
        <v>61 Caring personal service occupations</v>
      </c>
      <c r="X62" s="173">
        <f t="shared" ref="X62:AB62" si="68">X25/X$35*100</f>
        <v>15.321277694324026</v>
      </c>
      <c r="Y62" s="173">
        <f t="shared" si="68"/>
        <v>15.331683336093239</v>
      </c>
      <c r="Z62" s="173">
        <f t="shared" si="68"/>
        <v>15.047029024478032</v>
      </c>
      <c r="AA62" s="173">
        <f t="shared" si="68"/>
        <v>14.948865594290686</v>
      </c>
      <c r="AB62" s="173">
        <f t="shared" si="68"/>
        <v>15.41821911597134</v>
      </c>
      <c r="AD62" s="68">
        <f t="shared" si="31"/>
        <v>10.900695187659082</v>
      </c>
      <c r="AE62" s="69">
        <f t="shared" si="32"/>
        <v>61.548179613212973</v>
      </c>
      <c r="AF62" s="69">
        <f t="shared" si="33"/>
        <v>72.448874800872048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2.2176017305985165</v>
      </c>
      <c r="C63" s="173">
        <f t="shared" si="52"/>
        <v>1.9952629740033681</v>
      </c>
      <c r="D63" s="173">
        <f t="shared" si="52"/>
        <v>1.8701283799457804</v>
      </c>
      <c r="E63" s="173">
        <f t="shared" si="52"/>
        <v>1.6925111148643737</v>
      </c>
      <c r="F63" s="173">
        <f t="shared" si="52"/>
        <v>1.6411761569427858</v>
      </c>
      <c r="H63" s="68">
        <f t="shared" si="21"/>
        <v>-6.6039294432540476</v>
      </c>
      <c r="I63" s="69">
        <f t="shared" si="22"/>
        <v>47.874730005723869</v>
      </c>
      <c r="J63" s="69">
        <f t="shared" si="23"/>
        <v>41.270800562469823</v>
      </c>
      <c r="L63" t="str">
        <f t="shared" si="24"/>
        <v>62 Leisure, travel and related personal service occupations</v>
      </c>
      <c r="M63" s="173">
        <f t="shared" ref="M63:Q63" si="69">M26/M$35*100</f>
        <v>1.1153510396560871</v>
      </c>
      <c r="N63" s="173">
        <f t="shared" si="69"/>
        <v>1.1031557470877247</v>
      </c>
      <c r="O63" s="173">
        <f t="shared" si="69"/>
        <v>1.0810073554297235</v>
      </c>
      <c r="P63" s="173">
        <f t="shared" si="69"/>
        <v>1.0159428795301806</v>
      </c>
      <c r="Q63" s="173">
        <f t="shared" si="69"/>
        <v>1.0228049489690454</v>
      </c>
      <c r="S63" s="68">
        <f t="shared" si="26"/>
        <v>-0.8470138858600913</v>
      </c>
      <c r="T63" s="69">
        <f t="shared" si="27"/>
        <v>42.315812727986504</v>
      </c>
      <c r="U63" s="69">
        <f t="shared" si="28"/>
        <v>41.468798842126411</v>
      </c>
      <c r="W63" t="str">
        <f t="shared" si="29"/>
        <v>62 Leisure, travel and related personal service occupations</v>
      </c>
      <c r="X63" s="173">
        <f t="shared" ref="X63:AB63" si="70">X26/X$35*100</f>
        <v>3.4864488981908535</v>
      </c>
      <c r="Y63" s="173">
        <f t="shared" si="70"/>
        <v>2.9982678137424044</v>
      </c>
      <c r="Z63" s="173">
        <f t="shared" si="70"/>
        <v>2.7441974264840567</v>
      </c>
      <c r="AA63" s="173">
        <f t="shared" si="70"/>
        <v>2.4354729794479311</v>
      </c>
      <c r="AB63" s="173">
        <f t="shared" si="70"/>
        <v>2.3043726163104488</v>
      </c>
      <c r="AD63" s="68">
        <f t="shared" si="31"/>
        <v>-9.115846424769396</v>
      </c>
      <c r="AE63" s="69">
        <f t="shared" si="32"/>
        <v>50.300254328527892</v>
      </c>
      <c r="AF63" s="69">
        <f t="shared" si="33"/>
        <v>41.184407903758505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9.5292556510873316E-2</v>
      </c>
      <c r="C64" s="173">
        <f t="shared" si="52"/>
        <v>8.0733416574442649E-2</v>
      </c>
      <c r="D64" s="173">
        <f t="shared" si="52"/>
        <v>9.9337822309996091E-2</v>
      </c>
      <c r="E64" s="173">
        <f t="shared" si="52"/>
        <v>7.4423841661852605E-2</v>
      </c>
      <c r="F64" s="173">
        <f t="shared" si="52"/>
        <v>7.955437233202238E-2</v>
      </c>
      <c r="H64" s="68">
        <f t="shared" si="21"/>
        <v>-14.769655273695351</v>
      </c>
      <c r="I64" s="69">
        <f t="shared" si="22"/>
        <v>40.891872548655698</v>
      </c>
      <c r="J64" s="69">
        <f t="shared" si="23"/>
        <v>26.122217274960352</v>
      </c>
      <c r="L64" t="str">
        <f t="shared" si="24"/>
        <v>63 Community and civil enforcement occupations</v>
      </c>
      <c r="M64" s="173">
        <f t="shared" ref="M64:Q64" si="71">M27/M$35*100</f>
        <v>0.13627289072704163</v>
      </c>
      <c r="N64" s="173">
        <f t="shared" si="71"/>
        <v>0.1013946636219665</v>
      </c>
      <c r="O64" s="173">
        <f t="shared" si="71"/>
        <v>0.1452592716471357</v>
      </c>
      <c r="P64" s="173">
        <f t="shared" si="71"/>
        <v>8.4204508646584034E-2</v>
      </c>
      <c r="Q64" s="173">
        <f t="shared" si="71"/>
        <v>9.5979419473483374E-2</v>
      </c>
      <c r="S64" s="68">
        <f t="shared" si="26"/>
        <v>-30.756998854948591</v>
      </c>
      <c r="T64" s="69">
        <f t="shared" si="27"/>
        <v>26.907344191798032</v>
      </c>
      <c r="U64" s="69">
        <f t="shared" si="28"/>
        <v>-3.8496546631505577</v>
      </c>
      <c r="W64" t="str">
        <f t="shared" si="29"/>
        <v>63 Community and civil enforcement occupations</v>
      </c>
      <c r="X64" s="173">
        <f t="shared" ref="X64:AB64" si="72">X27/X$35*100</f>
        <v>4.8118368801619904E-2</v>
      </c>
      <c r="Y64" s="173">
        <f t="shared" si="72"/>
        <v>5.7503775385054683E-2</v>
      </c>
      <c r="Z64" s="173">
        <f t="shared" si="72"/>
        <v>4.8472978780595762E-2</v>
      </c>
      <c r="AA64" s="173">
        <f t="shared" si="72"/>
        <v>6.3683369082235319E-2</v>
      </c>
      <c r="AB64" s="173">
        <f t="shared" si="72"/>
        <v>6.1938686205791432E-2</v>
      </c>
      <c r="AD64" s="68">
        <f t="shared" si="31"/>
        <v>38.297106621564652</v>
      </c>
      <c r="AE64" s="69">
        <f t="shared" si="32"/>
        <v>87.310693333934537</v>
      </c>
      <c r="AF64" s="69">
        <f t="shared" si="33"/>
        <v>125.6077999554992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6.2692446280347633</v>
      </c>
      <c r="C65" s="173">
        <f t="shared" si="73"/>
        <v>5.5366462561843344</v>
      </c>
      <c r="D65" s="173">
        <f t="shared" si="73"/>
        <v>5.5528439131814071</v>
      </c>
      <c r="E65" s="173">
        <f t="shared" si="73"/>
        <v>5.2679062713469245</v>
      </c>
      <c r="F65" s="173">
        <f t="shared" si="73"/>
        <v>4.9103870172116464</v>
      </c>
      <c r="H65" s="68">
        <f t="shared" si="21"/>
        <v>-5.8879825221332336</v>
      </c>
      <c r="I65" s="69">
        <f t="shared" si="22"/>
        <v>43.896137581183403</v>
      </c>
      <c r="J65" s="69">
        <f t="shared" si="23"/>
        <v>38.008155059050168</v>
      </c>
      <c r="L65" t="str">
        <f t="shared" si="24"/>
        <v>71 Sales occupations</v>
      </c>
      <c r="M65" s="173">
        <f t="shared" ref="M65:Q65" si="74">M28/M$35*100</f>
        <v>4.7444508241937768</v>
      </c>
      <c r="N65" s="173">
        <f t="shared" si="74"/>
        <v>4.546098759583197</v>
      </c>
      <c r="O65" s="173">
        <f t="shared" si="74"/>
        <v>4.6205376899350972</v>
      </c>
      <c r="P65" s="173">
        <f t="shared" si="74"/>
        <v>4.4505922692427857</v>
      </c>
      <c r="Q65" s="173">
        <f t="shared" si="74"/>
        <v>4.2475007036218662</v>
      </c>
      <c r="S65" s="68">
        <f t="shared" si="26"/>
        <v>-3.6653400660650433</v>
      </c>
      <c r="T65" s="69">
        <f t="shared" si="27"/>
        <v>32.116828914085026</v>
      </c>
      <c r="U65" s="69">
        <f t="shared" si="28"/>
        <v>28.451488848019984</v>
      </c>
      <c r="W65" t="str">
        <f t="shared" si="29"/>
        <v>71 Sales occupations</v>
      </c>
      <c r="X65" s="173">
        <f t="shared" ref="X65:AB65" si="75">X28/X$35*100</f>
        <v>8.0244989590724423</v>
      </c>
      <c r="Y65" s="173">
        <f t="shared" si="75"/>
        <v>6.6503284494306687</v>
      </c>
      <c r="Z65" s="173">
        <f t="shared" si="75"/>
        <v>6.5855118897244838</v>
      </c>
      <c r="AA65" s="173">
        <f t="shared" si="75"/>
        <v>6.1654256984208029</v>
      </c>
      <c r="AB65" s="173">
        <f t="shared" si="75"/>
        <v>5.6213254478293573</v>
      </c>
      <c r="AD65" s="68">
        <f t="shared" si="31"/>
        <v>-7.6153101171738307</v>
      </c>
      <c r="AE65" s="69">
        <f t="shared" si="32"/>
        <v>53.05043266613211</v>
      </c>
      <c r="AF65" s="69">
        <f t="shared" si="33"/>
        <v>45.435122548958276</v>
      </c>
    </row>
    <row r="66" spans="1:32" x14ac:dyDescent="0.2">
      <c r="A66" t="str">
        <f t="shared" si="19"/>
        <v>72 Customer service occupations</v>
      </c>
      <c r="B66" s="173">
        <f t="shared" si="73"/>
        <v>1.8514898101199022</v>
      </c>
      <c r="C66" s="173">
        <f t="shared" si="73"/>
        <v>1.931743273226133</v>
      </c>
      <c r="D66" s="173">
        <f t="shared" si="73"/>
        <v>2.0159918835751647</v>
      </c>
      <c r="E66" s="173">
        <f t="shared" si="73"/>
        <v>2.2251898417259355</v>
      </c>
      <c r="F66" s="173">
        <f t="shared" si="73"/>
        <v>2.4132456800146915</v>
      </c>
      <c r="H66" s="68">
        <f t="shared" si="21"/>
        <v>27.39652581735222</v>
      </c>
      <c r="I66" s="69">
        <f t="shared" si="22"/>
        <v>52.400624916036399</v>
      </c>
      <c r="J66" s="69">
        <f t="shared" si="23"/>
        <v>79.797150733388605</v>
      </c>
      <c r="L66" t="str">
        <f t="shared" si="24"/>
        <v>72 Customer service occupations</v>
      </c>
      <c r="M66" s="173">
        <f t="shared" ref="M66:Q66" si="76">M29/M$35*100</f>
        <v>1.5094925253572982</v>
      </c>
      <c r="N66" s="173">
        <f t="shared" si="76"/>
        <v>1.3919615356498576</v>
      </c>
      <c r="O66" s="173">
        <f t="shared" si="76"/>
        <v>1.6335698844763693</v>
      </c>
      <c r="P66" s="173">
        <f t="shared" si="76"/>
        <v>2.0223684193194993</v>
      </c>
      <c r="Q66" s="173">
        <f t="shared" si="76"/>
        <v>2.2644254028033184</v>
      </c>
      <c r="S66" s="68">
        <f t="shared" si="26"/>
        <v>45.265313646895976</v>
      </c>
      <c r="T66" s="69">
        <f t="shared" si="27"/>
        <v>44.733450992659648</v>
      </c>
      <c r="U66" s="69">
        <f t="shared" si="28"/>
        <v>89.998764639555631</v>
      </c>
      <c r="W66" t="str">
        <f t="shared" si="29"/>
        <v>72 Customer service occupations</v>
      </c>
      <c r="X66" s="173">
        <f t="shared" ref="X66:AB66" si="77">X29/X$35*100</f>
        <v>2.2451772803670527</v>
      </c>
      <c r="Y66" s="173">
        <f t="shared" si="77"/>
        <v>2.5386251354699665</v>
      </c>
      <c r="Z66" s="173">
        <f t="shared" si="77"/>
        <v>2.4395811959148528</v>
      </c>
      <c r="AA66" s="173">
        <f t="shared" si="77"/>
        <v>2.4479147263698904</v>
      </c>
      <c r="AB66" s="173">
        <f t="shared" si="77"/>
        <v>2.5728538242103158</v>
      </c>
      <c r="AD66" s="68">
        <f t="shared" si="31"/>
        <v>14.143359143688594</v>
      </c>
      <c r="AE66" s="69">
        <f t="shared" si="32"/>
        <v>58.087319217396406</v>
      </c>
      <c r="AF66" s="69">
        <f t="shared" si="33"/>
        <v>72.230678361084998</v>
      </c>
    </row>
    <row r="67" spans="1:32" x14ac:dyDescent="0.2">
      <c r="A67" t="str">
        <f t="shared" si="19"/>
        <v>81 Process, plant and machine operatives</v>
      </c>
      <c r="B67" s="173">
        <f t="shared" si="73"/>
        <v>3.8070545453559581</v>
      </c>
      <c r="C67" s="173">
        <f t="shared" si="73"/>
        <v>3.4505760255487412</v>
      </c>
      <c r="D67" s="173">
        <f t="shared" si="73"/>
        <v>2.9882512153835692</v>
      </c>
      <c r="E67" s="173">
        <f t="shared" si="73"/>
        <v>3.0495637790601422</v>
      </c>
      <c r="F67" s="173">
        <f t="shared" si="73"/>
        <v>2.7611694008894729</v>
      </c>
      <c r="H67" s="68">
        <f t="shared" si="21"/>
        <v>-1.6621353376182229</v>
      </c>
      <c r="I67" s="69">
        <f t="shared" si="22"/>
        <v>41.174546669173878</v>
      </c>
      <c r="J67" s="69">
        <f t="shared" si="23"/>
        <v>39.512411331555654</v>
      </c>
      <c r="L67" t="str">
        <f t="shared" si="24"/>
        <v>81 Process, plant and machine operatives</v>
      </c>
      <c r="M67" s="173">
        <f t="shared" ref="M67:Q67" si="78">M30/M$35*100</f>
        <v>5.7391516105668252</v>
      </c>
      <c r="N67" s="173">
        <f t="shared" si="78"/>
        <v>5.1122010597841321</v>
      </c>
      <c r="O67" s="173">
        <f t="shared" si="78"/>
        <v>4.4346548184057273</v>
      </c>
      <c r="P67" s="173">
        <f t="shared" si="78"/>
        <v>4.3807653695215549</v>
      </c>
      <c r="Q67" s="173">
        <f t="shared" si="78"/>
        <v>3.8894126705100098</v>
      </c>
      <c r="S67" s="68">
        <f t="shared" si="26"/>
        <v>-8.0893516251503321</v>
      </c>
      <c r="T67" s="69">
        <f t="shared" si="27"/>
        <v>35.736136807708796</v>
      </c>
      <c r="U67" s="69">
        <f t="shared" si="28"/>
        <v>27.646785182558464</v>
      </c>
      <c r="W67" t="str">
        <f t="shared" si="29"/>
        <v>81 Process, plant and machine operatives</v>
      </c>
      <c r="X67" s="173">
        <f t="shared" ref="X67:AB67" si="79">X30/X$35*100</f>
        <v>1.5829362854615583</v>
      </c>
      <c r="Y67" s="173">
        <f t="shared" si="79"/>
        <v>1.5823948239102614</v>
      </c>
      <c r="Z67" s="173">
        <f t="shared" si="79"/>
        <v>1.3861438339734515</v>
      </c>
      <c r="AA67" s="173">
        <f t="shared" si="79"/>
        <v>1.5877274643575072</v>
      </c>
      <c r="AB67" s="173">
        <f t="shared" si="79"/>
        <v>1.5511406478212884</v>
      </c>
      <c r="AD67" s="68">
        <f t="shared" si="31"/>
        <v>21.113818037635212</v>
      </c>
      <c r="AE67" s="69">
        <f t="shared" si="32"/>
        <v>60.446493325229625</v>
      </c>
      <c r="AF67" s="69">
        <f t="shared" si="33"/>
        <v>81.560311362864837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4.2820661417292571</v>
      </c>
      <c r="C68" s="173">
        <f t="shared" si="73"/>
        <v>4.4062201251729478</v>
      </c>
      <c r="D68" s="173">
        <f t="shared" si="73"/>
        <v>3.9984020592085896</v>
      </c>
      <c r="E68" s="173">
        <f t="shared" si="73"/>
        <v>4.0178257141160563</v>
      </c>
      <c r="F68" s="173">
        <f t="shared" si="73"/>
        <v>3.8719257676521326</v>
      </c>
      <c r="H68" s="68">
        <f t="shared" si="21"/>
        <v>3.0588724365837825</v>
      </c>
      <c r="I68" s="69">
        <f t="shared" si="22"/>
        <v>54.668275837988332</v>
      </c>
      <c r="J68" s="69">
        <f t="shared" si="23"/>
        <v>57.727148274572116</v>
      </c>
      <c r="L68" t="str">
        <f t="shared" si="24"/>
        <v>82 Transport and mobile machine drivers and operatives</v>
      </c>
      <c r="M68" s="173">
        <f t="shared" ref="M68:Q68" si="80">M31/M$35*100</f>
        <v>7.6188764816164669</v>
      </c>
      <c r="N68" s="173">
        <f t="shared" si="80"/>
        <v>7.9246401458211047</v>
      </c>
      <c r="O68" s="173">
        <f t="shared" si="80"/>
        <v>7.2607481877969144</v>
      </c>
      <c r="P68" s="173">
        <f t="shared" si="80"/>
        <v>7.2232251666317513</v>
      </c>
      <c r="Q68" s="173">
        <f t="shared" si="80"/>
        <v>6.9841904606423757</v>
      </c>
      <c r="S68" s="68">
        <f t="shared" si="26"/>
        <v>0.80366569120659359</v>
      </c>
      <c r="T68" s="69">
        <f t="shared" si="27"/>
        <v>53.122015165388866</v>
      </c>
      <c r="U68" s="69">
        <f t="shared" si="28"/>
        <v>53.925680856595463</v>
      </c>
      <c r="W68" t="str">
        <f t="shared" si="29"/>
        <v>82 Transport and mobile machine drivers and operatives</v>
      </c>
      <c r="X68" s="173">
        <f t="shared" ref="X68:AB68" si="81">X31/X$35*100</f>
        <v>0.44092330249121992</v>
      </c>
      <c r="Y68" s="173">
        <f t="shared" si="81"/>
        <v>0.45042624471543291</v>
      </c>
      <c r="Z68" s="173">
        <f t="shared" si="81"/>
        <v>0.38486790981524771</v>
      </c>
      <c r="AA68" s="173">
        <f t="shared" si="81"/>
        <v>0.49787099321516437</v>
      </c>
      <c r="AB68" s="173">
        <f t="shared" si="81"/>
        <v>0.53405541018595093</v>
      </c>
      <c r="AD68" s="68">
        <f t="shared" si="31"/>
        <v>50.184610186198775</v>
      </c>
      <c r="AE68" s="69">
        <f t="shared" si="32"/>
        <v>86.979581707765092</v>
      </c>
      <c r="AF68" s="69">
        <f t="shared" si="33"/>
        <v>137.16419189396385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2.0287067899635325</v>
      </c>
      <c r="C69" s="173">
        <f t="shared" si="73"/>
        <v>1.7184169734669434</v>
      </c>
      <c r="D69" s="173">
        <f t="shared" si="73"/>
        <v>1.5311254194489952</v>
      </c>
      <c r="E69" s="173">
        <f t="shared" si="73"/>
        <v>2.6690289635915598</v>
      </c>
      <c r="F69" s="173">
        <f t="shared" si="73"/>
        <v>2.8852351353595846</v>
      </c>
      <c r="H69" s="68">
        <f t="shared" si="21"/>
        <v>100.54658552945955</v>
      </c>
      <c r="I69" s="69">
        <f t="shared" si="22"/>
        <v>84.319265976048129</v>
      </c>
      <c r="J69" s="69">
        <f t="shared" si="23"/>
        <v>184.86585150550766</v>
      </c>
      <c r="L69" t="str">
        <f t="shared" si="24"/>
        <v>91 Elementary trades and related occupations</v>
      </c>
      <c r="M69" s="173">
        <f t="shared" ref="M69:Q70" si="82">M32/M$35*100</f>
        <v>2.8758507770465727</v>
      </c>
      <c r="N69" s="173">
        <f t="shared" si="82"/>
        <v>2.4747173665516748</v>
      </c>
      <c r="O69" s="173">
        <f t="shared" si="82"/>
        <v>2.2797288913926668</v>
      </c>
      <c r="P69" s="173">
        <f t="shared" si="82"/>
        <v>3.0625232479454669</v>
      </c>
      <c r="Q69" s="173">
        <f t="shared" si="82"/>
        <v>3.2185988694659127</v>
      </c>
      <c r="S69" s="68">
        <f t="shared" si="26"/>
        <v>47.953511662791179</v>
      </c>
      <c r="T69" s="69">
        <f t="shared" si="27"/>
        <v>47.099081566801956</v>
      </c>
      <c r="U69" s="69">
        <f t="shared" si="28"/>
        <v>95.052593229593143</v>
      </c>
      <c r="W69" t="str">
        <f t="shared" si="29"/>
        <v>91 Elementary trades and related occupations</v>
      </c>
      <c r="X69" s="173">
        <f t="shared" ref="X69:AB70" si="83">X32/X$35*100</f>
        <v>1.0535236874388632</v>
      </c>
      <c r="Y69" s="173">
        <f t="shared" si="83"/>
        <v>0.86810107906129041</v>
      </c>
      <c r="Z69" s="173">
        <f t="shared" si="83"/>
        <v>0.70193559605235645</v>
      </c>
      <c r="AA69" s="173">
        <f t="shared" si="83"/>
        <v>2.2369199287029424</v>
      </c>
      <c r="AB69" s="173">
        <f t="shared" si="83"/>
        <v>2.527706121572955</v>
      </c>
      <c r="AD69" s="68">
        <f t="shared" si="31"/>
        <v>289.74461871558896</v>
      </c>
      <c r="AE69" s="69">
        <f t="shared" si="32"/>
        <v>218.21495161151719</v>
      </c>
      <c r="AF69" s="69">
        <f t="shared" si="33"/>
        <v>507.95957032710612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9.3393444905056597</v>
      </c>
      <c r="C70" s="173">
        <f t="shared" si="73"/>
        <v>9.0146111261253168</v>
      </c>
      <c r="D70" s="173">
        <f t="shared" si="73"/>
        <v>8.263236241202824</v>
      </c>
      <c r="E70" s="173">
        <f t="shared" si="73"/>
        <v>7.2060272114137733</v>
      </c>
      <c r="F70" s="173">
        <f t="shared" si="73"/>
        <v>6.3740358288132422</v>
      </c>
      <c r="H70" s="68">
        <f t="shared" si="21"/>
        <v>-17.90642706993123</v>
      </c>
      <c r="I70" s="69">
        <f t="shared" si="22"/>
        <v>43.020960649941145</v>
      </c>
      <c r="J70" s="69">
        <f t="shared" si="23"/>
        <v>25.114533580009919</v>
      </c>
      <c r="L70" t="str">
        <f t="shared" si="24"/>
        <v>92 Elementary administration and service occupations</v>
      </c>
      <c r="M70" s="173">
        <f t="shared" si="82"/>
        <v>8.7989644061019447</v>
      </c>
      <c r="N70" s="173">
        <f t="shared" si="82"/>
        <v>8.0948704634380864</v>
      </c>
      <c r="O70" s="173">
        <f t="shared" si="82"/>
        <v>7.7483837187435363</v>
      </c>
      <c r="P70" s="173">
        <f t="shared" si="82"/>
        <v>7.4767801974555193</v>
      </c>
      <c r="Q70" s="173">
        <f t="shared" si="82"/>
        <v>6.8847155091862264</v>
      </c>
      <c r="S70" s="68">
        <f t="shared" si="26"/>
        <v>-6.8856736972653207</v>
      </c>
      <c r="T70" s="69">
        <f t="shared" si="27"/>
        <v>39.428748067223232</v>
      </c>
      <c r="U70" s="69">
        <f t="shared" si="28"/>
        <v>32.543074369957914</v>
      </c>
      <c r="W70" t="str">
        <f t="shared" si="29"/>
        <v>92 Elementary administration and service occupations</v>
      </c>
      <c r="X70" s="173">
        <f t="shared" si="83"/>
        <v>9.9613987519847278</v>
      </c>
      <c r="Y70" s="173">
        <f t="shared" si="83"/>
        <v>10.048684506709328</v>
      </c>
      <c r="Z70" s="173">
        <f t="shared" si="83"/>
        <v>8.8335120790437873</v>
      </c>
      <c r="AA70" s="173">
        <f t="shared" si="83"/>
        <v>6.9087044391559633</v>
      </c>
      <c r="AB70" s="173">
        <f t="shared" si="83"/>
        <v>5.8263373727286769</v>
      </c>
      <c r="AD70" s="68">
        <f t="shared" si="31"/>
        <v>-28.614002012334883</v>
      </c>
      <c r="AE70" s="69">
        <f t="shared" si="32"/>
        <v>46.511092779555582</v>
      </c>
      <c r="AF70" s="69">
        <f t="shared" si="33"/>
        <v>17.8970907672207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6.4252861490225328</v>
      </c>
      <c r="I72" s="67">
        <f>IF(D35&gt;0,I35/D35*100,0)</f>
        <v>49.932053452338728</v>
      </c>
      <c r="J72" s="67">
        <f>IF(D35&gt;0,(J35/D35)*100,0)</f>
        <v>56.357339601361268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4.7952568182678696</v>
      </c>
      <c r="T72" s="67">
        <f t="shared" ref="T72" si="85">IF(O35&gt;0,T35/O35*100,0)</f>
        <v>41.230049044654322</v>
      </c>
      <c r="U72" s="67">
        <f t="shared" ref="U72" si="86">IF(O35&gt;0,(U35/O35)*100,0)</f>
        <v>46.025305862922153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8.2307863685052141</v>
      </c>
      <c r="AE72" s="67">
        <f t="shared" ref="AE72" si="88">IF(Z35&gt;0,AE35/Z35*100,0)</f>
        <v>59.57081919205681</v>
      </c>
      <c r="AF72" s="67">
        <f t="shared" ref="AF72" si="89">IF(Z35&gt;0,(AF35/Z35)*100,0)</f>
        <v>67.80160556056201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West Midlands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West Midlands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West Midlands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4.3403261486117062</v>
      </c>
      <c r="C82" s="18">
        <f t="shared" ref="B82:E107" si="96">IF(AND(D$6-C$6 &lt;&gt; 0,C8&lt;&gt;0,D8&lt;&gt;0),(EXP(LN(D8/C8)/(D$6-C$6))-1)*100,0)</f>
        <v>2.5396527722565621</v>
      </c>
      <c r="D82" s="18">
        <f t="shared" si="96"/>
        <v>-1.9702570212372872</v>
      </c>
      <c r="E82" s="18">
        <f t="shared" si="96"/>
        <v>0.87597385432782726</v>
      </c>
      <c r="F82" s="18">
        <f t="shared" ref="F82:F107" si="97">IF(AND(F$6-D$6 &lt;&gt; 0,D8&lt;&gt;0,F8&lt;&gt;0),(EXP(LN(F8/D8)/(F$6-D$6))-1)*100,0)</f>
        <v>-8.1835307625754972E-2</v>
      </c>
      <c r="H82" s="18">
        <f t="shared" ref="H82:H107" si="98">IF($F$6-$D$6 &lt;&gt; 0,(EXP(LN(1+(H45/100))/($F$6-$D$6))-1)*100,0)</f>
        <v>-8.1835307625754972E-2</v>
      </c>
      <c r="I82" s="18">
        <f t="shared" ref="I82:I107" si="99">IF(D8&gt;0,((1+(I8/D8))^(1/($F$6-$D$6))-1)*100,0)</f>
        <v>2.6541900856329015</v>
      </c>
      <c r="J82" s="18">
        <f t="shared" ref="J82:J107" si="100">IF($F$6-$D$6 &lt;&gt; 0,(EXP(LN(1+(J45/100))/($F$6-$D$6))-1)*100,0)</f>
        <v>2.5975848488256403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3.3354421665868328</v>
      </c>
      <c r="N82" s="18">
        <f t="shared" si="102"/>
        <v>1.41707667232287</v>
      </c>
      <c r="O82" s="18">
        <f t="shared" si="102"/>
        <v>-2.7717077368283327</v>
      </c>
      <c r="P82" s="18">
        <f t="shared" si="102"/>
        <v>0.42940183529442955</v>
      </c>
      <c r="Q82" s="18">
        <f t="shared" ref="Q82:Q107" si="103">IF(AND(Q$6-O$6 &lt;&gt; 0,O8&lt;&gt;0,Q8&lt;&gt;0),(EXP(LN(Q8/O8)/(Q$6-O$6))-1)*100,0)</f>
        <v>-0.64917679942274598</v>
      </c>
      <c r="S82" s="18">
        <f t="shared" ref="S82:S107" si="104">IF($F$6-$D$6 &lt;&gt; 0,(EXP(LN(1+(S45/100))/($F$6-$D$6))-1)*100,0)</f>
        <v>-0.64917679942274598</v>
      </c>
      <c r="T82" s="18">
        <f t="shared" ref="T82:T107" si="105">IF(O8&gt;0,((1+(T8/O8))^(1/($F$6-$D$6))-1)*100,0)</f>
        <v>2.3513897493308455</v>
      </c>
      <c r="U82" s="18">
        <f t="shared" ref="U82:U107" si="106">IF($F$6-$D$6 &lt;&gt; 0,(EXP(LN(1+(U45/100))/($F$6-$D$6))-1)*100,0)</f>
        <v>1.8888938046248249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6.6896045496725343</v>
      </c>
      <c r="Y82" s="18">
        <f t="shared" si="108"/>
        <v>4.9632557842614888</v>
      </c>
      <c r="Z82" s="18">
        <f t="shared" si="108"/>
        <v>-0.37809065902560945</v>
      </c>
      <c r="AA82" s="18">
        <f t="shared" si="108"/>
        <v>1.6568597148462594</v>
      </c>
      <c r="AB82" s="18">
        <f t="shared" ref="AB82:AB107" si="109">IF(AND(AB$6-Z$6 &lt;&gt; 0,Z8&lt;&gt;0,AB8&lt;&gt;0),(EXP(LN(AB8/Z8)/(AB$6-Z$6))-1)*100,0)</f>
        <v>0.97396576163111259</v>
      </c>
      <c r="AD82" s="18">
        <f t="shared" ref="AD82:AD107" si="110">IF($F$6-$D$6 &lt;&gt; 0,(EXP(LN(1+(AD45/100))/($F$6-$D$6))-1)*100,0)</f>
        <v>0.97396576163111259</v>
      </c>
      <c r="AE82" s="18">
        <f t="shared" ref="AE82:AE107" si="111">IF(Z8&gt;0,((1+(AE8/Z8))^(1/($F$6-$D$6))-1)*100,0)</f>
        <v>3.2482806450555124</v>
      </c>
      <c r="AF82" s="18">
        <f t="shared" ref="AF82:AF107" si="112">IF($F$6-$D$6 &lt;&gt; 0,(EXP(LN(1+(AF45/100))/($F$6-$D$6))-1)*100,0)</f>
        <v>3.8867433865166001</v>
      </c>
    </row>
    <row r="83" spans="1:32" x14ac:dyDescent="0.2">
      <c r="A83" t="str">
        <f t="shared" si="95"/>
        <v>12 Other managers and proprietors</v>
      </c>
      <c r="B83" s="18">
        <f t="shared" si="96"/>
        <v>1.4807085173788481</v>
      </c>
      <c r="C83" s="18">
        <f t="shared" si="96"/>
        <v>4.6488717972553717</v>
      </c>
      <c r="D83" s="18">
        <f t="shared" si="96"/>
        <v>0.70390130911137661</v>
      </c>
      <c r="E83" s="18">
        <f t="shared" si="96"/>
        <v>1.2820090656476379</v>
      </c>
      <c r="F83" s="18">
        <f t="shared" si="97"/>
        <v>1.0889386705738913</v>
      </c>
      <c r="H83" s="18">
        <f t="shared" si="98"/>
        <v>1.0889386705738913</v>
      </c>
      <c r="I83" s="18">
        <f t="shared" si="99"/>
        <v>3.2534280658733428</v>
      </c>
      <c r="J83" s="18">
        <f t="shared" si="100"/>
        <v>3.9688416970197204</v>
      </c>
      <c r="L83" t="str">
        <f t="shared" si="101"/>
        <v>12 Other managers and proprietors</v>
      </c>
      <c r="M83" s="18">
        <f t="shared" si="102"/>
        <v>2.0207826036164001</v>
      </c>
      <c r="N83" s="18">
        <f t="shared" si="102"/>
        <v>-4.6575875277031997</v>
      </c>
      <c r="O83" s="18">
        <f t="shared" si="102"/>
        <v>2.5107923305195845</v>
      </c>
      <c r="P83" s="18">
        <f t="shared" si="102"/>
        <v>1.225362977728528</v>
      </c>
      <c r="Q83" s="18">
        <f t="shared" si="103"/>
        <v>1.6520384203222882</v>
      </c>
      <c r="S83" s="18">
        <f t="shared" si="104"/>
        <v>1.6520384203222882</v>
      </c>
      <c r="T83" s="18">
        <f t="shared" si="105"/>
        <v>3.1862816726776488</v>
      </c>
      <c r="U83" s="18">
        <f t="shared" si="106"/>
        <v>4.2960396699988745</v>
      </c>
      <c r="W83" t="str">
        <f t="shared" si="107"/>
        <v>12 Other managers and proprietors</v>
      </c>
      <c r="X83" s="18">
        <f t="shared" si="108"/>
        <v>0.66721766571125052</v>
      </c>
      <c r="Y83" s="18">
        <f t="shared" si="108"/>
        <v>19.143104066561211</v>
      </c>
      <c r="Z83" s="18">
        <f t="shared" si="108"/>
        <v>-1.7467352234448286</v>
      </c>
      <c r="AA83" s="18">
        <f t="shared" si="108"/>
        <v>1.3687340181872898</v>
      </c>
      <c r="AB83" s="18">
        <f t="shared" si="109"/>
        <v>0.31941981797085628</v>
      </c>
      <c r="AD83" s="18">
        <f t="shared" si="110"/>
        <v>0.31941981797085628</v>
      </c>
      <c r="AE83" s="18">
        <f t="shared" si="111"/>
        <v>3.3362669267527512</v>
      </c>
      <c r="AF83" s="18">
        <f t="shared" si="112"/>
        <v>3.5397661884057907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3.421874413917303</v>
      </c>
      <c r="C84" s="18">
        <f t="shared" si="96"/>
        <v>5.1690762046737726</v>
      </c>
      <c r="D84" s="18">
        <f t="shared" si="96"/>
        <v>3.8790003594209699</v>
      </c>
      <c r="E84" s="18">
        <f t="shared" si="96"/>
        <v>1.2560835822777783</v>
      </c>
      <c r="F84" s="18">
        <f t="shared" si="97"/>
        <v>2.1229466976161682</v>
      </c>
      <c r="H84" s="18">
        <f t="shared" si="98"/>
        <v>2.1229466976161682</v>
      </c>
      <c r="I84" s="18">
        <f t="shared" si="99"/>
        <v>2.5262644455413152</v>
      </c>
      <c r="J84" s="18">
        <f t="shared" si="100"/>
        <v>4.0893156790346996</v>
      </c>
      <c r="L84" t="str">
        <f t="shared" si="101"/>
        <v>21 Science, research, engineering and technology professionals</v>
      </c>
      <c r="M84" s="18">
        <f t="shared" si="102"/>
        <v>3.5808837326141152</v>
      </c>
      <c r="N84" s="18">
        <f t="shared" si="102"/>
        <v>1.6842317232536486</v>
      </c>
      <c r="O84" s="18">
        <f t="shared" si="102"/>
        <v>3.3129162990555905</v>
      </c>
      <c r="P84" s="18">
        <f t="shared" si="102"/>
        <v>0.98726119973819859</v>
      </c>
      <c r="Q84" s="18">
        <f t="shared" si="103"/>
        <v>1.7566036678830832</v>
      </c>
      <c r="S84" s="18">
        <f t="shared" si="104"/>
        <v>1.7566036678830832</v>
      </c>
      <c r="T84" s="18">
        <f t="shared" si="105"/>
        <v>2.2281710770871488</v>
      </c>
      <c r="U84" s="18">
        <f t="shared" si="106"/>
        <v>3.5610514055703701</v>
      </c>
      <c r="W84" t="str">
        <f t="shared" si="107"/>
        <v>21 Science, research, engineering and technology professionals</v>
      </c>
      <c r="X84" s="18">
        <f t="shared" si="108"/>
        <v>2.5898523102841242</v>
      </c>
      <c r="Y84" s="18">
        <f t="shared" si="108"/>
        <v>23.847953809032308</v>
      </c>
      <c r="Z84" s="18">
        <f t="shared" si="108"/>
        <v>6.233995568137396</v>
      </c>
      <c r="AA84" s="18">
        <f t="shared" si="108"/>
        <v>2.2297356995796491</v>
      </c>
      <c r="AB84" s="18">
        <f t="shared" si="109"/>
        <v>3.5474315022842262</v>
      </c>
      <c r="AD84" s="18">
        <f t="shared" si="110"/>
        <v>3.5474315022842262</v>
      </c>
      <c r="AE84" s="18">
        <f t="shared" si="111"/>
        <v>3.7109568283334005</v>
      </c>
      <c r="AF84" s="18">
        <f t="shared" si="112"/>
        <v>6.0518705978813925</v>
      </c>
    </row>
    <row r="85" spans="1:32" x14ac:dyDescent="0.2">
      <c r="A85" t="str">
        <f t="shared" si="95"/>
        <v>22 Health professionals</v>
      </c>
      <c r="B85" s="18">
        <f t="shared" si="96"/>
        <v>6.1894618488078645</v>
      </c>
      <c r="C85" s="18">
        <f t="shared" si="96"/>
        <v>-1.5865203915432335</v>
      </c>
      <c r="D85" s="18">
        <f t="shared" si="96"/>
        <v>-0.34036699705141116</v>
      </c>
      <c r="E85" s="18">
        <f t="shared" si="96"/>
        <v>0.70811284706824296</v>
      </c>
      <c r="F85" s="18">
        <f t="shared" si="97"/>
        <v>0.35739963442067424</v>
      </c>
      <c r="H85" s="18">
        <f t="shared" si="98"/>
        <v>0.35739963442067424</v>
      </c>
      <c r="I85" s="18">
        <f t="shared" si="99"/>
        <v>2.8828665430202127</v>
      </c>
      <c r="J85" s="18">
        <f t="shared" si="100"/>
        <v>3.1250138039001341</v>
      </c>
      <c r="L85" t="str">
        <f t="shared" si="101"/>
        <v>22 Health professionals</v>
      </c>
      <c r="M85" s="18">
        <f t="shared" si="102"/>
        <v>6.5408805348495802</v>
      </c>
      <c r="N85" s="18">
        <f t="shared" si="102"/>
        <v>6.7965016229290631</v>
      </c>
      <c r="O85" s="18">
        <f t="shared" si="102"/>
        <v>-0.38534536821200893</v>
      </c>
      <c r="P85" s="18">
        <f t="shared" si="102"/>
        <v>0.60643248327112431</v>
      </c>
      <c r="Q85" s="18">
        <f t="shared" si="103"/>
        <v>0.27474755033132237</v>
      </c>
      <c r="S85" s="18">
        <f t="shared" si="104"/>
        <v>0.27474755033132237</v>
      </c>
      <c r="T85" s="18">
        <f t="shared" si="105"/>
        <v>2.1833560002932018</v>
      </c>
      <c r="U85" s="18">
        <f t="shared" si="106"/>
        <v>2.3874828078078059</v>
      </c>
      <c r="W85" t="str">
        <f t="shared" si="107"/>
        <v>22 Health professionals</v>
      </c>
      <c r="X85" s="18">
        <f t="shared" si="108"/>
        <v>6.0814386654097996</v>
      </c>
      <c r="Y85" s="18">
        <f t="shared" si="108"/>
        <v>-4.1913675636989662</v>
      </c>
      <c r="Z85" s="18">
        <f t="shared" si="108"/>
        <v>-0.32480697797298008</v>
      </c>
      <c r="AA85" s="18">
        <f t="shared" si="108"/>
        <v>0.74301097842450758</v>
      </c>
      <c r="AB85" s="18">
        <f t="shared" si="109"/>
        <v>0.3858066175167929</v>
      </c>
      <c r="AD85" s="18">
        <f t="shared" si="110"/>
        <v>0.3858066175167929</v>
      </c>
      <c r="AE85" s="18">
        <f t="shared" si="111"/>
        <v>3.1103977935640126</v>
      </c>
      <c r="AF85" s="18">
        <f t="shared" si="112"/>
        <v>3.3641470409319973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1.1348650185967424</v>
      </c>
      <c r="C86" s="18">
        <f t="shared" si="96"/>
        <v>5.9493669953018857</v>
      </c>
      <c r="D86" s="18">
        <f t="shared" si="96"/>
        <v>-2.5870061061716854E-2</v>
      </c>
      <c r="E86" s="18">
        <f t="shared" si="96"/>
        <v>0.97417539097952588</v>
      </c>
      <c r="F86" s="18">
        <f t="shared" si="97"/>
        <v>0.63972032016030855</v>
      </c>
      <c r="H86" s="18">
        <f t="shared" si="98"/>
        <v>0.63972032016030855</v>
      </c>
      <c r="I86" s="18">
        <f t="shared" si="99"/>
        <v>2.8395603439271611</v>
      </c>
      <c r="J86" s="18">
        <f t="shared" si="100"/>
        <v>3.2783740670451866</v>
      </c>
      <c r="L86" t="str">
        <f t="shared" si="101"/>
        <v>23 Teaching and other educational professionals</v>
      </c>
      <c r="M86" s="18">
        <f t="shared" si="102"/>
        <v>-0.16069147360289193</v>
      </c>
      <c r="N86" s="18">
        <f t="shared" si="102"/>
        <v>7.8148920931840227</v>
      </c>
      <c r="O86" s="18">
        <f t="shared" si="102"/>
        <v>0.40758957149749087</v>
      </c>
      <c r="P86" s="18">
        <f t="shared" si="102"/>
        <v>0.72384837321206597</v>
      </c>
      <c r="Q86" s="18">
        <f t="shared" si="103"/>
        <v>0.61831824550426795</v>
      </c>
      <c r="S86" s="18">
        <f t="shared" si="104"/>
        <v>0.61831824550426795</v>
      </c>
      <c r="T86" s="18">
        <f t="shared" si="105"/>
        <v>2.4918294399542074</v>
      </c>
      <c r="U86" s="18">
        <f t="shared" si="106"/>
        <v>2.9356866501640155</v>
      </c>
      <c r="W86" t="str">
        <f t="shared" si="107"/>
        <v>23 Teaching and other educational professionals</v>
      </c>
      <c r="X86" s="18">
        <f t="shared" si="108"/>
        <v>1.7745538941992933</v>
      </c>
      <c r="Y86" s="18">
        <f t="shared" si="108"/>
        <v>5.0714870979788884</v>
      </c>
      <c r="Z86" s="18">
        <f t="shared" si="108"/>
        <v>-0.23789384228746213</v>
      </c>
      <c r="AA86" s="18">
        <f t="shared" si="108"/>
        <v>1.0969540084280416</v>
      </c>
      <c r="AB86" s="18">
        <f t="shared" si="109"/>
        <v>0.65003191540720096</v>
      </c>
      <c r="AD86" s="18">
        <f t="shared" si="110"/>
        <v>0.65003191540720096</v>
      </c>
      <c r="AE86" s="18">
        <f t="shared" si="111"/>
        <v>3.0017488712215323</v>
      </c>
      <c r="AF86" s="18">
        <f t="shared" si="112"/>
        <v>3.438312516511588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4.3274021514059458</v>
      </c>
      <c r="C87" s="18">
        <f t="shared" si="96"/>
        <v>9.7444338015055809</v>
      </c>
      <c r="D87" s="18">
        <f t="shared" si="96"/>
        <v>0.82123451399647163</v>
      </c>
      <c r="E87" s="18">
        <f t="shared" si="96"/>
        <v>1.0765367250305857</v>
      </c>
      <c r="F87" s="18">
        <f t="shared" si="97"/>
        <v>0.99136423729180301</v>
      </c>
      <c r="H87" s="18">
        <f t="shared" si="98"/>
        <v>0.99136423729180301</v>
      </c>
      <c r="I87" s="18">
        <f t="shared" si="99"/>
        <v>2.7810605828661572</v>
      </c>
      <c r="J87" s="18">
        <f t="shared" si="100"/>
        <v>3.4717628612932483</v>
      </c>
      <c r="L87" t="str">
        <f t="shared" si="101"/>
        <v>24 Business, media and public service professionals</v>
      </c>
      <c r="M87" s="18">
        <f t="shared" si="102"/>
        <v>3.126329470690381</v>
      </c>
      <c r="N87" s="18">
        <f t="shared" si="102"/>
        <v>10.909177534856696</v>
      </c>
      <c r="O87" s="18">
        <f t="shared" si="102"/>
        <v>1.004751503005652</v>
      </c>
      <c r="P87" s="18">
        <f t="shared" si="102"/>
        <v>0.70198447035938472</v>
      </c>
      <c r="Q87" s="18">
        <f t="shared" si="103"/>
        <v>0.80280583999163824</v>
      </c>
      <c r="S87" s="18">
        <f t="shared" si="104"/>
        <v>0.80280583999163824</v>
      </c>
      <c r="T87" s="18">
        <f t="shared" si="105"/>
        <v>2.5119989210165894</v>
      </c>
      <c r="U87" s="18">
        <f t="shared" si="106"/>
        <v>3.0889546131407819</v>
      </c>
      <c r="W87" t="str">
        <f t="shared" si="107"/>
        <v>24 Business, media and public service professionals</v>
      </c>
      <c r="X87" s="18">
        <f t="shared" si="108"/>
        <v>6.10448150261651</v>
      </c>
      <c r="Y87" s="18">
        <f t="shared" si="108"/>
        <v>8.1393469581743982</v>
      </c>
      <c r="Z87" s="18">
        <f t="shared" si="108"/>
        <v>0.55955871189914408</v>
      </c>
      <c r="AA87" s="18">
        <f t="shared" si="108"/>
        <v>1.596591465286501</v>
      </c>
      <c r="AB87" s="18">
        <f t="shared" si="109"/>
        <v>1.2497310138403606</v>
      </c>
      <c r="AD87" s="18">
        <f t="shared" si="110"/>
        <v>1.2497310138403606</v>
      </c>
      <c r="AE87" s="18">
        <f t="shared" si="111"/>
        <v>3.1452760326490026</v>
      </c>
      <c r="AF87" s="18">
        <f t="shared" si="112"/>
        <v>3.9810885385076489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3.1737831369416103</v>
      </c>
      <c r="C88" s="18">
        <f t="shared" si="96"/>
        <v>7.7080736934303618</v>
      </c>
      <c r="D88" s="18">
        <f t="shared" si="96"/>
        <v>-1.4589376259635967</v>
      </c>
      <c r="E88" s="18">
        <f t="shared" si="96"/>
        <v>0.63243217403714524</v>
      </c>
      <c r="F88" s="18">
        <f t="shared" si="97"/>
        <v>-6.9576901033563399E-2</v>
      </c>
      <c r="H88" s="18">
        <f t="shared" si="98"/>
        <v>-6.9576901033563399E-2</v>
      </c>
      <c r="I88" s="18">
        <f t="shared" si="99"/>
        <v>2.1744649181594689</v>
      </c>
      <c r="J88" s="18">
        <f t="shared" si="100"/>
        <v>2.1230502483238434</v>
      </c>
      <c r="L88" t="str">
        <f t="shared" si="101"/>
        <v>31 Science, engineering and technology associate professionals</v>
      </c>
      <c r="M88" s="18">
        <f t="shared" si="102"/>
        <v>3.9071433951907375</v>
      </c>
      <c r="N88" s="18">
        <f t="shared" si="102"/>
        <v>3.9984422876380821</v>
      </c>
      <c r="O88" s="18">
        <f t="shared" si="102"/>
        <v>-2.3108269073329413</v>
      </c>
      <c r="P88" s="18">
        <f t="shared" si="102"/>
        <v>0.22376374766266416</v>
      </c>
      <c r="Q88" s="18">
        <f t="shared" si="103"/>
        <v>-0.62832359215754252</v>
      </c>
      <c r="S88" s="18">
        <f t="shared" si="104"/>
        <v>-0.62832359215754252</v>
      </c>
      <c r="T88" s="18">
        <f t="shared" si="105"/>
        <v>1.90270856614283</v>
      </c>
      <c r="U88" s="18">
        <f t="shared" si="106"/>
        <v>1.4254375597911206</v>
      </c>
      <c r="W88" t="str">
        <f t="shared" si="107"/>
        <v>31 Science, engineering and technology associate professionals</v>
      </c>
      <c r="X88" s="18">
        <f t="shared" si="108"/>
        <v>0.48479932613239018</v>
      </c>
      <c r="Y88" s="18">
        <f t="shared" si="108"/>
        <v>22.503920559765668</v>
      </c>
      <c r="Z88" s="18">
        <f t="shared" si="108"/>
        <v>1.2257802979115384</v>
      </c>
      <c r="AA88" s="18">
        <f t="shared" si="108"/>
        <v>1.7158050839328531</v>
      </c>
      <c r="AB88" s="18">
        <f t="shared" si="109"/>
        <v>1.5522004801491018</v>
      </c>
      <c r="AD88" s="18">
        <f t="shared" si="110"/>
        <v>1.5522004801491018</v>
      </c>
      <c r="AE88" s="18">
        <f t="shared" si="111"/>
        <v>3.0261571330657988</v>
      </c>
      <c r="AF88" s="18">
        <f t="shared" si="112"/>
        <v>4.0875693493563237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5.1071789753117214</v>
      </c>
      <c r="C89" s="18">
        <f t="shared" si="96"/>
        <v>0.3718854168605068</v>
      </c>
      <c r="D89" s="18">
        <f t="shared" si="96"/>
        <v>9.8685926013897696</v>
      </c>
      <c r="E89" s="18">
        <f t="shared" si="96"/>
        <v>1.7384732007807546</v>
      </c>
      <c r="F89" s="18">
        <f t="shared" si="97"/>
        <v>4.3793683335454192</v>
      </c>
      <c r="H89" s="18">
        <f t="shared" si="98"/>
        <v>4.3793683335454192</v>
      </c>
      <c r="I89" s="18">
        <f t="shared" si="99"/>
        <v>4.5446998009169848</v>
      </c>
      <c r="J89" s="18">
        <f t="shared" si="100"/>
        <v>7.2310944445375558</v>
      </c>
      <c r="L89" t="str">
        <f t="shared" si="101"/>
        <v>32 Health and social care associate professionals</v>
      </c>
      <c r="M89" s="18">
        <f t="shared" si="102"/>
        <v>3.1353686627250799</v>
      </c>
      <c r="N89" s="18">
        <f t="shared" si="102"/>
        <v>5.5586541948029256</v>
      </c>
      <c r="O89" s="18">
        <f t="shared" si="102"/>
        <v>5.9012760902990014</v>
      </c>
      <c r="P89" s="18">
        <f t="shared" si="102"/>
        <v>1.0608492457160779</v>
      </c>
      <c r="Q89" s="18">
        <f>IF(AND(Q$6-O$6 &lt;&gt; 0,O15&lt;&gt;0,Q15&lt;&gt;0),(EXP(LN(Q15/O15)/(Q$6-O$6))-1)*100,0)</f>
        <v>2.649229392750474</v>
      </c>
      <c r="S89" s="18">
        <f t="shared" si="104"/>
        <v>2.649229392750474</v>
      </c>
      <c r="T89" s="18">
        <f t="shared" si="105"/>
        <v>3.3967078697496156</v>
      </c>
      <c r="U89" s="18">
        <f t="shared" si="106"/>
        <v>5.1723103614510713</v>
      </c>
      <c r="W89" t="str">
        <f t="shared" si="107"/>
        <v>32 Health and social care associate professionals</v>
      </c>
      <c r="X89" s="18">
        <f t="shared" si="108"/>
        <v>5.6703293064950255</v>
      </c>
      <c r="Y89" s="18">
        <f t="shared" si="108"/>
        <v>-1.0219224564991025</v>
      </c>
      <c r="Z89" s="18">
        <f t="shared" si="108"/>
        <v>10.906585255656577</v>
      </c>
      <c r="AA89" s="18">
        <f t="shared" si="108"/>
        <v>1.887111833113897</v>
      </c>
      <c r="AB89" s="18">
        <f t="shared" si="109"/>
        <v>4.8090084489033735</v>
      </c>
      <c r="AD89" s="18">
        <f t="shared" si="110"/>
        <v>4.8090084489033735</v>
      </c>
      <c r="AE89" s="18">
        <f t="shared" si="111"/>
        <v>4.8435244588208803</v>
      </c>
      <c r="AF89" s="18">
        <f t="shared" si="112"/>
        <v>7.731382805232645</v>
      </c>
    </row>
    <row r="90" spans="1:32" x14ac:dyDescent="0.2">
      <c r="A90" t="str">
        <f t="shared" si="95"/>
        <v>33 Protective service occupations</v>
      </c>
      <c r="B90" s="18">
        <f t="shared" si="96"/>
        <v>1.2288251398499206</v>
      </c>
      <c r="C90" s="18">
        <f t="shared" si="96"/>
        <v>5.8797655122194925</v>
      </c>
      <c r="D90" s="18">
        <f t="shared" si="96"/>
        <v>-3.0595120404340204</v>
      </c>
      <c r="E90" s="18">
        <f t="shared" si="96"/>
        <v>0.91067654984051671</v>
      </c>
      <c r="F90" s="18">
        <f t="shared" si="97"/>
        <v>-0.4304649671759142</v>
      </c>
      <c r="H90" s="18">
        <f t="shared" si="98"/>
        <v>-0.4304649671759142</v>
      </c>
      <c r="I90" s="18">
        <f t="shared" si="99"/>
        <v>1.7986401802081442</v>
      </c>
      <c r="J90" s="18">
        <f t="shared" si="100"/>
        <v>1.4656527234917283</v>
      </c>
      <c r="L90" t="str">
        <f t="shared" si="101"/>
        <v>33 Protective service occupations</v>
      </c>
      <c r="M90" s="18">
        <f t="shared" si="102"/>
        <v>0.34793541182911447</v>
      </c>
      <c r="N90" s="18">
        <f t="shared" si="102"/>
        <v>4.0714620244004296</v>
      </c>
      <c r="O90" s="18">
        <f t="shared" si="102"/>
        <v>-3.3126787880787267</v>
      </c>
      <c r="P90" s="18">
        <f t="shared" si="102"/>
        <v>-8.8852627949664864E-3</v>
      </c>
      <c r="Q90" s="18">
        <f t="shared" si="103"/>
        <v>-1.1225063489712639</v>
      </c>
      <c r="S90" s="18">
        <f t="shared" si="104"/>
        <v>-1.1225063489712639</v>
      </c>
      <c r="T90" s="18">
        <f t="shared" si="105"/>
        <v>1.4431687165425533</v>
      </c>
      <c r="U90" s="18">
        <f t="shared" si="106"/>
        <v>0.53919640346240527</v>
      </c>
      <c r="W90" t="str">
        <f t="shared" si="107"/>
        <v>33 Protective service occupations</v>
      </c>
      <c r="X90" s="18">
        <f t="shared" si="108"/>
        <v>4.020660569478185</v>
      </c>
      <c r="Y90" s="18">
        <f t="shared" si="108"/>
        <v>11.120495988418977</v>
      </c>
      <c r="Z90" s="18">
        <f t="shared" si="108"/>
        <v>-2.3853629817085387</v>
      </c>
      <c r="AA90" s="18">
        <f t="shared" si="108"/>
        <v>2.9910656523454593</v>
      </c>
      <c r="AB90" s="18">
        <f t="shared" si="109"/>
        <v>1.1668006311898571</v>
      </c>
      <c r="AD90" s="18">
        <f t="shared" si="110"/>
        <v>1.1668006311898571</v>
      </c>
      <c r="AE90" s="18">
        <f t="shared" si="111"/>
        <v>2.6842473454820936</v>
      </c>
      <c r="AF90" s="18">
        <f t="shared" si="112"/>
        <v>3.5105311351779411</v>
      </c>
    </row>
    <row r="91" spans="1:32" x14ac:dyDescent="0.2">
      <c r="A91" t="str">
        <f t="shared" si="95"/>
        <v>34 Culture, media and sports occupations</v>
      </c>
      <c r="B91" s="18">
        <f t="shared" si="96"/>
        <v>1.4541788281336787</v>
      </c>
      <c r="C91" s="18">
        <f t="shared" si="96"/>
        <v>3.5600873759696894</v>
      </c>
      <c r="D91" s="18">
        <f t="shared" si="96"/>
        <v>-2.875839279053849</v>
      </c>
      <c r="E91" s="18">
        <f t="shared" si="96"/>
        <v>0.87982036048317447</v>
      </c>
      <c r="F91" s="18">
        <f t="shared" si="97"/>
        <v>-0.38793121780469342</v>
      </c>
      <c r="H91" s="18">
        <f t="shared" si="98"/>
        <v>-0.38793121780469342</v>
      </c>
      <c r="I91" s="18">
        <f t="shared" si="99"/>
        <v>2.3412631735230116</v>
      </c>
      <c r="J91" s="18">
        <f t="shared" si="100"/>
        <v>2.062947627077194</v>
      </c>
      <c r="L91" t="str">
        <f t="shared" si="101"/>
        <v>34 Culture, media and sports occupations</v>
      </c>
      <c r="M91" s="18">
        <f t="shared" si="102"/>
        <v>1.7465756670295818</v>
      </c>
      <c r="N91" s="18">
        <f t="shared" si="102"/>
        <v>2.2653024357487395</v>
      </c>
      <c r="O91" s="18">
        <f t="shared" si="102"/>
        <v>-3.0756992179647447</v>
      </c>
      <c r="P91" s="18">
        <f t="shared" si="102"/>
        <v>0.58334795698544717</v>
      </c>
      <c r="Q91" s="18">
        <f t="shared" si="103"/>
        <v>-0.65143076471712025</v>
      </c>
      <c r="S91" s="18">
        <f t="shared" si="104"/>
        <v>-0.65143076471712025</v>
      </c>
      <c r="T91" s="18">
        <f t="shared" si="105"/>
        <v>2.0435303101291158</v>
      </c>
      <c r="U91" s="18">
        <f t="shared" si="106"/>
        <v>1.5587314526424922</v>
      </c>
      <c r="W91" t="str">
        <f t="shared" si="107"/>
        <v>34 Culture, media and sports occupations</v>
      </c>
      <c r="X91" s="18">
        <f t="shared" si="108"/>
        <v>1.0056736419363776</v>
      </c>
      <c r="Y91" s="18">
        <f t="shared" si="108"/>
        <v>5.5827832864299598</v>
      </c>
      <c r="Z91" s="18">
        <f>IF(AND(AA$6-Z$6 &lt;&gt; 0,Z17&lt;&gt;0,AA17&lt;&gt;0),(EXP(LN(AA17/Z17)/(AA$6-Z$6))-1)*100,0)</f>
        <v>-2.5765234083150346</v>
      </c>
      <c r="AA91" s="18">
        <f t="shared" si="108"/>
        <v>1.3032143309147592</v>
      </c>
      <c r="AB91" s="18">
        <f t="shared" si="109"/>
        <v>-6.9017775148116911E-3</v>
      </c>
      <c r="AD91" s="18">
        <f t="shared" si="110"/>
        <v>-6.9017775148116911E-3</v>
      </c>
      <c r="AE91" s="18">
        <f t="shared" si="111"/>
        <v>2.7699055978913645</v>
      </c>
      <c r="AF91" s="18">
        <f t="shared" si="112"/>
        <v>2.7651983509311417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1.9483561108298408</v>
      </c>
      <c r="C92" s="18">
        <f t="shared" si="96"/>
        <v>2.6089300624674294</v>
      </c>
      <c r="D92" s="18">
        <f t="shared" si="96"/>
        <v>0.13237780937833676</v>
      </c>
      <c r="E92" s="18">
        <f t="shared" si="96"/>
        <v>0.55710151205135006</v>
      </c>
      <c r="F92" s="18">
        <f t="shared" si="97"/>
        <v>0.41532715231056283</v>
      </c>
      <c r="H92" s="18">
        <f t="shared" si="98"/>
        <v>0.41532715231056283</v>
      </c>
      <c r="I92" s="18">
        <f t="shared" si="99"/>
        <v>2.5986120739813989</v>
      </c>
      <c r="J92" s="18">
        <f t="shared" si="100"/>
        <v>2.8912876610980964</v>
      </c>
      <c r="L92" t="str">
        <f t="shared" si="101"/>
        <v>35 Business and public service associate professionals</v>
      </c>
      <c r="M92" s="18">
        <f t="shared" si="102"/>
        <v>1.265884683454277</v>
      </c>
      <c r="N92" s="18">
        <f t="shared" si="102"/>
        <v>3.5297830678422848</v>
      </c>
      <c r="O92" s="18">
        <f t="shared" si="102"/>
        <v>-7.2652519298488372E-2</v>
      </c>
      <c r="P92" s="18">
        <f t="shared" si="102"/>
        <v>7.1220342710298645E-2</v>
      </c>
      <c r="Q92" s="18">
        <f t="shared" si="103"/>
        <v>2.3239720700773958E-2</v>
      </c>
      <c r="S92" s="18">
        <f t="shared" si="104"/>
        <v>2.3239720700773958E-2</v>
      </c>
      <c r="T92" s="18">
        <f t="shared" si="105"/>
        <v>2.1925145666263468</v>
      </c>
      <c r="U92" s="18">
        <f t="shared" si="106"/>
        <v>2.2096762442993523</v>
      </c>
      <c r="W92" t="str">
        <f t="shared" si="107"/>
        <v>35 Business and public service associate professionals</v>
      </c>
      <c r="X92" s="18">
        <f t="shared" si="108"/>
        <v>2.7788185563508039</v>
      </c>
      <c r="Y92" s="18">
        <f t="shared" si="108"/>
        <v>1.52916243251906</v>
      </c>
      <c r="Z92" s="18">
        <f t="shared" si="108"/>
        <v>0.37534436581769803</v>
      </c>
      <c r="AA92" s="18">
        <f t="shared" si="108"/>
        <v>1.0996508128814586</v>
      </c>
      <c r="AB92" s="18">
        <f t="shared" si="109"/>
        <v>0.85763645400922517</v>
      </c>
      <c r="AD92" s="18">
        <f t="shared" si="110"/>
        <v>0.85763645400922517</v>
      </c>
      <c r="AE92" s="18">
        <f t="shared" si="111"/>
        <v>3.0563721303583424</v>
      </c>
      <c r="AF92" s="18">
        <f t="shared" si="112"/>
        <v>3.6311228961446451</v>
      </c>
    </row>
    <row r="93" spans="1:32" x14ac:dyDescent="0.2">
      <c r="A93" t="str">
        <f t="shared" si="95"/>
        <v>41 Administrative occupations</v>
      </c>
      <c r="B93" s="18">
        <f t="shared" si="96"/>
        <v>-0.59226276299600977</v>
      </c>
      <c r="C93" s="18">
        <f t="shared" si="96"/>
        <v>3.927582373372962</v>
      </c>
      <c r="D93" s="18">
        <f t="shared" si="96"/>
        <v>0.81884389421742476</v>
      </c>
      <c r="E93" s="18">
        <f t="shared" si="96"/>
        <v>-0.14157864188770741</v>
      </c>
      <c r="F93" s="18">
        <f t="shared" si="97"/>
        <v>0.17754129792113549</v>
      </c>
      <c r="H93" s="18">
        <f t="shared" si="98"/>
        <v>0.17754129792113549</v>
      </c>
      <c r="I93" s="18">
        <f t="shared" si="99"/>
        <v>2.814818210680281</v>
      </c>
      <c r="J93" s="18">
        <f t="shared" si="100"/>
        <v>2.9356961648350444</v>
      </c>
      <c r="L93" t="str">
        <f t="shared" si="101"/>
        <v>41 Administrative occupations</v>
      </c>
      <c r="M93" s="18">
        <f t="shared" si="102"/>
        <v>-1.5237204690767059</v>
      </c>
      <c r="N93" s="18">
        <f t="shared" si="102"/>
        <v>18.669042381934077</v>
      </c>
      <c r="O93" s="18">
        <f t="shared" si="102"/>
        <v>1.6478989158737134</v>
      </c>
      <c r="P93" s="18">
        <f t="shared" si="102"/>
        <v>1.1454705396135578</v>
      </c>
      <c r="Q93" s="18">
        <f t="shared" si="103"/>
        <v>1.312670121711812</v>
      </c>
      <c r="S93" s="18">
        <f t="shared" si="104"/>
        <v>1.312670121711812</v>
      </c>
      <c r="T93" s="18">
        <f t="shared" si="105"/>
        <v>2.4032333274994988</v>
      </c>
      <c r="U93" s="18">
        <f t="shared" si="106"/>
        <v>3.3696960861418157</v>
      </c>
      <c r="W93" t="str">
        <f t="shared" si="107"/>
        <v>41 Administrative occupations</v>
      </c>
      <c r="X93" s="18">
        <f t="shared" si="108"/>
        <v>-0.17156601527741344</v>
      </c>
      <c r="Y93" s="18">
        <f t="shared" si="108"/>
        <v>-2.5070054518411267</v>
      </c>
      <c r="Z93" s="18">
        <f t="shared" si="108"/>
        <v>0.36702678116082854</v>
      </c>
      <c r="AA93" s="18">
        <f t="shared" si="108"/>
        <v>-0.94217433386553084</v>
      </c>
      <c r="AB93" s="18">
        <f t="shared" si="109"/>
        <v>-0.50768253566936261</v>
      </c>
      <c r="AD93" s="18">
        <f t="shared" si="110"/>
        <v>-0.50768253566936261</v>
      </c>
      <c r="AE93" s="18">
        <f t="shared" si="111"/>
        <v>3.0244540399559261</v>
      </c>
      <c r="AF93" s="18">
        <f t="shared" si="112"/>
        <v>2.6942540795747094</v>
      </c>
    </row>
    <row r="94" spans="1:32" x14ac:dyDescent="0.2">
      <c r="A94" t="str">
        <f t="shared" si="95"/>
        <v>42 Secretarial and related occupations</v>
      </c>
      <c r="B94" s="18">
        <f t="shared" si="96"/>
        <v>-2.5866966103695321</v>
      </c>
      <c r="C94" s="18">
        <f t="shared" si="96"/>
        <v>-2.5514244246144457</v>
      </c>
      <c r="D94" s="18">
        <f t="shared" si="96"/>
        <v>-1.4962547735176135</v>
      </c>
      <c r="E94" s="18">
        <f t="shared" si="96"/>
        <v>-4.3289094480962405</v>
      </c>
      <c r="F94" s="18">
        <f t="shared" si="97"/>
        <v>-3.3938597847625762</v>
      </c>
      <c r="H94" s="18">
        <f t="shared" si="98"/>
        <v>-3.3938597847625762</v>
      </c>
      <c r="I94" s="18">
        <f t="shared" si="99"/>
        <v>2.4326077935103774</v>
      </c>
      <c r="J94" s="18">
        <f t="shared" si="100"/>
        <v>0.1962131989885707</v>
      </c>
      <c r="L94" t="str">
        <f t="shared" si="101"/>
        <v>42 Secretarial and related occupations</v>
      </c>
      <c r="M94" s="18">
        <f t="shared" si="102"/>
        <v>-6.8985956858057644</v>
      </c>
      <c r="N94" s="18">
        <f t="shared" si="102"/>
        <v>3.617149922539098</v>
      </c>
      <c r="O94" s="18">
        <f t="shared" si="102"/>
        <v>-2.7101369196090963</v>
      </c>
      <c r="P94" s="18">
        <f t="shared" si="102"/>
        <v>1.5618580039842511</v>
      </c>
      <c r="Q94" s="18">
        <f t="shared" si="103"/>
        <v>0.11741375311515867</v>
      </c>
      <c r="S94" s="18">
        <f t="shared" si="104"/>
        <v>0.11741375311515867</v>
      </c>
      <c r="T94" s="18">
        <f t="shared" si="105"/>
        <v>1.8083734738162383</v>
      </c>
      <c r="U94" s="18">
        <f t="shared" si="106"/>
        <v>1.8999085571183683</v>
      </c>
      <c r="W94" t="str">
        <f t="shared" si="107"/>
        <v>42 Secretarial and related occupations</v>
      </c>
      <c r="X94" s="18">
        <f t="shared" si="108"/>
        <v>-2.2044650940856614</v>
      </c>
      <c r="Y94" s="18">
        <f t="shared" si="108"/>
        <v>-3.0343538753581423</v>
      </c>
      <c r="Z94" s="18">
        <f t="shared" si="108"/>
        <v>-1.397373577349692</v>
      </c>
      <c r="AA94" s="18">
        <f t="shared" si="108"/>
        <v>-4.9592454900828864</v>
      </c>
      <c r="AB94" s="18">
        <f t="shared" si="109"/>
        <v>-3.7864856994303198</v>
      </c>
      <c r="AD94" s="18">
        <f t="shared" si="110"/>
        <v>-3.7864856994303198</v>
      </c>
      <c r="AE94" s="18">
        <f t="shared" si="111"/>
        <v>2.4824902196598719</v>
      </c>
      <c r="AF94" s="18">
        <f t="shared" si="112"/>
        <v>3.3567785605082001E-2</v>
      </c>
    </row>
    <row r="95" spans="1:32" x14ac:dyDescent="0.2">
      <c r="A95" t="str">
        <f t="shared" si="95"/>
        <v>51 Skilled agricultural and related trades</v>
      </c>
      <c r="B95" s="18">
        <f t="shared" si="96"/>
        <v>-2.7849702388521247</v>
      </c>
      <c r="C95" s="18">
        <f t="shared" si="96"/>
        <v>-16.038944192402916</v>
      </c>
      <c r="D95" s="18">
        <f t="shared" si="96"/>
        <v>-6.5682452726478768E-2</v>
      </c>
      <c r="E95" s="18">
        <f t="shared" si="96"/>
        <v>1.0912823935253613</v>
      </c>
      <c r="F95" s="18">
        <f t="shared" si="97"/>
        <v>0.7041467763614806</v>
      </c>
      <c r="H95" s="18">
        <f t="shared" si="98"/>
        <v>0.7041467763614806</v>
      </c>
      <c r="I95" s="18">
        <f t="shared" si="99"/>
        <v>3.0310096073286052</v>
      </c>
      <c r="J95" s="18">
        <f t="shared" si="100"/>
        <v>3.502715980749449</v>
      </c>
      <c r="L95" t="str">
        <f t="shared" si="101"/>
        <v>51 Skilled agricultural and related trades</v>
      </c>
      <c r="M95" s="18">
        <f t="shared" si="102"/>
        <v>-3.0211288247398937</v>
      </c>
      <c r="N95" s="18">
        <f t="shared" si="102"/>
        <v>-19.003896024164312</v>
      </c>
      <c r="O95" s="18">
        <f t="shared" si="102"/>
        <v>-0.5007497209334244</v>
      </c>
      <c r="P95" s="18">
        <f t="shared" si="102"/>
        <v>0.87322699472949239</v>
      </c>
      <c r="Q95" s="18">
        <f t="shared" si="103"/>
        <v>0.41313946575645133</v>
      </c>
      <c r="S95" s="18">
        <f t="shared" si="104"/>
        <v>0.41313946575645133</v>
      </c>
      <c r="T95" s="18">
        <f t="shared" si="105"/>
        <v>2.8040002353692639</v>
      </c>
      <c r="U95" s="18">
        <f t="shared" si="106"/>
        <v>3.0872464045680559</v>
      </c>
      <c r="W95" t="str">
        <f t="shared" si="107"/>
        <v>51 Skilled agricultural and related trades</v>
      </c>
      <c r="X95" s="18">
        <f t="shared" si="108"/>
        <v>-1.4232097714379499</v>
      </c>
      <c r="Y95" s="18">
        <f t="shared" si="108"/>
        <v>0.37532948666247901</v>
      </c>
      <c r="Z95" s="18">
        <f t="shared" si="108"/>
        <v>1.790760577841688</v>
      </c>
      <c r="AA95" s="18">
        <f t="shared" si="108"/>
        <v>1.9208686559414545</v>
      </c>
      <c r="AB95" s="18">
        <f t="shared" si="109"/>
        <v>1.8774808289496514</v>
      </c>
      <c r="AD95" s="18">
        <f t="shared" si="110"/>
        <v>1.8774808289496514</v>
      </c>
      <c r="AE95" s="18">
        <f t="shared" si="111"/>
        <v>3.9676143145766396</v>
      </c>
      <c r="AF95" s="18">
        <f t="shared" si="112"/>
        <v>5.1184028540925297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0.3752615452678576</v>
      </c>
      <c r="C96" s="18">
        <f t="shared" si="96"/>
        <v>-17.696596425056743</v>
      </c>
      <c r="D96" s="18">
        <f t="shared" si="96"/>
        <v>-0.32806280798249876</v>
      </c>
      <c r="E96" s="18">
        <f t="shared" si="96"/>
        <v>-0.71881260587418616</v>
      </c>
      <c r="F96" s="18">
        <f t="shared" si="97"/>
        <v>-0.58873317933382241</v>
      </c>
      <c r="H96" s="18">
        <f t="shared" si="98"/>
        <v>-0.58873317933382241</v>
      </c>
      <c r="I96" s="18">
        <f t="shared" si="99"/>
        <v>2.0815844898071312</v>
      </c>
      <c r="J96" s="18">
        <f t="shared" si="100"/>
        <v>1.6452771955793422</v>
      </c>
      <c r="L96" t="str">
        <f t="shared" si="101"/>
        <v>52 Skilled metal, electrical and electronic trades</v>
      </c>
      <c r="M96" s="18">
        <f t="shared" si="102"/>
        <v>0.15721572908000692</v>
      </c>
      <c r="N96" s="18">
        <f t="shared" si="102"/>
        <v>-17.571496853334356</v>
      </c>
      <c r="O96" s="18">
        <f t="shared" si="102"/>
        <v>-0.62023902650526486</v>
      </c>
      <c r="P96" s="18">
        <f t="shared" si="102"/>
        <v>-0.82655924616137355</v>
      </c>
      <c r="Q96" s="18">
        <f t="shared" si="103"/>
        <v>-0.75783347658161526</v>
      </c>
      <c r="S96" s="18">
        <f t="shared" si="104"/>
        <v>-0.75783347658161526</v>
      </c>
      <c r="T96" s="18">
        <f t="shared" si="105"/>
        <v>2.0186894077346418</v>
      </c>
      <c r="U96" s="18">
        <f t="shared" si="106"/>
        <v>1.4538579107138627</v>
      </c>
      <c r="W96" t="str">
        <f t="shared" si="107"/>
        <v>52 Skilled metal, electrical and electronic trades</v>
      </c>
      <c r="X96" s="18">
        <f t="shared" si="108"/>
        <v>13.44051897315628</v>
      </c>
      <c r="Y96" s="18">
        <f t="shared" si="108"/>
        <v>-23.238581515433676</v>
      </c>
      <c r="Z96" s="18">
        <f t="shared" si="108"/>
        <v>10.742165689272888</v>
      </c>
      <c r="AA96" s="18">
        <f t="shared" si="108"/>
        <v>1.9126758837075597</v>
      </c>
      <c r="AB96" s="18">
        <f t="shared" si="109"/>
        <v>4.7747115872547541</v>
      </c>
      <c r="AD96" s="18">
        <f t="shared" si="110"/>
        <v>4.7747115872547541</v>
      </c>
      <c r="AE96" s="18">
        <f t="shared" si="111"/>
        <v>4.5826770096442981</v>
      </c>
      <c r="AF96" s="18">
        <f t="shared" si="112"/>
        <v>7.5302532029227542</v>
      </c>
    </row>
    <row r="97" spans="1:32" x14ac:dyDescent="0.2">
      <c r="A97" t="str">
        <f t="shared" si="95"/>
        <v>53 Skilled construction and building trades</v>
      </c>
      <c r="B97" s="18">
        <f t="shared" si="96"/>
        <v>3.2782650540349012</v>
      </c>
      <c r="C97" s="18">
        <f t="shared" si="96"/>
        <v>-17.415265667603151</v>
      </c>
      <c r="D97" s="18">
        <f t="shared" si="96"/>
        <v>-0.61744404460064573</v>
      </c>
      <c r="E97" s="18">
        <f t="shared" si="96"/>
        <v>-1.4821970952184738</v>
      </c>
      <c r="F97" s="18">
        <f t="shared" si="97"/>
        <v>-1.1947853766601457</v>
      </c>
      <c r="H97" s="18">
        <f t="shared" si="98"/>
        <v>-1.1947853766601457</v>
      </c>
      <c r="I97" s="18">
        <f t="shared" si="99"/>
        <v>2.2254736064382996</v>
      </c>
      <c r="J97" s="18">
        <f t="shared" si="100"/>
        <v>1.368825235683202</v>
      </c>
      <c r="L97" t="str">
        <f t="shared" si="101"/>
        <v>53 Skilled construction and building trades</v>
      </c>
      <c r="M97" s="18">
        <f t="shared" si="102"/>
        <v>3.3324332371380772</v>
      </c>
      <c r="N97" s="18">
        <f t="shared" si="102"/>
        <v>-17.878703933763695</v>
      </c>
      <c r="O97" s="18">
        <f t="shared" si="102"/>
        <v>-0.4863150404911476</v>
      </c>
      <c r="P97" s="18">
        <f t="shared" si="102"/>
        <v>-1.5079985911452098</v>
      </c>
      <c r="Q97" s="18">
        <f t="shared" si="103"/>
        <v>-1.1686082449253288</v>
      </c>
      <c r="S97" s="18">
        <f t="shared" si="104"/>
        <v>-1.1686082449253288</v>
      </c>
      <c r="T97" s="18">
        <f t="shared" si="105"/>
        <v>2.2307284742504985</v>
      </c>
      <c r="U97" s="18">
        <f t="shared" si="106"/>
        <v>1.3930212729683866</v>
      </c>
      <c r="W97" t="str">
        <f t="shared" si="107"/>
        <v>53 Skilled construction and building trades</v>
      </c>
      <c r="X97" s="18">
        <f t="shared" si="108"/>
        <v>-1.0375787276731607</v>
      </c>
      <c r="Y97" s="18">
        <f t="shared" si="108"/>
        <v>23.768266437971299</v>
      </c>
      <c r="Z97" s="18">
        <f t="shared" si="108"/>
        <v>-9.9727887536250606</v>
      </c>
      <c r="AA97" s="18">
        <f t="shared" si="108"/>
        <v>0.7773367175024859</v>
      </c>
      <c r="AB97" s="18">
        <f t="shared" si="109"/>
        <v>-2.9415874907899431</v>
      </c>
      <c r="AD97" s="18">
        <f t="shared" si="110"/>
        <v>-2.9415874907899431</v>
      </c>
      <c r="AE97" s="18">
        <f t="shared" si="111"/>
        <v>1.9087422514535879</v>
      </c>
      <c r="AF97" s="18">
        <f t="shared" si="112"/>
        <v>-0.22404962541933138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-3.1812139420808405</v>
      </c>
      <c r="C98" s="18">
        <f t="shared" si="96"/>
        <v>3.0901913381353729E-2</v>
      </c>
      <c r="D98" s="18">
        <f t="shared" si="96"/>
        <v>0.37308318498594506</v>
      </c>
      <c r="E98" s="18">
        <f t="shared" si="96"/>
        <v>-0.19610331971110506</v>
      </c>
      <c r="F98" s="18">
        <f t="shared" si="97"/>
        <v>-6.7340239907842658E-3</v>
      </c>
      <c r="H98" s="18">
        <f t="shared" si="98"/>
        <v>-6.7340239907842658E-3</v>
      </c>
      <c r="I98" s="18">
        <f t="shared" si="99"/>
        <v>2.4301852461058315</v>
      </c>
      <c r="J98" s="18">
        <f t="shared" si="100"/>
        <v>2.4253744016509149</v>
      </c>
      <c r="L98" t="str">
        <f t="shared" si="101"/>
        <v>54 Textiles, printing and other skilled trades</v>
      </c>
      <c r="M98" s="18">
        <f t="shared" si="102"/>
        <v>-3.4306222001826647</v>
      </c>
      <c r="N98" s="18">
        <f t="shared" si="102"/>
        <v>-8.6677983502607923</v>
      </c>
      <c r="O98" s="18">
        <f t="shared" si="102"/>
        <v>0.29782406808263051</v>
      </c>
      <c r="P98" s="18">
        <f t="shared" si="102"/>
        <v>-0.48056028571360487</v>
      </c>
      <c r="Q98" s="18">
        <f t="shared" si="103"/>
        <v>-0.22177236354896657</v>
      </c>
      <c r="S98" s="18">
        <f t="shared" si="104"/>
        <v>-0.22177236354896657</v>
      </c>
      <c r="T98" s="18">
        <f t="shared" si="105"/>
        <v>1.8627941156579064</v>
      </c>
      <c r="U98" s="18">
        <f t="shared" si="106"/>
        <v>1.6921682510516511</v>
      </c>
      <c r="W98" t="str">
        <f t="shared" si="107"/>
        <v>54 Textiles, printing and other skilled trades</v>
      </c>
      <c r="X98" s="18">
        <f t="shared" si="108"/>
        <v>-2.7404108114294945</v>
      </c>
      <c r="Y98" s="18">
        <f t="shared" si="108"/>
        <v>15.133772759361896</v>
      </c>
      <c r="Z98" s="18">
        <f t="shared" si="108"/>
        <v>0.47636893189932916</v>
      </c>
      <c r="AA98" s="18">
        <f t="shared" si="108"/>
        <v>0.18079607743204384</v>
      </c>
      <c r="AB98" s="18">
        <f t="shared" si="109"/>
        <v>0.27922362560004466</v>
      </c>
      <c r="AD98" s="18">
        <f t="shared" si="110"/>
        <v>0.27922362560004466</v>
      </c>
      <c r="AE98" s="18">
        <f t="shared" si="111"/>
        <v>3.1459671540458478</v>
      </c>
      <c r="AF98" s="18">
        <f t="shared" si="112"/>
        <v>3.3282511168123863</v>
      </c>
    </row>
    <row r="99" spans="1:32" x14ac:dyDescent="0.2">
      <c r="A99" t="str">
        <f t="shared" si="95"/>
        <v>61 Caring personal service occupations</v>
      </c>
      <c r="B99" s="18">
        <f t="shared" si="96"/>
        <v>1.7019970453407529</v>
      </c>
      <c r="C99" s="18">
        <f t="shared" si="96"/>
        <v>-3.4531782359577989</v>
      </c>
      <c r="D99" s="18">
        <f t="shared" si="96"/>
        <v>0.83363554953863606</v>
      </c>
      <c r="E99" s="18">
        <f t="shared" si="96"/>
        <v>0.85054497417169639</v>
      </c>
      <c r="F99" s="18">
        <f t="shared" si="97"/>
        <v>0.84490818424554082</v>
      </c>
      <c r="H99" s="18">
        <f t="shared" si="98"/>
        <v>0.84490818424554082</v>
      </c>
      <c r="I99" s="18">
        <f t="shared" si="99"/>
        <v>3.213053817734024</v>
      </c>
      <c r="J99" s="18">
        <f t="shared" si="100"/>
        <v>3.767655777904233</v>
      </c>
      <c r="L99" t="str">
        <f t="shared" si="101"/>
        <v>61 Caring personal service occupations</v>
      </c>
      <c r="M99" s="18">
        <f t="shared" si="102"/>
        <v>1.7929362838459806</v>
      </c>
      <c r="N99" s="18">
        <f t="shared" si="102"/>
        <v>-4.768341559397216</v>
      </c>
      <c r="O99" s="18">
        <f t="shared" si="102"/>
        <v>3.483986118775384</v>
      </c>
      <c r="P99" s="18">
        <f t="shared" si="102"/>
        <v>1.2837542023829585</v>
      </c>
      <c r="Q99" s="18">
        <f t="shared" si="103"/>
        <v>2.0119172856659873</v>
      </c>
      <c r="S99" s="18">
        <f t="shared" si="104"/>
        <v>2.0119172856659873</v>
      </c>
      <c r="T99" s="18">
        <f t="shared" si="105"/>
        <v>2.902781923537856</v>
      </c>
      <c r="U99" s="18">
        <f t="shared" si="106"/>
        <v>4.3141175587946723</v>
      </c>
      <c r="W99" t="str">
        <f t="shared" si="107"/>
        <v>61 Caring personal service occupations</v>
      </c>
      <c r="X99" s="18">
        <f t="shared" si="108"/>
        <v>1.6910031825104754</v>
      </c>
      <c r="Y99" s="18">
        <f t="shared" si="108"/>
        <v>-3.2937863343220353</v>
      </c>
      <c r="Z99" s="18">
        <f t="shared" si="108"/>
        <v>0.49802502791689296</v>
      </c>
      <c r="AA99" s="18">
        <f t="shared" si="108"/>
        <v>0.78935438052236684</v>
      </c>
      <c r="AB99" s="18">
        <f t="shared" si="109"/>
        <v>0.69215088123646407</v>
      </c>
      <c r="AD99" s="18">
        <f t="shared" si="110"/>
        <v>0.69215088123646407</v>
      </c>
      <c r="AE99" s="18">
        <f t="shared" si="111"/>
        <v>3.2492259732173512</v>
      </c>
      <c r="AF99" s="18">
        <f t="shared" si="112"/>
        <v>3.6996660165602435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-1.286818205852247</v>
      </c>
      <c r="C100" s="18">
        <f t="shared" si="96"/>
        <v>-8.368421290289497</v>
      </c>
      <c r="D100" s="18">
        <f t="shared" si="96"/>
        <v>-1.4481004191383318</v>
      </c>
      <c r="E100" s="18">
        <f t="shared" si="96"/>
        <v>4.6145379786599605E-2</v>
      </c>
      <c r="F100" s="18">
        <f t="shared" si="97"/>
        <v>-0.45443704767679227</v>
      </c>
      <c r="H100" s="18">
        <f t="shared" si="98"/>
        <v>-0.45443704767679227</v>
      </c>
      <c r="I100" s="18">
        <f t="shared" si="99"/>
        <v>2.6422738138390356</v>
      </c>
      <c r="J100" s="18">
        <f t="shared" si="100"/>
        <v>2.3301224355806394</v>
      </c>
      <c r="L100" t="str">
        <f t="shared" si="101"/>
        <v>62 Leisure, travel and related personal service occupations</v>
      </c>
      <c r="M100" s="18">
        <f t="shared" si="102"/>
        <v>0.79857452660370143</v>
      </c>
      <c r="N100" s="18">
        <f t="shared" si="102"/>
        <v>-4.8735183567943814</v>
      </c>
      <c r="O100" s="18">
        <f t="shared" si="102"/>
        <v>-0.78331366748467524</v>
      </c>
      <c r="P100" s="18">
        <f t="shared" si="102"/>
        <v>0.30861192801581172</v>
      </c>
      <c r="Q100" s="18">
        <f t="shared" si="103"/>
        <v>-5.6692019589976717E-2</v>
      </c>
      <c r="S100" s="18">
        <f t="shared" si="104"/>
        <v>-5.6692019589976717E-2</v>
      </c>
      <c r="T100" s="18">
        <f t="shared" si="105"/>
        <v>2.3804130003022062</v>
      </c>
      <c r="U100" s="18">
        <f t="shared" si="106"/>
        <v>2.3396775821964422</v>
      </c>
      <c r="W100" t="str">
        <f t="shared" si="107"/>
        <v>62 Leisure, travel and related personal service occupations</v>
      </c>
      <c r="X100" s="18">
        <f t="shared" si="108"/>
        <v>-2.0892004226221839</v>
      </c>
      <c r="Y100" s="18">
        <f t="shared" si="108"/>
        <v>-9.8141523070888077</v>
      </c>
      <c r="Z100" s="18">
        <f t="shared" si="108"/>
        <v>-1.7438769236929996</v>
      </c>
      <c r="AA100" s="18">
        <f t="shared" si="108"/>
        <v>-7.6185455538446689E-2</v>
      </c>
      <c r="AB100" s="18">
        <f t="shared" si="109"/>
        <v>-0.63520418154493496</v>
      </c>
      <c r="AD100" s="18">
        <f t="shared" si="110"/>
        <v>-0.63520418154493496</v>
      </c>
      <c r="AE100" s="18">
        <f t="shared" si="111"/>
        <v>2.7536633910859587</v>
      </c>
      <c r="AF100" s="18">
        <f t="shared" si="112"/>
        <v>2.3259493178191537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-2.7600803966560727</v>
      </c>
      <c r="C101" s="18">
        <f t="shared" si="96"/>
        <v>20.291570475130193</v>
      </c>
      <c r="D101" s="18">
        <f t="shared" si="96"/>
        <v>-5.1030033750563693</v>
      </c>
      <c r="E101" s="18">
        <f t="shared" si="96"/>
        <v>1.0260075954045211</v>
      </c>
      <c r="F101" s="18">
        <f t="shared" si="97"/>
        <v>-1.0597622401328999</v>
      </c>
      <c r="H101" s="18">
        <f t="shared" si="98"/>
        <v>-1.0597622401328999</v>
      </c>
      <c r="I101" s="18">
        <f t="shared" si="99"/>
        <v>2.3118009467446132</v>
      </c>
      <c r="J101" s="18">
        <f t="shared" si="100"/>
        <v>1.5592394300640855</v>
      </c>
      <c r="L101" t="str">
        <f t="shared" si="101"/>
        <v>63 Community and civil enforcement occupations</v>
      </c>
      <c r="M101" s="18">
        <f t="shared" si="102"/>
        <v>-6.1251007025092452</v>
      </c>
      <c r="N101" s="18">
        <f t="shared" si="102"/>
        <v>39.071577359173418</v>
      </c>
      <c r="O101" s="18">
        <f t="shared" si="102"/>
        <v>-9.9227981893346247</v>
      </c>
      <c r="P101" s="18">
        <f t="shared" si="102"/>
        <v>1.5617428484351992</v>
      </c>
      <c r="Q101" s="18">
        <f t="shared" si="103"/>
        <v>-2.4205440949329526</v>
      </c>
      <c r="S101" s="18">
        <f t="shared" si="104"/>
        <v>-2.4205440949329526</v>
      </c>
      <c r="T101" s="18">
        <f t="shared" si="105"/>
        <v>1.601265426161369</v>
      </c>
      <c r="U101" s="18">
        <f t="shared" si="106"/>
        <v>-0.26137197584412686</v>
      </c>
      <c r="W101" t="str">
        <f t="shared" si="107"/>
        <v>63 Community and civil enforcement occupations</v>
      </c>
      <c r="X101" s="18">
        <f t="shared" si="108"/>
        <v>6.3053650516707194</v>
      </c>
      <c r="Y101" s="18">
        <f t="shared" si="108"/>
        <v>-16.939065754553884</v>
      </c>
      <c r="Z101" s="18">
        <f t="shared" si="108"/>
        <v>6.2750445961126111</v>
      </c>
      <c r="AA101" s="18">
        <f t="shared" si="108"/>
        <v>0.19952470620336893</v>
      </c>
      <c r="AB101" s="18">
        <f t="shared" si="109"/>
        <v>2.1850918428821142</v>
      </c>
      <c r="AD101" s="18">
        <f t="shared" si="110"/>
        <v>2.1850918428821142</v>
      </c>
      <c r="AE101" s="18">
        <f t="shared" si="111"/>
        <v>4.2727525672161537</v>
      </c>
      <c r="AF101" s="18">
        <f t="shared" si="112"/>
        <v>5.5739913048821421</v>
      </c>
    </row>
    <row r="102" spans="1:32" x14ac:dyDescent="0.2">
      <c r="A102" t="str">
        <f t="shared" si="95"/>
        <v>71 Sales occupations</v>
      </c>
      <c r="B102" s="18">
        <f t="shared" si="96"/>
        <v>-1.7451735707935345</v>
      </c>
      <c r="C102" s="18">
        <f t="shared" si="96"/>
        <v>-1.951132720628268</v>
      </c>
      <c r="D102" s="18">
        <f t="shared" si="96"/>
        <v>-0.51502557305460606</v>
      </c>
      <c r="E102" s="18">
        <f t="shared" si="96"/>
        <v>-0.34805904377539498</v>
      </c>
      <c r="F102" s="18">
        <f t="shared" si="97"/>
        <v>-0.4037456660478056</v>
      </c>
      <c r="H102" s="18">
        <f t="shared" si="98"/>
        <v>-0.4037456660478056</v>
      </c>
      <c r="I102" s="18">
        <f t="shared" si="99"/>
        <v>2.4558142441436726</v>
      </c>
      <c r="J102" s="18">
        <f t="shared" si="100"/>
        <v>2.1708445599545545</v>
      </c>
      <c r="L102" t="str">
        <f t="shared" si="101"/>
        <v>71 Sales occupations</v>
      </c>
      <c r="M102" s="18">
        <f t="shared" si="102"/>
        <v>2.6032734343761632E-3</v>
      </c>
      <c r="N102" s="18">
        <f t="shared" si="102"/>
        <v>-1.3349664078956436</v>
      </c>
      <c r="O102" s="18">
        <f t="shared" si="102"/>
        <v>-0.29391856800510263</v>
      </c>
      <c r="P102" s="18">
        <f t="shared" si="102"/>
        <v>-0.22598873862894608</v>
      </c>
      <c r="Q102" s="18">
        <f t="shared" si="103"/>
        <v>-0.24863715582503776</v>
      </c>
      <c r="S102" s="18">
        <f t="shared" si="104"/>
        <v>-0.24863715582503776</v>
      </c>
      <c r="T102" s="18">
        <f t="shared" si="105"/>
        <v>1.8741213597182949</v>
      </c>
      <c r="U102" s="18">
        <f t="shared" si="106"/>
        <v>1.6832166297554796</v>
      </c>
      <c r="W102" t="str">
        <f t="shared" si="107"/>
        <v>71 Sales occupations</v>
      </c>
      <c r="X102" s="18">
        <f t="shared" si="108"/>
        <v>-2.9903115093747656</v>
      </c>
      <c r="Y102" s="18">
        <f t="shared" si="108"/>
        <v>-2.4246978248841033</v>
      </c>
      <c r="Z102" s="18">
        <f t="shared" si="108"/>
        <v>-0.68822651549571567</v>
      </c>
      <c r="AA102" s="18">
        <f t="shared" si="108"/>
        <v>-0.44578968628411486</v>
      </c>
      <c r="AB102" s="18">
        <f t="shared" si="109"/>
        <v>-0.52666765025320972</v>
      </c>
      <c r="AD102" s="18">
        <f t="shared" si="110"/>
        <v>-0.52666765025320972</v>
      </c>
      <c r="AE102" s="18">
        <f t="shared" si="111"/>
        <v>2.8779505742734024</v>
      </c>
      <c r="AF102" s="18">
        <f t="shared" si="112"/>
        <v>2.5285038770286761</v>
      </c>
    </row>
    <row r="103" spans="1:32" x14ac:dyDescent="0.2">
      <c r="A103" t="str">
        <f t="shared" si="95"/>
        <v>72 Customer service occupations</v>
      </c>
      <c r="B103" s="18">
        <f t="shared" si="96"/>
        <v>2.4360971457924485</v>
      </c>
      <c r="C103" s="18">
        <f t="shared" si="96"/>
        <v>2.0265643220772844</v>
      </c>
      <c r="D103" s="18">
        <f t="shared" si="96"/>
        <v>2.543617873372761</v>
      </c>
      <c r="E103" s="18">
        <f t="shared" si="96"/>
        <v>1.1722574626814586</v>
      </c>
      <c r="F103" s="18">
        <f t="shared" si="97"/>
        <v>1.6273276368510725</v>
      </c>
      <c r="H103" s="18">
        <f t="shared" si="98"/>
        <v>1.6273276368510725</v>
      </c>
      <c r="I103" s="18">
        <f t="shared" si="99"/>
        <v>2.8487733914175806</v>
      </c>
      <c r="J103" s="18">
        <f t="shared" si="100"/>
        <v>3.9885494799265953</v>
      </c>
      <c r="L103" t="str">
        <f t="shared" si="101"/>
        <v>72 Customer service occupations</v>
      </c>
      <c r="M103" s="18">
        <f t="shared" si="102"/>
        <v>-0.95167320006851464</v>
      </c>
      <c r="N103" s="18">
        <f t="shared" si="102"/>
        <v>13.925279037567906</v>
      </c>
      <c r="O103" s="18">
        <f t="shared" si="102"/>
        <v>4.8385730517736203</v>
      </c>
      <c r="P103" s="18">
        <f t="shared" si="102"/>
        <v>1.380783213729897</v>
      </c>
      <c r="Q103" s="18">
        <f t="shared" si="103"/>
        <v>2.5205187603907886</v>
      </c>
      <c r="S103" s="18">
        <f t="shared" si="104"/>
        <v>2.5205187603907886</v>
      </c>
      <c r="T103" s="18">
        <f t="shared" si="105"/>
        <v>2.4954518811909354</v>
      </c>
      <c r="U103" s="18">
        <f t="shared" si="106"/>
        <v>4.3718508903075826</v>
      </c>
      <c r="W103" t="str">
        <f t="shared" si="107"/>
        <v>72 Customer service occupations</v>
      </c>
      <c r="X103" s="18">
        <f t="shared" si="108"/>
        <v>4.8445359417697675</v>
      </c>
      <c r="Y103" s="18">
        <f t="shared" si="108"/>
        <v>-5.3086816521726643</v>
      </c>
      <c r="Z103" s="18">
        <f t="shared" si="108"/>
        <v>0.69832184442695233</v>
      </c>
      <c r="AA103" s="18">
        <f t="shared" si="108"/>
        <v>0.97967030902241792</v>
      </c>
      <c r="AB103" s="18">
        <f t="shared" si="109"/>
        <v>0.88580025352664737</v>
      </c>
      <c r="AD103" s="18">
        <f t="shared" si="110"/>
        <v>0.88580025352664737</v>
      </c>
      <c r="AE103" s="18">
        <f t="shared" si="111"/>
        <v>3.1002699308252613</v>
      </c>
      <c r="AF103" s="18">
        <f t="shared" si="112"/>
        <v>3.6909135600226017</v>
      </c>
    </row>
    <row r="104" spans="1:32" x14ac:dyDescent="0.2">
      <c r="A104" t="str">
        <f t="shared" si="95"/>
        <v>81 Process, plant and machine operatives</v>
      </c>
      <c r="B104" s="18">
        <f t="shared" si="96"/>
        <v>-1.1056163603971991</v>
      </c>
      <c r="C104" s="18">
        <f t="shared" si="96"/>
        <v>-15.335880539834401</v>
      </c>
      <c r="D104" s="18">
        <f t="shared" si="96"/>
        <v>0.94785637746004348</v>
      </c>
      <c r="E104" s="18">
        <f t="shared" si="96"/>
        <v>-0.63726736643268111</v>
      </c>
      <c r="F104" s="18">
        <f t="shared" si="97"/>
        <v>-0.1116778475964364</v>
      </c>
      <c r="H104" s="18">
        <f t="shared" si="98"/>
        <v>-0.1116778475964364</v>
      </c>
      <c r="I104" s="18">
        <f t="shared" si="99"/>
        <v>2.3254728284309856</v>
      </c>
      <c r="J104" s="18">
        <f t="shared" si="100"/>
        <v>2.2447120899306894</v>
      </c>
      <c r="L104" t="str">
        <f t="shared" si="101"/>
        <v>81 Process, plant and machine operatives</v>
      </c>
      <c r="M104" s="18">
        <f t="shared" si="102"/>
        <v>-1.8052805422168805</v>
      </c>
      <c r="N104" s="18">
        <f t="shared" si="102"/>
        <v>-15.790417886550824</v>
      </c>
      <c r="O104" s="18">
        <f t="shared" si="102"/>
        <v>0.2108219493779151</v>
      </c>
      <c r="P104" s="18">
        <f t="shared" si="102"/>
        <v>-0.94434574113673175</v>
      </c>
      <c r="Q104" s="18">
        <f t="shared" si="103"/>
        <v>-0.56077703706501891</v>
      </c>
      <c r="S104" s="18">
        <f t="shared" si="104"/>
        <v>-0.56077703706501891</v>
      </c>
      <c r="T104" s="18">
        <f t="shared" si="105"/>
        <v>2.0578383916258991</v>
      </c>
      <c r="U104" s="18">
        <f t="shared" si="106"/>
        <v>1.6406246528915425</v>
      </c>
      <c r="W104" t="str">
        <f t="shared" si="107"/>
        <v>81 Process, plant and machine operatives</v>
      </c>
      <c r="X104" s="18">
        <f t="shared" si="108"/>
        <v>1.6650485376634938</v>
      </c>
      <c r="Y104" s="18">
        <f t="shared" si="108"/>
        <v>-13.684874675424453</v>
      </c>
      <c r="Z104" s="18">
        <f t="shared" si="108"/>
        <v>3.3997677848748076</v>
      </c>
      <c r="AA104" s="18">
        <f t="shared" si="108"/>
        <v>0.24427698094076078</v>
      </c>
      <c r="AB104" s="18">
        <f t="shared" si="109"/>
        <v>1.2852597845644853</v>
      </c>
      <c r="AD104" s="18">
        <f t="shared" si="110"/>
        <v>1.2852597845644853</v>
      </c>
      <c r="AE104" s="18">
        <f t="shared" si="111"/>
        <v>3.2021350249846314</v>
      </c>
      <c r="AF104" s="18">
        <f t="shared" si="112"/>
        <v>4.0562237895218178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2.082008735673968</v>
      </c>
      <c r="C105" s="18">
        <f t="shared" si="96"/>
        <v>-11.285590875713968</v>
      </c>
      <c r="D105" s="18">
        <f t="shared" si="96"/>
        <v>0.63612462649336177</v>
      </c>
      <c r="E105" s="18">
        <f t="shared" si="96"/>
        <v>-1.5751545945308365E-2</v>
      </c>
      <c r="F105" s="18">
        <f t="shared" si="97"/>
        <v>0.20106998184517</v>
      </c>
      <c r="H105" s="18">
        <f t="shared" si="98"/>
        <v>0.20106998184517</v>
      </c>
      <c r="I105" s="18">
        <f t="shared" si="99"/>
        <v>2.9500945037182369</v>
      </c>
      <c r="J105" s="18">
        <f t="shared" si="100"/>
        <v>3.0845936743693514</v>
      </c>
      <c r="L105" t="str">
        <f t="shared" si="101"/>
        <v>82 Transport and mobile machine drivers and operatives</v>
      </c>
      <c r="M105" s="18">
        <f t="shared" si="102"/>
        <v>2.0751979845070156</v>
      </c>
      <c r="N105" s="18">
        <f t="shared" si="102"/>
        <v>-11.057067981564783</v>
      </c>
      <c r="O105" s="18">
        <f t="shared" si="102"/>
        <v>0.35211857589561024</v>
      </c>
      <c r="P105" s="18">
        <f t="shared" si="102"/>
        <v>-9.5658912882756741E-2</v>
      </c>
      <c r="Q105" s="18">
        <f t="shared" si="103"/>
        <v>5.3377807365118102E-2</v>
      </c>
      <c r="S105" s="18">
        <f t="shared" si="104"/>
        <v>5.3377807365118102E-2</v>
      </c>
      <c r="T105" s="18">
        <f t="shared" si="105"/>
        <v>2.8811576452302479</v>
      </c>
      <c r="U105" s="18">
        <f t="shared" si="106"/>
        <v>2.9170681028996892</v>
      </c>
      <c r="W105" t="str">
        <f t="shared" si="107"/>
        <v>82 Transport and mobile machine drivers and operatives</v>
      </c>
      <c r="X105" s="18">
        <f t="shared" si="108"/>
        <v>2.2171990995463631</v>
      </c>
      <c r="Y105" s="18">
        <f t="shared" si="108"/>
        <v>-15.805935535863069</v>
      </c>
      <c r="Z105" s="18">
        <f t="shared" si="108"/>
        <v>5.9466078113537657</v>
      </c>
      <c r="AA105" s="18">
        <f t="shared" si="108"/>
        <v>1.1856707974162717</v>
      </c>
      <c r="AB105" s="18">
        <f t="shared" si="109"/>
        <v>2.748390777215115</v>
      </c>
      <c r="AD105" s="18">
        <f t="shared" si="110"/>
        <v>2.748390777215115</v>
      </c>
      <c r="AE105" s="18">
        <f t="shared" si="111"/>
        <v>4.2604541290402809</v>
      </c>
      <c r="AF105" s="18">
        <f t="shared" si="112"/>
        <v>5.9261711853774823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-2.7648428427437088</v>
      </c>
      <c r="C106" s="18">
        <f t="shared" si="96"/>
        <v>-12.892388698112811</v>
      </c>
      <c r="D106" s="18">
        <f t="shared" si="96"/>
        <v>12.357348544378045</v>
      </c>
      <c r="E106" s="18">
        <f t="shared" si="96"/>
        <v>1.1394962569857503</v>
      </c>
      <c r="F106" s="18">
        <f t="shared" si="97"/>
        <v>4.7484691830809611</v>
      </c>
      <c r="H106" s="18">
        <f t="shared" si="98"/>
        <v>4.7484691830809611</v>
      </c>
      <c r="I106" s="18">
        <f t="shared" si="99"/>
        <v>4.1608980164931086</v>
      </c>
      <c r="J106" s="18">
        <f t="shared" si="100"/>
        <v>7.228284857977707</v>
      </c>
      <c r="L106" t="str">
        <f t="shared" si="101"/>
        <v>91 Elementary trades and related occupations</v>
      </c>
      <c r="M106" s="18">
        <f t="shared" si="102"/>
        <v>-2.6495661737402143</v>
      </c>
      <c r="N106" s="18">
        <f t="shared" si="102"/>
        <v>-10.573298077703175</v>
      </c>
      <c r="O106" s="18">
        <f t="shared" si="102"/>
        <v>6.5653039732022966</v>
      </c>
      <c r="P106" s="18">
        <f t="shared" si="102"/>
        <v>0.74061868965358268</v>
      </c>
      <c r="Q106" s="18">
        <f t="shared" si="103"/>
        <v>2.6459184837450023</v>
      </c>
      <c r="S106" s="18">
        <f t="shared" si="104"/>
        <v>2.6459184837450023</v>
      </c>
      <c r="T106" s="18">
        <f t="shared" si="105"/>
        <v>2.6062929709132376</v>
      </c>
      <c r="U106" s="18">
        <f t="shared" si="106"/>
        <v>4.5546731185070355</v>
      </c>
      <c r="W106" t="str">
        <f t="shared" si="107"/>
        <v>91 Elementary trades and related occupations</v>
      </c>
      <c r="X106" s="18">
        <f t="shared" si="108"/>
        <v>-3.1297734615026718</v>
      </c>
      <c r="Y106" s="18">
        <f t="shared" si="108"/>
        <v>-20.325300856780149</v>
      </c>
      <c r="Z106" s="18">
        <f t="shared" si="108"/>
        <v>26.881021337188258</v>
      </c>
      <c r="AA106" s="18">
        <f t="shared" si="108"/>
        <v>1.713753176982924</v>
      </c>
      <c r="AB106" s="18">
        <f t="shared" si="109"/>
        <v>9.4927445208104153</v>
      </c>
      <c r="AD106" s="18">
        <f t="shared" si="110"/>
        <v>9.4927445208104153</v>
      </c>
      <c r="AE106" s="18">
        <f t="shared" si="111"/>
        <v>8.0226197274481326</v>
      </c>
      <c r="AF106" s="18">
        <f t="shared" si="112"/>
        <v>12.786809950190058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0.46242408512588984</v>
      </c>
      <c r="C107" s="18">
        <f t="shared" si="96"/>
        <v>-10.385752155175808</v>
      </c>
      <c r="D107" s="18">
        <f t="shared" si="96"/>
        <v>-2.1767418165310026</v>
      </c>
      <c r="E107" s="18">
        <f t="shared" si="96"/>
        <v>-0.86891629675854842</v>
      </c>
      <c r="F107" s="18">
        <f t="shared" si="97"/>
        <v>-1.3067894236842403</v>
      </c>
      <c r="H107" s="18">
        <f t="shared" si="98"/>
        <v>-1.3067894236842403</v>
      </c>
      <c r="I107" s="18">
        <f t="shared" si="99"/>
        <v>2.4141534242720697</v>
      </c>
      <c r="J107" s="18">
        <f t="shared" si="100"/>
        <v>1.5049412284414254</v>
      </c>
      <c r="L107" t="str">
        <f t="shared" si="101"/>
        <v>92 Elementary administration and service occupations</v>
      </c>
      <c r="M107" s="18">
        <f t="shared" si="102"/>
        <v>-1.0096950309338437</v>
      </c>
      <c r="N107" s="18">
        <f t="shared" si="102"/>
        <v>-7.0796507413109833</v>
      </c>
      <c r="O107" s="18">
        <f t="shared" si="102"/>
        <v>-0.25817999507160572</v>
      </c>
      <c r="P107" s="18">
        <f t="shared" si="102"/>
        <v>-0.58246147755323108</v>
      </c>
      <c r="Q107" s="18">
        <f t="shared" si="103"/>
        <v>-0.47448496485464897</v>
      </c>
      <c r="S107" s="18">
        <f t="shared" si="104"/>
        <v>-0.47448496485464897</v>
      </c>
      <c r="T107" s="18">
        <f t="shared" si="105"/>
        <v>2.2406233157448163</v>
      </c>
      <c r="U107" s="18">
        <f t="shared" si="106"/>
        <v>1.8960000455278125</v>
      </c>
      <c r="W107" t="str">
        <f t="shared" si="107"/>
        <v>92 Elementary administration and service occupations</v>
      </c>
      <c r="X107" s="18">
        <f t="shared" si="108"/>
        <v>1.8957426726744941</v>
      </c>
      <c r="Y107" s="18">
        <f t="shared" si="108"/>
        <v>-13.380104033173158</v>
      </c>
      <c r="Z107" s="18">
        <f t="shared" si="108"/>
        <v>-4.1970962187091843</v>
      </c>
      <c r="AA107" s="18">
        <f t="shared" si="108"/>
        <v>-1.2193300789505201</v>
      </c>
      <c r="AB107" s="18">
        <f t="shared" si="109"/>
        <v>-2.222063200933011</v>
      </c>
      <c r="AD107" s="18">
        <f t="shared" si="110"/>
        <v>-2.222063200933011</v>
      </c>
      <c r="AE107" s="18">
        <f t="shared" si="111"/>
        <v>2.578899108038879</v>
      </c>
      <c r="AF107" s="18">
        <f t="shared" si="112"/>
        <v>1.1036588431861949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1.3551924780873748</v>
      </c>
      <c r="C109" s="26">
        <f>IF(AND(D$6-C$6 &lt;&gt; 0,C35&lt;&gt;0,D35&lt;&gt;0),(EXP(LN(D35/C35)/(D$6-C$6))-1)*100,0)</f>
        <v>-2.2371414660520061</v>
      </c>
      <c r="D109" s="26">
        <f>IF(AND(E$6-D$6 &lt;&gt; 0,D35&lt;&gt;0,E35&lt;&gt;0),(EXP(LN(E35/D35)/(E$6-D$6))-1)*100,0)</f>
        <v>0.53863347406324369</v>
      </c>
      <c r="E109" s="26">
        <f>IF(AND(F$6-E$6 &lt;&gt; 0,E35&lt;&gt;0,F35&lt;&gt;0),(EXP(LN(F35/E35)/(F$6-E$6))-1)*100,0)</f>
        <v>0.35476393144091567</v>
      </c>
      <c r="F109" s="26">
        <f t="shared" ref="F109" si="113">IF(AND(F$6-D$6 &lt;&gt; 0,D35&lt;&gt;0,F35&lt;&gt;0),(EXP(LN(F35/D35)/(F$6-D$6))-1)*100,0)</f>
        <v>0.41601638537631658</v>
      </c>
      <c r="H109" s="26">
        <f t="shared" ref="H109" si="114">IF($F$6-$D$6 &lt;&gt; 0,(EXP(LN(1+(H72/100))/($F$6-$D$6))-1)*100,0)</f>
        <v>0.41601638537631658</v>
      </c>
      <c r="I109" s="26">
        <f>IF(D35&gt;0,((1+(I35/D35))^(1/($F$6-$D$6))-1)*100,0)</f>
        <v>2.7368626609971081</v>
      </c>
      <c r="J109" s="26">
        <f t="shared" ref="J109" si="115">IF($F$6-$D$6 &lt;&gt; 0,(EXP(LN(1+(J72/100))/($F$6-$D$6))-1)*100,0)</f>
        <v>3.024666691772282</v>
      </c>
      <c r="L109" s="24" t="str">
        <f>L35</f>
        <v>All occupations</v>
      </c>
      <c r="M109" s="26">
        <f>IF(AND(N$6-M$6 &lt;&gt; 0,M35&lt;&gt;0,N35&lt;&gt;0),(EXP(LN(N35/M35)/(N$6-M$6))-1)*100,0)</f>
        <v>1.0760069471813738</v>
      </c>
      <c r="N109" s="26">
        <f>IF(AND(O$6-N$6 &lt;&gt; 0,N35&lt;&gt;0,O35&lt;&gt;0),(EXP(LN(O35/N35)/(O$6-N$6))-1)*100,0)</f>
        <v>-2.924504261840466</v>
      </c>
      <c r="O109" s="26">
        <f>IF(AND(P$6-O$6 &lt;&gt; 0,O35&lt;&gt;0,P35&lt;&gt;0),(EXP(LN(P35/O35)/(P$6-O$6))-1)*100,0)</f>
        <v>0.45616391528395805</v>
      </c>
      <c r="P109" s="26">
        <f>IF(AND(Q$6-P$6 &lt;&gt; 0,P35&lt;&gt;0,Q35&lt;&gt;0),(EXP(LN(Q35/P35)/(Q$6-P$6))-1)*100,0)</f>
        <v>0.24111013870999898</v>
      </c>
      <c r="Q109" s="26">
        <f t="shared" ref="Q109" si="116">IF(AND(Q$6-O$6 &lt;&gt; 0,O35&lt;&gt;0,Q35&lt;&gt;0),(EXP(LN(Q35/O35)/(Q$6-O$6))-1)*100,0)</f>
        <v>0.31274352870633848</v>
      </c>
      <c r="S109" s="26">
        <f t="shared" ref="S109" si="117">IF($F$6-$D$6 &lt;&gt; 0,(EXP(LN(1+(S72/100))/($F$6-$D$6))-1)*100,0)</f>
        <v>0.31274352870633848</v>
      </c>
      <c r="T109" s="26">
        <f t="shared" ref="T109" si="118">IF(O35&gt;0,((1+(T35/O35))^(1/($F$6-$D$6))-1)*100,0)</f>
        <v>2.3281542679383538</v>
      </c>
      <c r="U109" s="26">
        <f t="shared" ref="U109" si="119">IF($F$6-$D$6 &lt;&gt; 0,(EXP(LN(1+(U72/100))/($F$6-$D$6))-1)*100,0)</f>
        <v>2.5561892199228886</v>
      </c>
      <c r="W109" s="24" t="str">
        <f>W35</f>
        <v>All occupations</v>
      </c>
      <c r="X109" s="26">
        <f>IF(AND(Y$6-X$6 &lt;&gt; 0,X35&lt;&gt;0,Y35&lt;&gt;0),(EXP(LN(Y35/X35)/(Y$6-X$6))-1)*100,0)</f>
        <v>1.6737443214079661</v>
      </c>
      <c r="Y109" s="26">
        <f>IF(AND(Z$6-Y$6 &lt;&gt; 0,Y35&lt;&gt;0,Z35&lt;&gt;0),(EXP(LN(Z35/Y35)/(Z$6-Y$6))-1)*100,0)</f>
        <v>-1.4643327833828268</v>
      </c>
      <c r="Z109" s="26">
        <f>IF(AND(AA$6-Z$6 &lt;&gt; 0,Z35&lt;&gt;0,AA35&lt;&gt;0),(EXP(LN(AA35/Z35)/(AA$6-Z$6))-1)*100,0)</f>
        <v>0.62966605397067887</v>
      </c>
      <c r="AA109" s="26">
        <f>IF(AND(AB$6-AA$6 &lt;&gt; 0,AA35&lt;&gt;0,AB35&lt;&gt;0),(EXP(LN(AB35/AA35)/(AB$6-AA$6))-1)*100,0)</f>
        <v>0.47825073579619293</v>
      </c>
      <c r="AB109" s="26">
        <f t="shared" ref="AB109" si="120">IF(AND(AB$6-Z$6 &lt;&gt; 0,Z35&lt;&gt;0,AB35&lt;&gt;0),(EXP(LN(AB35/Z35)/(AB$6-Z$6))-1)*100,0)</f>
        <v>0.52869717697614504</v>
      </c>
      <c r="AD109" s="26">
        <f t="shared" ref="AD109" si="121">IF($F$6-$D$6 &lt;&gt; 0,(EXP(LN(1+(AD72/100))/($F$6-$D$6))-1)*100,0)</f>
        <v>0.52869717697614504</v>
      </c>
      <c r="AE109" s="26">
        <f t="shared" ref="AE109" si="122">IF(Z35&gt;0,((1+(AE35/Z35))^(1/($F$6-$D$6))-1)*100,0)</f>
        <v>3.1644890692562599</v>
      </c>
      <c r="AF109" s="26">
        <f t="shared" ref="AF109" si="123">IF($F$6-$D$6 &lt;&gt; 0,(EXP(LN(1+(AF72/100))/($F$6-$D$6))-1)*100,0)</f>
        <v>3.5109769332644758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West Midlands (Continued)</v>
      </c>
      <c r="L112" s="19" t="str">
        <f>CONCATENATE(L$1," (Continued)")</f>
        <v>Occupation Table 2.1  Males: Employment Change by Occupation (SOC 2020) and Replacement Demand, 2015-2035, West Midlands (Continued)</v>
      </c>
      <c r="W112" s="19" t="str">
        <f>CONCATENATE(W$1," (Continued)")</f>
        <v>Occupation Table 2.2  Females: Employment Change by Occupation (SOC 2020) and Replacement Demand, 2015-2035, West Midlands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14.722659759501283</v>
      </c>
      <c r="C119" s="27">
        <f t="shared" si="125"/>
        <v>2.3923177747234234</v>
      </c>
      <c r="D119" s="27">
        <f t="shared" si="125"/>
        <v>-9.1478058795303951</v>
      </c>
      <c r="E119" s="27">
        <f t="shared" si="125"/>
        <v>7.9688916769782168</v>
      </c>
      <c r="F119" s="27">
        <f t="shared" ref="F119:F144" si="126">F8-D8</f>
        <v>-1.1789142025521784</v>
      </c>
      <c r="L119" t="str">
        <f t="shared" ref="L119:L144" si="127">L8</f>
        <v>11 Corporate managers and directors</v>
      </c>
      <c r="M119" s="27">
        <f t="shared" ref="M119:P144" si="128">N8-M8</f>
        <v>7.9182215395317712</v>
      </c>
      <c r="N119" s="27">
        <f t="shared" si="128"/>
        <v>0.91230213083890987</v>
      </c>
      <c r="O119" s="27">
        <f t="shared" si="128"/>
        <v>-8.5605615278269411</v>
      </c>
      <c r="P119" s="27">
        <f t="shared" si="128"/>
        <v>2.483650295168637</v>
      </c>
      <c r="Q119" s="27">
        <f t="shared" ref="Q119:Q144" si="129">Q8-O8</f>
        <v>-6.0769112326583041</v>
      </c>
      <c r="W119" t="str">
        <f t="shared" ref="W119:W144" si="130">W8</f>
        <v>11 Corporate managers and directors</v>
      </c>
      <c r="X119" s="27">
        <f t="shared" ref="X119:AA144" si="131">Y8-X8</f>
        <v>6.8044382199694198</v>
      </c>
      <c r="Y119" s="27">
        <f t="shared" si="131"/>
        <v>1.480015643884812</v>
      </c>
      <c r="Z119" s="27">
        <f t="shared" si="131"/>
        <v>-0.58724435170367428</v>
      </c>
      <c r="AA119" s="27">
        <f t="shared" si="131"/>
        <v>5.4852413818096473</v>
      </c>
      <c r="AB119" s="27">
        <f t="shared" ref="AB119:AB144" si="132">AB8-Z8</f>
        <v>4.897997030105973</v>
      </c>
    </row>
    <row r="120" spans="1:28" x14ac:dyDescent="0.2">
      <c r="A120" t="str">
        <f t="shared" si="124"/>
        <v>12 Other managers and proprietors</v>
      </c>
      <c r="B120" s="27">
        <f t="shared" si="125"/>
        <v>2.0780051894489588</v>
      </c>
      <c r="C120" s="27">
        <f t="shared" si="125"/>
        <v>1.6918611495479041</v>
      </c>
      <c r="D120" s="27">
        <f t="shared" si="125"/>
        <v>1.359400529428676</v>
      </c>
      <c r="E120" s="27">
        <f t="shared" si="125"/>
        <v>5.3587108336505906</v>
      </c>
      <c r="F120" s="27">
        <f t="shared" si="126"/>
        <v>6.7181113630792666</v>
      </c>
      <c r="L120" t="str">
        <f t="shared" si="127"/>
        <v>12 Other managers and proprietors</v>
      </c>
      <c r="M120" s="27">
        <f t="shared" si="128"/>
        <v>1.7044700849884045</v>
      </c>
      <c r="N120" s="27">
        <f t="shared" si="128"/>
        <v>-1.0322474361991105</v>
      </c>
      <c r="O120" s="27">
        <f t="shared" si="128"/>
        <v>2.7893045193773425</v>
      </c>
      <c r="P120" s="27">
        <f t="shared" si="128"/>
        <v>3.0980567687103218</v>
      </c>
      <c r="Q120" s="27">
        <f t="shared" si="129"/>
        <v>5.8873612880876642</v>
      </c>
      <c r="W120" t="str">
        <f t="shared" si="130"/>
        <v>12 Other managers and proprietors</v>
      </c>
      <c r="X120" s="27">
        <f t="shared" si="131"/>
        <v>0.37353510446056148</v>
      </c>
      <c r="Y120" s="27">
        <f t="shared" si="131"/>
        <v>2.7241085857469667</v>
      </c>
      <c r="Z120" s="27">
        <f t="shared" si="131"/>
        <v>-1.4299039899486452</v>
      </c>
      <c r="AA120" s="27">
        <f t="shared" si="131"/>
        <v>2.2606540649401765</v>
      </c>
      <c r="AB120" s="27">
        <f t="shared" si="132"/>
        <v>0.83075007499153131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9.6518126232843429</v>
      </c>
      <c r="C121" s="27">
        <f t="shared" si="125"/>
        <v>3.9620644564418086</v>
      </c>
      <c r="D121" s="27">
        <f t="shared" si="125"/>
        <v>16.895490375661311</v>
      </c>
      <c r="E121" s="27">
        <f t="shared" si="125"/>
        <v>12.963676199532699</v>
      </c>
      <c r="F121" s="27">
        <f t="shared" si="126"/>
        <v>29.85916657519401</v>
      </c>
      <c r="L121" t="str">
        <f t="shared" si="127"/>
        <v>21 Science, research, engineering and technology professionals</v>
      </c>
      <c r="M121" s="27">
        <f t="shared" si="128"/>
        <v>8.480154997088114</v>
      </c>
      <c r="N121" s="27">
        <f t="shared" si="128"/>
        <v>1.0879740216024913</v>
      </c>
      <c r="O121" s="27">
        <f t="shared" si="128"/>
        <v>11.625756648339021</v>
      </c>
      <c r="P121" s="27">
        <f t="shared" si="128"/>
        <v>7.9808294554214001</v>
      </c>
      <c r="Q121" s="27">
        <f t="shared" si="129"/>
        <v>19.606586103760421</v>
      </c>
      <c r="W121" t="str">
        <f t="shared" si="130"/>
        <v>21 Science, research, engineering and technology professionals</v>
      </c>
      <c r="X121" s="27">
        <f t="shared" si="131"/>
        <v>1.1716576261963905</v>
      </c>
      <c r="Y121" s="27">
        <f t="shared" si="131"/>
        <v>2.8740904348393741</v>
      </c>
      <c r="Z121" s="27">
        <f t="shared" si="131"/>
        <v>5.2697337273221709</v>
      </c>
      <c r="AA121" s="27">
        <f t="shared" si="131"/>
        <v>4.9828467441113133</v>
      </c>
      <c r="AB121" s="27">
        <f t="shared" si="132"/>
        <v>10.252580471433484</v>
      </c>
    </row>
    <row r="122" spans="1:28" x14ac:dyDescent="0.2">
      <c r="A122" t="str">
        <f t="shared" si="124"/>
        <v>22 Health professionals</v>
      </c>
      <c r="B122" s="27">
        <f t="shared" si="125"/>
        <v>15.681149144510492</v>
      </c>
      <c r="C122" s="27">
        <f t="shared" si="125"/>
        <v>-1.165026400368177</v>
      </c>
      <c r="D122" s="27">
        <f t="shared" si="125"/>
        <v>-1.2215345604010679</v>
      </c>
      <c r="E122" s="27">
        <f t="shared" si="125"/>
        <v>5.1942499031586777</v>
      </c>
      <c r="F122" s="27">
        <f t="shared" si="126"/>
        <v>3.9727153427576098</v>
      </c>
      <c r="L122" t="str">
        <f t="shared" si="127"/>
        <v>22 Health professionals</v>
      </c>
      <c r="M122" s="27">
        <f t="shared" si="128"/>
        <v>3.8972061692264486</v>
      </c>
      <c r="N122" s="27">
        <f t="shared" si="128"/>
        <v>1.1831622404106561</v>
      </c>
      <c r="O122" s="27">
        <f t="shared" si="128"/>
        <v>-0.35545857147780779</v>
      </c>
      <c r="P122" s="27">
        <f t="shared" si="128"/>
        <v>1.136569196055067</v>
      </c>
      <c r="Q122" s="27">
        <f t="shared" si="129"/>
        <v>0.78111062457725922</v>
      </c>
      <c r="W122" t="str">
        <f t="shared" si="130"/>
        <v>22 Health professionals</v>
      </c>
      <c r="X122" s="27">
        <f t="shared" si="131"/>
        <v>11.783942975283942</v>
      </c>
      <c r="Y122" s="27">
        <f t="shared" si="131"/>
        <v>-2.3481886407787513</v>
      </c>
      <c r="Z122" s="27">
        <f t="shared" si="131"/>
        <v>-0.86607598892331339</v>
      </c>
      <c r="AA122" s="27">
        <f t="shared" si="131"/>
        <v>4.0576807071035788</v>
      </c>
      <c r="AB122" s="27">
        <f t="shared" si="132"/>
        <v>3.1916047181802654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2.7372382155600974</v>
      </c>
      <c r="C123" s="27">
        <f t="shared" si="125"/>
        <v>3.6897491085258594</v>
      </c>
      <c r="D123" s="27">
        <f t="shared" si="125"/>
        <v>-8.4950745922938609E-2</v>
      </c>
      <c r="E123" s="27">
        <f t="shared" si="125"/>
        <v>6.6805857083700886</v>
      </c>
      <c r="F123" s="27">
        <f t="shared" si="126"/>
        <v>6.59563496244715</v>
      </c>
      <c r="L123" t="str">
        <f t="shared" si="127"/>
        <v>23 Teaching and other educational professionals</v>
      </c>
      <c r="M123" s="27">
        <f t="shared" si="128"/>
        <v>-0.12807691888456674</v>
      </c>
      <c r="N123" s="27">
        <f t="shared" si="128"/>
        <v>1.5509373022024278</v>
      </c>
      <c r="O123" s="27">
        <f t="shared" si="128"/>
        <v>0.43962597513355561</v>
      </c>
      <c r="P123" s="27">
        <f t="shared" si="128"/>
        <v>1.6331230226956208</v>
      </c>
      <c r="Q123" s="27">
        <f t="shared" si="129"/>
        <v>2.0727489978291764</v>
      </c>
      <c r="W123" t="str">
        <f t="shared" si="130"/>
        <v>23 Teaching and other educational professionals</v>
      </c>
      <c r="X123" s="27">
        <f t="shared" si="131"/>
        <v>2.8653151344446641</v>
      </c>
      <c r="Y123" s="27">
        <f t="shared" si="131"/>
        <v>2.1388118063234245</v>
      </c>
      <c r="Z123" s="27">
        <f t="shared" si="131"/>
        <v>-0.52457672105643383</v>
      </c>
      <c r="AA123" s="27">
        <f t="shared" si="131"/>
        <v>5.0474626856744322</v>
      </c>
      <c r="AB123" s="27">
        <f t="shared" si="132"/>
        <v>4.5228859646179984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12.331378834535315</v>
      </c>
      <c r="C124" s="27">
        <f t="shared" si="125"/>
        <v>7.7088565900158272</v>
      </c>
      <c r="D124" s="27">
        <f t="shared" si="125"/>
        <v>3.6239828113557024</v>
      </c>
      <c r="E124" s="27">
        <f t="shared" si="125"/>
        <v>10.222020247460804</v>
      </c>
      <c r="F124" s="27">
        <f t="shared" si="126"/>
        <v>13.846003058816507</v>
      </c>
      <c r="L124" t="str">
        <f t="shared" si="127"/>
        <v>24 Business, media and public service professionals</v>
      </c>
      <c r="M124" s="27">
        <f t="shared" si="128"/>
        <v>5.3113720261783541</v>
      </c>
      <c r="N124" s="27">
        <f t="shared" si="128"/>
        <v>5.001159390342643</v>
      </c>
      <c r="O124" s="27">
        <f t="shared" si="128"/>
        <v>2.606164680784218</v>
      </c>
      <c r="P124" s="27">
        <f t="shared" si="128"/>
        <v>3.8729464280878361</v>
      </c>
      <c r="Q124" s="27">
        <f t="shared" si="129"/>
        <v>6.4791111088720541</v>
      </c>
      <c r="W124" t="str">
        <f t="shared" si="130"/>
        <v>24 Business, media and public service professionals</v>
      </c>
      <c r="X124" s="27">
        <f t="shared" si="131"/>
        <v>7.0200068083569569</v>
      </c>
      <c r="Y124" s="27">
        <f t="shared" si="131"/>
        <v>2.7076971996733121</v>
      </c>
      <c r="Z124" s="27">
        <f t="shared" si="131"/>
        <v>1.0178181305714773</v>
      </c>
      <c r="AA124" s="27">
        <f t="shared" si="131"/>
        <v>6.3490738193729186</v>
      </c>
      <c r="AB124" s="27">
        <f t="shared" si="132"/>
        <v>7.3668919499443959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2.8668417419117276</v>
      </c>
      <c r="C125" s="27">
        <f t="shared" si="125"/>
        <v>1.8809219828274486</v>
      </c>
      <c r="D125" s="27">
        <f t="shared" si="125"/>
        <v>-1.8621222713775438</v>
      </c>
      <c r="E125" s="27">
        <f t="shared" si="125"/>
        <v>1.5891518625546617</v>
      </c>
      <c r="F125" s="27">
        <f t="shared" si="126"/>
        <v>-0.27297040882288215</v>
      </c>
      <c r="L125" t="str">
        <f t="shared" si="127"/>
        <v>31 Science, engineering and technology associate professionals</v>
      </c>
      <c r="M125" s="27">
        <f t="shared" si="128"/>
        <v>2.773121631070314</v>
      </c>
      <c r="N125" s="27">
        <f t="shared" si="128"/>
        <v>0.78010896701267285</v>
      </c>
      <c r="O125" s="27">
        <f t="shared" si="128"/>
        <v>-2.2385093679893018</v>
      </c>
      <c r="P125" s="27">
        <f t="shared" si="128"/>
        <v>0.40802831560249331</v>
      </c>
      <c r="Q125" s="27">
        <f t="shared" si="129"/>
        <v>-1.8304810523868085</v>
      </c>
      <c r="W125" t="str">
        <f t="shared" si="130"/>
        <v>31 Science, engineering and technology associate professionals</v>
      </c>
      <c r="X125" s="27">
        <f t="shared" si="131"/>
        <v>9.372011084148113E-2</v>
      </c>
      <c r="Y125" s="27">
        <f t="shared" si="131"/>
        <v>1.1008130158148175</v>
      </c>
      <c r="Z125" s="27">
        <f t="shared" si="131"/>
        <v>0.37638709661172864</v>
      </c>
      <c r="AA125" s="27">
        <f t="shared" si="131"/>
        <v>1.1811235469521035</v>
      </c>
      <c r="AB125" s="27">
        <f t="shared" si="132"/>
        <v>1.5575106435638322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5.4408775436374341</v>
      </c>
      <c r="C126" s="27">
        <f t="shared" si="125"/>
        <v>0.11200689782718953</v>
      </c>
      <c r="D126" s="27">
        <f t="shared" si="125"/>
        <v>18.166008082441326</v>
      </c>
      <c r="E126" s="27">
        <f t="shared" si="125"/>
        <v>9.1033033611795773</v>
      </c>
      <c r="F126" s="27">
        <f t="shared" si="126"/>
        <v>27.269311443620904</v>
      </c>
      <c r="L126" t="str">
        <f t="shared" si="127"/>
        <v>32 Health and social care associate professionals</v>
      </c>
      <c r="M126" s="27">
        <f t="shared" si="128"/>
        <v>0.74107607092999306</v>
      </c>
      <c r="N126" s="27">
        <f t="shared" si="128"/>
        <v>0.35460449738367572</v>
      </c>
      <c r="O126" s="27">
        <f t="shared" si="128"/>
        <v>2.235699852078934</v>
      </c>
      <c r="P126" s="27">
        <f t="shared" si="128"/>
        <v>0.99827635659024416</v>
      </c>
      <c r="Q126" s="27">
        <f t="shared" si="129"/>
        <v>3.2339762086691781</v>
      </c>
      <c r="W126" t="str">
        <f t="shared" si="130"/>
        <v>32 Health and social care associate professionals</v>
      </c>
      <c r="X126" s="27">
        <f t="shared" si="131"/>
        <v>4.69980147270741</v>
      </c>
      <c r="Y126" s="27">
        <f t="shared" si="131"/>
        <v>-0.24259759955647553</v>
      </c>
      <c r="Z126" s="27">
        <f t="shared" si="131"/>
        <v>15.930308230362431</v>
      </c>
      <c r="AA126" s="27">
        <f t="shared" si="131"/>
        <v>8.1050270045892745</v>
      </c>
      <c r="AB126" s="27">
        <f t="shared" si="132"/>
        <v>24.035335234951706</v>
      </c>
    </row>
    <row r="127" spans="1:28" x14ac:dyDescent="0.2">
      <c r="A127" t="str">
        <f t="shared" si="124"/>
        <v>33 Protective service occupations</v>
      </c>
      <c r="B127" s="27">
        <f t="shared" si="125"/>
        <v>0.68061120381824658</v>
      </c>
      <c r="C127" s="27">
        <f t="shared" si="125"/>
        <v>0.83932280736741838</v>
      </c>
      <c r="D127" s="27">
        <f t="shared" si="125"/>
        <v>-2.174872479935118</v>
      </c>
      <c r="E127" s="27">
        <f t="shared" si="125"/>
        <v>1.2278247967867557</v>
      </c>
      <c r="F127" s="27">
        <f t="shared" si="126"/>
        <v>-0.9470476831483623</v>
      </c>
      <c r="L127" t="str">
        <f t="shared" si="127"/>
        <v>33 Protective service occupations</v>
      </c>
      <c r="M127" s="27">
        <f t="shared" si="128"/>
        <v>0.14642729313592184</v>
      </c>
      <c r="N127" s="27">
        <f t="shared" si="128"/>
        <v>0.43209737540479587</v>
      </c>
      <c r="O127" s="27">
        <f t="shared" si="128"/>
        <v>-1.7121587578792976</v>
      </c>
      <c r="P127" s="27">
        <f t="shared" si="128"/>
        <v>-8.2890960549590886E-3</v>
      </c>
      <c r="Q127" s="27">
        <f t="shared" si="129"/>
        <v>-1.7204478539342567</v>
      </c>
      <c r="W127" t="str">
        <f t="shared" si="130"/>
        <v>33 Protective service occupations</v>
      </c>
      <c r="X127" s="27">
        <f t="shared" si="131"/>
        <v>0.53418391068228788</v>
      </c>
      <c r="Y127" s="27">
        <f t="shared" si="131"/>
        <v>0.40722543196264427</v>
      </c>
      <c r="Z127" s="27">
        <f t="shared" si="131"/>
        <v>-0.46271372205581152</v>
      </c>
      <c r="AA127" s="27">
        <f t="shared" si="131"/>
        <v>1.2361138928416997</v>
      </c>
      <c r="AB127" s="27">
        <f t="shared" si="132"/>
        <v>0.77340017078588819</v>
      </c>
    </row>
    <row r="128" spans="1:28" x14ac:dyDescent="0.2">
      <c r="A128" t="str">
        <f t="shared" si="124"/>
        <v>34 Culture, media and sports occupations</v>
      </c>
      <c r="B128" s="27">
        <f t="shared" si="125"/>
        <v>1.2730047020782749</v>
      </c>
      <c r="C128" s="27">
        <f t="shared" si="125"/>
        <v>0.80766475829828366</v>
      </c>
      <c r="D128" s="27">
        <f t="shared" si="125"/>
        <v>-3.189493928621971</v>
      </c>
      <c r="E128" s="27">
        <f t="shared" si="125"/>
        <v>1.8588746005273151</v>
      </c>
      <c r="F128" s="27">
        <f t="shared" si="126"/>
        <v>-1.3306193280946559</v>
      </c>
      <c r="L128" t="str">
        <f t="shared" si="127"/>
        <v>34 Culture, media and sports occupations</v>
      </c>
      <c r="M128" s="27">
        <f t="shared" si="128"/>
        <v>0.92559695034267087</v>
      </c>
      <c r="N128" s="27">
        <f t="shared" si="128"/>
        <v>0.31334216502577128</v>
      </c>
      <c r="O128" s="27">
        <f t="shared" si="128"/>
        <v>-2.0456151303557313</v>
      </c>
      <c r="P128" s="27">
        <f t="shared" si="128"/>
        <v>0.72466955996213223</v>
      </c>
      <c r="Q128" s="27">
        <f t="shared" si="129"/>
        <v>-1.3209455703935991</v>
      </c>
      <c r="W128" t="str">
        <f t="shared" si="130"/>
        <v>34 Culture, media and sports occupations</v>
      </c>
      <c r="X128" s="27">
        <f t="shared" si="131"/>
        <v>0.34740775173559335</v>
      </c>
      <c r="Y128" s="27">
        <f t="shared" si="131"/>
        <v>0.49432259327253725</v>
      </c>
      <c r="Z128" s="27">
        <f t="shared" si="131"/>
        <v>-1.1438787982662468</v>
      </c>
      <c r="AA128" s="27">
        <f t="shared" si="131"/>
        <v>1.1342050405652024</v>
      </c>
      <c r="AB128" s="27">
        <f t="shared" si="132"/>
        <v>-9.6737577010443943E-3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6.2352773189744681</v>
      </c>
      <c r="C129" s="27">
        <f t="shared" si="125"/>
        <v>2.1899761678420333</v>
      </c>
      <c r="D129" s="27">
        <f t="shared" si="125"/>
        <v>0.57160645393980758</v>
      </c>
      <c r="E129" s="27">
        <f t="shared" si="125"/>
        <v>4.9531530194311131</v>
      </c>
      <c r="F129" s="27">
        <f t="shared" si="126"/>
        <v>5.5247594733709207</v>
      </c>
      <c r="L129" t="str">
        <f t="shared" si="127"/>
        <v>35 Business and public service associate professionals</v>
      </c>
      <c r="M129" s="27">
        <f t="shared" si="128"/>
        <v>2.2232161876281182</v>
      </c>
      <c r="N129" s="27">
        <f t="shared" si="128"/>
        <v>1.5991548766533938</v>
      </c>
      <c r="O129" s="27">
        <f t="shared" si="128"/>
        <v>-0.17013648121668012</v>
      </c>
      <c r="P129" s="27">
        <f t="shared" si="128"/>
        <v>0.33390733655259197</v>
      </c>
      <c r="Q129" s="27">
        <f t="shared" si="129"/>
        <v>0.16377085533591185</v>
      </c>
      <c r="W129" t="str">
        <f t="shared" si="130"/>
        <v>35 Business and public service associate professionals</v>
      </c>
      <c r="X129" s="27">
        <f t="shared" si="131"/>
        <v>4.0120611313463357</v>
      </c>
      <c r="Y129" s="27">
        <f t="shared" si="131"/>
        <v>0.59082129118875315</v>
      </c>
      <c r="Z129" s="27">
        <f t="shared" si="131"/>
        <v>0.74174293515643086</v>
      </c>
      <c r="AA129" s="27">
        <f t="shared" si="131"/>
        <v>4.6192456828782369</v>
      </c>
      <c r="AB129" s="27">
        <f t="shared" si="132"/>
        <v>5.3609886180346678</v>
      </c>
    </row>
    <row r="130" spans="1:28" x14ac:dyDescent="0.2">
      <c r="A130" t="str">
        <f t="shared" si="124"/>
        <v>41 Administrative occupations</v>
      </c>
      <c r="B130" s="27">
        <f t="shared" si="125"/>
        <v>-3.2844655824836479</v>
      </c>
      <c r="C130" s="27">
        <f t="shared" si="125"/>
        <v>5.3648364994907638</v>
      </c>
      <c r="D130" s="27">
        <f t="shared" si="125"/>
        <v>5.9080673986556178</v>
      </c>
      <c r="E130" s="27">
        <f t="shared" si="125"/>
        <v>-2.0801902120179534</v>
      </c>
      <c r="F130" s="27">
        <f t="shared" si="126"/>
        <v>3.8278771866376644</v>
      </c>
      <c r="L130" t="str">
        <f t="shared" si="127"/>
        <v>41 Administrative occupations</v>
      </c>
      <c r="M130" s="27">
        <f t="shared" si="128"/>
        <v>-2.629100666691258</v>
      </c>
      <c r="N130" s="27">
        <f t="shared" si="128"/>
        <v>7.7487036888187575</v>
      </c>
      <c r="O130" s="27">
        <f t="shared" si="128"/>
        <v>4.1942841470917571</v>
      </c>
      <c r="P130" s="27">
        <f t="shared" si="128"/>
        <v>6.447802839534674</v>
      </c>
      <c r="Q130" s="27">
        <f t="shared" si="129"/>
        <v>10.642086986626431</v>
      </c>
      <c r="W130" t="str">
        <f t="shared" si="130"/>
        <v>41 Administrative occupations</v>
      </c>
      <c r="X130" s="27">
        <f t="shared" si="131"/>
        <v>-0.65536491579210576</v>
      </c>
      <c r="Y130" s="27">
        <f t="shared" si="131"/>
        <v>-2.3838671893285834</v>
      </c>
      <c r="Z130" s="27">
        <f t="shared" si="131"/>
        <v>1.7137832515642231</v>
      </c>
      <c r="AA130" s="27">
        <f t="shared" si="131"/>
        <v>-8.5279930515526843</v>
      </c>
      <c r="AB130" s="27">
        <f t="shared" si="132"/>
        <v>-6.8142097999884612</v>
      </c>
    </row>
    <row r="131" spans="1:28" x14ac:dyDescent="0.2">
      <c r="A131" t="str">
        <f t="shared" si="124"/>
        <v>42 Secretarial and related occupations</v>
      </c>
      <c r="B131" s="27">
        <f t="shared" si="125"/>
        <v>-3.1748557645836719</v>
      </c>
      <c r="C131" s="27">
        <f t="shared" si="125"/>
        <v>-0.73292661115130997</v>
      </c>
      <c r="D131" s="27">
        <f t="shared" si="125"/>
        <v>-2.0325115198477306</v>
      </c>
      <c r="E131" s="27">
        <f t="shared" si="125"/>
        <v>-9.2834932567819273</v>
      </c>
      <c r="F131" s="27">
        <f t="shared" si="126"/>
        <v>-11.316004776629658</v>
      </c>
      <c r="L131" t="str">
        <f t="shared" si="127"/>
        <v>42 Secretarial and related occupations</v>
      </c>
      <c r="M131" s="27">
        <f t="shared" si="128"/>
        <v>-0.69033140203740295</v>
      </c>
      <c r="N131" s="27">
        <f t="shared" si="128"/>
        <v>7.5441122021970397E-2</v>
      </c>
      <c r="O131" s="27">
        <f t="shared" si="128"/>
        <v>-0.27739427072313849</v>
      </c>
      <c r="P131" s="27">
        <f t="shared" si="128"/>
        <v>0.31576998209029727</v>
      </c>
      <c r="Q131" s="27">
        <f t="shared" si="129"/>
        <v>3.8375711367158782E-2</v>
      </c>
      <c r="W131" t="str">
        <f t="shared" si="130"/>
        <v>42 Secretarial and related occupations</v>
      </c>
      <c r="X131" s="27">
        <f t="shared" si="131"/>
        <v>-2.4845243625462778</v>
      </c>
      <c r="Y131" s="27">
        <f t="shared" si="131"/>
        <v>-0.80836773317328081</v>
      </c>
      <c r="Z131" s="27">
        <f t="shared" si="131"/>
        <v>-1.7551172491245879</v>
      </c>
      <c r="AA131" s="27">
        <f t="shared" si="131"/>
        <v>-9.5992632388722292</v>
      </c>
      <c r="AB131" s="27">
        <f t="shared" si="132"/>
        <v>-11.354380487996817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-1.1894934735029654</v>
      </c>
      <c r="C132" s="27">
        <f t="shared" si="125"/>
        <v>-1.5950500150867342</v>
      </c>
      <c r="D132" s="27">
        <f t="shared" si="125"/>
        <v>-2.7385790166954749E-2</v>
      </c>
      <c r="E132" s="27">
        <f t="shared" si="125"/>
        <v>0.95413432340868276</v>
      </c>
      <c r="F132" s="27">
        <f t="shared" si="126"/>
        <v>0.92674853324172801</v>
      </c>
      <c r="L132" t="str">
        <f t="shared" si="127"/>
        <v>51 Skilled agricultural and related trades</v>
      </c>
      <c r="M132" s="27">
        <f t="shared" si="128"/>
        <v>-1.0997035189497897</v>
      </c>
      <c r="N132" s="27">
        <f t="shared" si="128"/>
        <v>-1.6007607557691941</v>
      </c>
      <c r="O132" s="27">
        <f t="shared" si="128"/>
        <v>-0.1691177507421564</v>
      </c>
      <c r="P132" s="27">
        <f t="shared" si="128"/>
        <v>0.60436754381879165</v>
      </c>
      <c r="Q132" s="27">
        <f t="shared" si="129"/>
        <v>0.43524979307663525</v>
      </c>
      <c r="W132" t="str">
        <f t="shared" si="130"/>
        <v>51 Skilled agricultural and related trades</v>
      </c>
      <c r="X132" s="27">
        <f t="shared" si="131"/>
        <v>-8.9789954553161966E-2</v>
      </c>
      <c r="Y132" s="27">
        <f t="shared" si="131"/>
        <v>5.7107406824647988E-3</v>
      </c>
      <c r="Z132" s="27">
        <f t="shared" si="131"/>
        <v>0.14173196057518989</v>
      </c>
      <c r="AA132" s="27">
        <f t="shared" si="131"/>
        <v>0.34976677958989044</v>
      </c>
      <c r="AB132" s="27">
        <f t="shared" si="132"/>
        <v>0.49149874016508033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0.99195464185193316</v>
      </c>
      <c r="C133" s="27">
        <f t="shared" si="125"/>
        <v>-11.804576844959506</v>
      </c>
      <c r="D133" s="27">
        <f t="shared" si="125"/>
        <v>-0.89465575964167954</v>
      </c>
      <c r="E133" s="27">
        <f t="shared" si="125"/>
        <v>-3.7588345823651892</v>
      </c>
      <c r="F133" s="27">
        <f t="shared" si="126"/>
        <v>-4.6534903420068687</v>
      </c>
      <c r="L133" t="str">
        <f t="shared" si="127"/>
        <v>52 Skilled metal, electrical and electronic trades</v>
      </c>
      <c r="M133" s="27">
        <f t="shared" si="128"/>
        <v>0.40861788985482406</v>
      </c>
      <c r="N133" s="27">
        <f t="shared" si="128"/>
        <v>-11.462387553767577</v>
      </c>
      <c r="O133" s="27">
        <f t="shared" si="128"/>
        <v>-1.6469694490089708</v>
      </c>
      <c r="P133" s="27">
        <f t="shared" si="128"/>
        <v>-4.1515482530417387</v>
      </c>
      <c r="Q133" s="27">
        <f t="shared" si="129"/>
        <v>-5.7985177020507095</v>
      </c>
      <c r="W133" t="str">
        <f t="shared" si="130"/>
        <v>52 Skilled metal, electrical and electronic trades</v>
      </c>
      <c r="X133" s="27">
        <f t="shared" si="131"/>
        <v>0.58333675199715285</v>
      </c>
      <c r="Y133" s="27">
        <f t="shared" si="131"/>
        <v>-0.34218929119194064</v>
      </c>
      <c r="Z133" s="27">
        <f t="shared" si="131"/>
        <v>0.75231368936720422</v>
      </c>
      <c r="AA133" s="27">
        <f t="shared" si="131"/>
        <v>0.39271367067660523</v>
      </c>
      <c r="AB133" s="27">
        <f t="shared" si="132"/>
        <v>1.1450273600438095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6.230960334983628</v>
      </c>
      <c r="C134" s="27">
        <f t="shared" si="125"/>
        <v>-8.9643949896001374</v>
      </c>
      <c r="D134" s="27">
        <f t="shared" si="125"/>
        <v>-1.296269343243651</v>
      </c>
      <c r="E134" s="27">
        <f t="shared" si="125"/>
        <v>-5.7169324550091858</v>
      </c>
      <c r="F134" s="27">
        <f t="shared" si="126"/>
        <v>-7.0132017982528367</v>
      </c>
      <c r="L134" t="str">
        <f t="shared" si="127"/>
        <v>53 Skilled construction and building trades</v>
      </c>
      <c r="M134" s="27">
        <f t="shared" si="128"/>
        <v>6.2553628255702094</v>
      </c>
      <c r="N134" s="27">
        <f t="shared" si="128"/>
        <v>-9.1005384748187197</v>
      </c>
      <c r="O134" s="27">
        <f t="shared" si="128"/>
        <v>-1.0065850967421213</v>
      </c>
      <c r="P134" s="27">
        <f t="shared" si="128"/>
        <v>-5.7506866059745931</v>
      </c>
      <c r="Q134" s="27">
        <f t="shared" si="129"/>
        <v>-6.7572717027167144</v>
      </c>
      <c r="W134" t="str">
        <f t="shared" si="130"/>
        <v>53 Skilled construction and building trades</v>
      </c>
      <c r="X134" s="27">
        <f t="shared" si="131"/>
        <v>-2.4402490586639902E-2</v>
      </c>
      <c r="Y134" s="27">
        <f t="shared" si="131"/>
        <v>0.13614348521861541</v>
      </c>
      <c r="Z134" s="27">
        <f t="shared" si="131"/>
        <v>-0.28968424650146224</v>
      </c>
      <c r="AA134" s="27">
        <f t="shared" si="131"/>
        <v>3.3754150965369323E-2</v>
      </c>
      <c r="AB134" s="27">
        <f t="shared" si="132"/>
        <v>-0.25593009553609292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-3.0769523324955941</v>
      </c>
      <c r="C135" s="27">
        <f t="shared" si="125"/>
        <v>6.8876124064480848E-3</v>
      </c>
      <c r="D135" s="27">
        <f t="shared" si="125"/>
        <v>0.41901902812414349</v>
      </c>
      <c r="E135" s="27">
        <f t="shared" si="125"/>
        <v>-0.44152919552514902</v>
      </c>
      <c r="F135" s="27">
        <f t="shared" si="126"/>
        <v>-2.2510167401005532E-2</v>
      </c>
      <c r="L135" t="str">
        <f t="shared" si="127"/>
        <v>54 Textiles, printing and other skilled trades</v>
      </c>
      <c r="M135" s="27">
        <f t="shared" si="128"/>
        <v>-2.1193477702615695</v>
      </c>
      <c r="N135" s="27">
        <f t="shared" si="128"/>
        <v>-1.2258745004003515</v>
      </c>
      <c r="O135" s="27">
        <f t="shared" si="128"/>
        <v>0.19349858698657485</v>
      </c>
      <c r="P135" s="27">
        <f t="shared" si="128"/>
        <v>-0.61658618987728531</v>
      </c>
      <c r="Q135" s="27">
        <f t="shared" si="129"/>
        <v>-0.42308760289071046</v>
      </c>
      <c r="W135" t="str">
        <f t="shared" si="130"/>
        <v>54 Textiles, printing and other skilled trades</v>
      </c>
      <c r="X135" s="27">
        <f t="shared" si="131"/>
        <v>-0.95760456223404411</v>
      </c>
      <c r="Y135" s="27">
        <f t="shared" si="131"/>
        <v>1.2327621128068174</v>
      </c>
      <c r="Z135" s="27">
        <f t="shared" si="131"/>
        <v>0.22552044113760061</v>
      </c>
      <c r="AA135" s="27">
        <f t="shared" si="131"/>
        <v>0.17505699435211497</v>
      </c>
      <c r="AB135" s="27">
        <f t="shared" si="132"/>
        <v>0.40057743548971558</v>
      </c>
    </row>
    <row r="136" spans="1:28" x14ac:dyDescent="0.2">
      <c r="A136" t="str">
        <f t="shared" si="124"/>
        <v>61 Caring personal service occupations</v>
      </c>
      <c r="B136" s="27">
        <f t="shared" si="125"/>
        <v>7.5619709612921753</v>
      </c>
      <c r="C136" s="27">
        <f t="shared" si="125"/>
        <v>-4.0001990417772078</v>
      </c>
      <c r="D136" s="27">
        <f t="shared" si="125"/>
        <v>4.740101068930656</v>
      </c>
      <c r="E136" s="27">
        <f t="shared" si="125"/>
        <v>10.303994556425778</v>
      </c>
      <c r="F136" s="27">
        <f t="shared" si="126"/>
        <v>15.044095625356434</v>
      </c>
      <c r="L136" t="str">
        <f t="shared" si="127"/>
        <v>61 Caring personal service occupations</v>
      </c>
      <c r="M136" s="27">
        <f t="shared" si="128"/>
        <v>0.85918022204046807</v>
      </c>
      <c r="N136" s="27">
        <f t="shared" si="128"/>
        <v>-0.59708364131734015</v>
      </c>
      <c r="O136" s="27">
        <f t="shared" si="128"/>
        <v>2.227158414023906</v>
      </c>
      <c r="P136" s="27">
        <f t="shared" si="128"/>
        <v>1.9253837260682971</v>
      </c>
      <c r="Q136" s="27">
        <f t="shared" si="129"/>
        <v>4.1525421400922031</v>
      </c>
      <c r="W136" t="str">
        <f t="shared" si="130"/>
        <v>61 Caring personal service occupations</v>
      </c>
      <c r="X136" s="27">
        <f t="shared" si="131"/>
        <v>6.7027907392516966</v>
      </c>
      <c r="Y136" s="27">
        <f t="shared" si="131"/>
        <v>-3.4031154004598676</v>
      </c>
      <c r="Z136" s="27">
        <f t="shared" si="131"/>
        <v>2.5129426549067944</v>
      </c>
      <c r="AA136" s="27">
        <f t="shared" si="131"/>
        <v>8.3786108303575446</v>
      </c>
      <c r="AB136" s="27">
        <f t="shared" si="132"/>
        <v>10.891553485264339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-1.5187777898502155</v>
      </c>
      <c r="C137" s="27">
        <f t="shared" si="125"/>
        <v>-2.3903028583062849</v>
      </c>
      <c r="D137" s="27">
        <f t="shared" si="125"/>
        <v>-1.8409655037484391</v>
      </c>
      <c r="E137" s="27">
        <f t="shared" si="125"/>
        <v>0.11251483595716394</v>
      </c>
      <c r="F137" s="27">
        <f t="shared" si="126"/>
        <v>-1.7284506677912752</v>
      </c>
      <c r="L137" t="str">
        <f t="shared" si="127"/>
        <v>62 Leisure, travel and related personal service occupations</v>
      </c>
      <c r="M137" s="27">
        <f t="shared" si="128"/>
        <v>0.26174045660007295</v>
      </c>
      <c r="N137" s="27">
        <f t="shared" si="128"/>
        <v>-0.40733977716027336</v>
      </c>
      <c r="O137" s="27">
        <f t="shared" si="128"/>
        <v>-0.30656152788575763</v>
      </c>
      <c r="P137" s="27">
        <f t="shared" si="128"/>
        <v>0.23921640036705405</v>
      </c>
      <c r="Q137" s="27">
        <f t="shared" si="129"/>
        <v>-6.7345127518703585E-2</v>
      </c>
      <c r="W137" t="str">
        <f t="shared" si="130"/>
        <v>62 Leisure, travel and related personal service occupations</v>
      </c>
      <c r="X137" s="27">
        <f t="shared" si="131"/>
        <v>-1.7805182464503169</v>
      </c>
      <c r="Y137" s="27">
        <f t="shared" si="131"/>
        <v>-1.9829630811460071</v>
      </c>
      <c r="Z137" s="27">
        <f t="shared" si="131"/>
        <v>-1.5344039758626948</v>
      </c>
      <c r="AA137" s="27">
        <f t="shared" si="131"/>
        <v>-0.12670156440986347</v>
      </c>
      <c r="AB137" s="27">
        <f t="shared" si="132"/>
        <v>-1.6611055402725583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-0.13691323782567855</v>
      </c>
      <c r="C138" s="27">
        <f t="shared" si="125"/>
        <v>0.23451911373083267</v>
      </c>
      <c r="D138" s="27">
        <f t="shared" si="125"/>
        <v>-0.32032389711121612</v>
      </c>
      <c r="E138" s="27">
        <f t="shared" si="125"/>
        <v>0.11498645990682888</v>
      </c>
      <c r="F138" s="27">
        <f t="shared" si="126"/>
        <v>-0.20533743720438724</v>
      </c>
      <c r="L138" t="str">
        <f t="shared" si="127"/>
        <v>63 Community and civil enforcement occupations</v>
      </c>
      <c r="M138" s="27">
        <f t="shared" si="128"/>
        <v>-0.22099161786143096</v>
      </c>
      <c r="N138" s="27">
        <f t="shared" si="128"/>
        <v>0.30016042155625622</v>
      </c>
      <c r="O138" s="27">
        <f t="shared" si="128"/>
        <v>-0.4348069819978303</v>
      </c>
      <c r="P138" s="27">
        <f t="shared" si="128"/>
        <v>0.1062014888166235</v>
      </c>
      <c r="Q138" s="27">
        <f t="shared" si="129"/>
        <v>-0.3286054931812068</v>
      </c>
      <c r="W138" t="str">
        <f t="shared" si="130"/>
        <v>63 Community and civil enforcement occupations</v>
      </c>
      <c r="X138" s="27">
        <f t="shared" si="131"/>
        <v>8.4078380035752631E-2</v>
      </c>
      <c r="Y138" s="27">
        <f t="shared" si="131"/>
        <v>-6.5641307825423878E-2</v>
      </c>
      <c r="Z138" s="27">
        <f t="shared" si="131"/>
        <v>0.11448308488661402</v>
      </c>
      <c r="AA138" s="27">
        <f t="shared" si="131"/>
        <v>8.7849710902069833E-3</v>
      </c>
      <c r="AB138" s="27">
        <f t="shared" si="132"/>
        <v>0.123268055976821</v>
      </c>
    </row>
    <row r="139" spans="1:28" x14ac:dyDescent="0.2">
      <c r="A139" t="str">
        <f t="shared" si="124"/>
        <v>71 Sales occupations</v>
      </c>
      <c r="B139" s="27">
        <f t="shared" si="125"/>
        <v>-5.7830113723084793</v>
      </c>
      <c r="C139" s="27">
        <f t="shared" si="125"/>
        <v>-1.5464747751047128</v>
      </c>
      <c r="D139" s="27">
        <f t="shared" si="125"/>
        <v>-1.9807240375122319</v>
      </c>
      <c r="E139" s="27">
        <f t="shared" si="125"/>
        <v>-2.5950558110028652</v>
      </c>
      <c r="F139" s="27">
        <f t="shared" si="126"/>
        <v>-4.5757798485150971</v>
      </c>
      <c r="L139" t="str">
        <f t="shared" si="127"/>
        <v>71 Sales occupations</v>
      </c>
      <c r="M139" s="27">
        <f t="shared" si="128"/>
        <v>3.5864746313833962E-3</v>
      </c>
      <c r="N139" s="27">
        <f t="shared" si="128"/>
        <v>-0.45981865531486221</v>
      </c>
      <c r="O139" s="27">
        <f t="shared" si="128"/>
        <v>-0.49650497488096335</v>
      </c>
      <c r="P139" s="27">
        <f t="shared" si="128"/>
        <v>-0.74913859864875576</v>
      </c>
      <c r="Q139" s="27">
        <f t="shared" si="129"/>
        <v>-1.2456435735297191</v>
      </c>
      <c r="W139" t="str">
        <f t="shared" si="130"/>
        <v>71 Sales occupations</v>
      </c>
      <c r="X139" s="27">
        <f t="shared" si="131"/>
        <v>-5.7865978469399195</v>
      </c>
      <c r="Y139" s="27">
        <f t="shared" si="131"/>
        <v>-1.0866561197898577</v>
      </c>
      <c r="Z139" s="27">
        <f t="shared" si="131"/>
        <v>-1.4842190626313041</v>
      </c>
      <c r="AA139" s="27">
        <f t="shared" si="131"/>
        <v>-1.845917212353946</v>
      </c>
      <c r="AB139" s="27">
        <f t="shared" si="132"/>
        <v>-3.3301362749852501</v>
      </c>
    </row>
    <row r="140" spans="1:28" x14ac:dyDescent="0.2">
      <c r="A140" t="str">
        <f t="shared" si="124"/>
        <v>72 Customer service occupations</v>
      </c>
      <c r="B140" s="27">
        <f t="shared" si="125"/>
        <v>2.538270657219087</v>
      </c>
      <c r="C140" s="27">
        <f t="shared" si="125"/>
        <v>0.56042700319272498</v>
      </c>
      <c r="D140" s="27">
        <f t="shared" si="125"/>
        <v>3.7755917893438031</v>
      </c>
      <c r="E140" s="27">
        <f t="shared" si="125"/>
        <v>3.9541932308765979</v>
      </c>
      <c r="F140" s="27">
        <f t="shared" si="126"/>
        <v>7.729785020220401</v>
      </c>
      <c r="L140" t="str">
        <f t="shared" si="127"/>
        <v>72 Customer service occupations</v>
      </c>
      <c r="M140" s="27">
        <f t="shared" si="128"/>
        <v>-0.41120596769034989</v>
      </c>
      <c r="N140" s="27">
        <f t="shared" si="128"/>
        <v>1.4686169093621739</v>
      </c>
      <c r="O140" s="27">
        <f t="shared" si="128"/>
        <v>3.2020153805335827</v>
      </c>
      <c r="P140" s="27">
        <f t="shared" si="128"/>
        <v>2.2366238720354783</v>
      </c>
      <c r="Q140" s="27">
        <f t="shared" si="129"/>
        <v>5.438639252569061</v>
      </c>
      <c r="W140" t="str">
        <f t="shared" si="130"/>
        <v>72 Customer service occupations</v>
      </c>
      <c r="X140" s="27">
        <f t="shared" si="131"/>
        <v>2.949476624909412</v>
      </c>
      <c r="Y140" s="27">
        <f t="shared" si="131"/>
        <v>-0.9081899061694223</v>
      </c>
      <c r="Z140" s="27">
        <f t="shared" si="131"/>
        <v>0.57357640881018668</v>
      </c>
      <c r="AA140" s="27">
        <f t="shared" si="131"/>
        <v>1.7175693588411249</v>
      </c>
      <c r="AB140" s="27">
        <f t="shared" si="132"/>
        <v>2.2911457676513116</v>
      </c>
    </row>
    <row r="141" spans="1:28" x14ac:dyDescent="0.2">
      <c r="A141" t="str">
        <f t="shared" si="124"/>
        <v>81 Process, plant and machine operatives</v>
      </c>
      <c r="B141" s="27">
        <f t="shared" si="125"/>
        <v>-2.2463104614410057</v>
      </c>
      <c r="C141" s="27">
        <f t="shared" si="125"/>
        <v>-7.5754697633911547</v>
      </c>
      <c r="D141" s="27">
        <f t="shared" si="125"/>
        <v>2.0199733616215667</v>
      </c>
      <c r="E141" s="27">
        <f t="shared" si="125"/>
        <v>-2.7151043204093881</v>
      </c>
      <c r="F141" s="27">
        <f t="shared" si="126"/>
        <v>-0.69513095878782138</v>
      </c>
      <c r="L141" t="str">
        <f t="shared" si="127"/>
        <v>81 Process, plant and machine operatives</v>
      </c>
      <c r="M141" s="27">
        <f t="shared" si="128"/>
        <v>-2.927923657224099</v>
      </c>
      <c r="N141" s="27">
        <f t="shared" si="128"/>
        <v>-6.1161613357994042</v>
      </c>
      <c r="O141" s="27">
        <f t="shared" si="128"/>
        <v>0.34527395976113695</v>
      </c>
      <c r="P141" s="27">
        <f t="shared" si="128"/>
        <v>-2.9837948388637443</v>
      </c>
      <c r="Q141" s="27">
        <f t="shared" si="129"/>
        <v>-2.6385208791026074</v>
      </c>
      <c r="W141" t="str">
        <f t="shared" si="130"/>
        <v>81 Process, plant and machine operatives</v>
      </c>
      <c r="X141" s="27">
        <f t="shared" si="131"/>
        <v>0.68161319578313062</v>
      </c>
      <c r="Y141" s="27">
        <f t="shared" si="131"/>
        <v>-1.4593084275916528</v>
      </c>
      <c r="Z141" s="27">
        <f t="shared" si="131"/>
        <v>1.6746994018604067</v>
      </c>
      <c r="AA141" s="27">
        <f t="shared" si="131"/>
        <v>0.26869051845425318</v>
      </c>
      <c r="AB141" s="27">
        <f t="shared" si="132"/>
        <v>1.9433899203146598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4.9906855979230969</v>
      </c>
      <c r="C142" s="27">
        <f t="shared" si="125"/>
        <v>-7.1186844704208241</v>
      </c>
      <c r="D142" s="27">
        <f t="shared" si="125"/>
        <v>1.8026320573143337</v>
      </c>
      <c r="E142" s="27">
        <f t="shared" si="125"/>
        <v>-9.0918967519677096E-2</v>
      </c>
      <c r="F142" s="27">
        <f t="shared" si="126"/>
        <v>1.7117130897946566</v>
      </c>
      <c r="L142" t="str">
        <f t="shared" si="127"/>
        <v>82 Transport and mobile machine drivers and operatives</v>
      </c>
      <c r="M142" s="27">
        <f t="shared" si="128"/>
        <v>4.735767675046894</v>
      </c>
      <c r="N142" s="27">
        <f t="shared" si="128"/>
        <v>-6.6389120201728673</v>
      </c>
      <c r="O142" s="27">
        <f t="shared" si="128"/>
        <v>0.94686000692352934</v>
      </c>
      <c r="P142" s="27">
        <f t="shared" si="128"/>
        <v>-0.51767572923940719</v>
      </c>
      <c r="Q142" s="27">
        <f t="shared" si="129"/>
        <v>0.42918427768412215</v>
      </c>
      <c r="W142" t="str">
        <f t="shared" si="130"/>
        <v>82 Transport and mobile machine drivers and operatives</v>
      </c>
      <c r="X142" s="27">
        <f t="shared" si="131"/>
        <v>0.25491792287613135</v>
      </c>
      <c r="Y142" s="27">
        <f t="shared" si="131"/>
        <v>-0.47977245024795412</v>
      </c>
      <c r="Z142" s="27">
        <f t="shared" si="131"/>
        <v>0.85577205039083104</v>
      </c>
      <c r="AA142" s="27">
        <f t="shared" si="131"/>
        <v>0.42675676171972521</v>
      </c>
      <c r="AB142" s="27">
        <f t="shared" si="132"/>
        <v>1.2825288121105562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-2.9195996448159818</v>
      </c>
      <c r="C143" s="27">
        <f t="shared" si="125"/>
        <v>-3.171547324616526</v>
      </c>
      <c r="D143" s="27">
        <f t="shared" si="125"/>
        <v>16.942235643573145</v>
      </c>
      <c r="E143" s="27">
        <f t="shared" si="125"/>
        <v>4.6034955299225402</v>
      </c>
      <c r="F143" s="27">
        <f t="shared" si="126"/>
        <v>21.545731173495685</v>
      </c>
      <c r="L143" t="str">
        <f t="shared" si="127"/>
        <v>91 Elementary trades and related occupations</v>
      </c>
      <c r="M143" s="27">
        <f t="shared" si="128"/>
        <v>-2.1261246855701295</v>
      </c>
      <c r="N143" s="27">
        <f t="shared" si="128"/>
        <v>-1.9825012290159414</v>
      </c>
      <c r="O143" s="27">
        <f t="shared" si="128"/>
        <v>6.2759748772714516</v>
      </c>
      <c r="P143" s="27">
        <f t="shared" si="128"/>
        <v>1.7646651559938675</v>
      </c>
      <c r="Q143" s="27">
        <f t="shared" si="129"/>
        <v>8.0406400332653192</v>
      </c>
      <c r="W143" t="str">
        <f t="shared" si="130"/>
        <v>91 Elementary trades and related occupations</v>
      </c>
      <c r="X143" s="27">
        <f t="shared" si="131"/>
        <v>-0.79347495924582656</v>
      </c>
      <c r="Y143" s="27">
        <f t="shared" si="131"/>
        <v>-1.1890460956005517</v>
      </c>
      <c r="Z143" s="27">
        <f t="shared" si="131"/>
        <v>10.666260766301651</v>
      </c>
      <c r="AA143" s="27">
        <f t="shared" si="131"/>
        <v>2.8388303739286851</v>
      </c>
      <c r="AB143" s="27">
        <f t="shared" si="132"/>
        <v>13.505091140230338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2.3596811887755678</v>
      </c>
      <c r="C144" s="27">
        <f t="shared" si="125"/>
        <v>-13.402758827455145</v>
      </c>
      <c r="D144" s="27">
        <f t="shared" si="125"/>
        <v>-12.050492883328943</v>
      </c>
      <c r="E144" s="27">
        <f t="shared" si="125"/>
        <v>-8.6577023454973414</v>
      </c>
      <c r="F144" s="27">
        <f t="shared" si="126"/>
        <v>-20.708195228826284</v>
      </c>
      <c r="L144" t="str">
        <f t="shared" si="127"/>
        <v>92 Elementary administration and service occupations</v>
      </c>
      <c r="M144" s="27">
        <f t="shared" si="128"/>
        <v>-2.5408778972859807</v>
      </c>
      <c r="N144" s="27">
        <f t="shared" si="128"/>
        <v>-4.3420929903757113</v>
      </c>
      <c r="O144" s="27">
        <f t="shared" si="128"/>
        <v>-0.73189400928855974</v>
      </c>
      <c r="P144" s="27">
        <f t="shared" si="128"/>
        <v>-3.1922465817077921</v>
      </c>
      <c r="Q144" s="27">
        <f t="shared" si="129"/>
        <v>-3.9241405909963518</v>
      </c>
      <c r="W144" t="str">
        <f t="shared" si="130"/>
        <v>92 Elementary administration and service occupations</v>
      </c>
      <c r="X144" s="27">
        <f t="shared" si="131"/>
        <v>4.9005590860614632</v>
      </c>
      <c r="Y144" s="27">
        <f t="shared" si="131"/>
        <v>-9.0606658370795401</v>
      </c>
      <c r="Z144" s="27">
        <f t="shared" si="131"/>
        <v>-11.318598874040305</v>
      </c>
      <c r="AA144" s="27">
        <f t="shared" si="131"/>
        <v>-5.4654557637895707</v>
      </c>
      <c r="AB144" s="27">
        <f t="shared" si="132"/>
        <v>-16.784054637829875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75.041999999999234</v>
      </c>
      <c r="C146" s="29">
        <f t="shared" ref="C146" si="133">D35-C35</f>
        <v>-32.025999999999385</v>
      </c>
      <c r="D146" s="29">
        <f>E35-D35</f>
        <v>38.099999999999909</v>
      </c>
      <c r="E146" s="29">
        <f>F35-E35</f>
        <v>51.823999999999614</v>
      </c>
      <c r="F146" s="29">
        <f t="shared" ref="F146" si="134">F35-D35</f>
        <v>89.923999999999523</v>
      </c>
      <c r="L146" s="24" t="str">
        <f>L35</f>
        <v>All occupations</v>
      </c>
      <c r="M146" s="29">
        <f>N35-M35</f>
        <v>31.751434391407429</v>
      </c>
      <c r="N146" s="29">
        <f t="shared" ref="N146" si="135">O35-N35</f>
        <v>-22.157953261474972</v>
      </c>
      <c r="O146" s="29">
        <f>P35-O35</f>
        <v>16.92934315028981</v>
      </c>
      <c r="P146" s="29">
        <f>Q35-P35</f>
        <v>18.3401218501632</v>
      </c>
      <c r="Q146" s="29">
        <f t="shared" ref="Q146" si="136">Q35-O35</f>
        <v>35.26946500045301</v>
      </c>
      <c r="W146" s="24" t="str">
        <f>W35</f>
        <v>All occupations</v>
      </c>
      <c r="X146" s="29">
        <f>Y35-X35</f>
        <v>43.290565608591578</v>
      </c>
      <c r="Y146" s="29">
        <f t="shared" ref="Y146" si="137">Z35-Y35</f>
        <v>-9.8680467385247539</v>
      </c>
      <c r="Z146" s="29">
        <f>AA35-Z35</f>
        <v>21.17065684971044</v>
      </c>
      <c r="AA146" s="29">
        <f>AB35-AA35</f>
        <v>33.483878149835959</v>
      </c>
      <c r="AB146" s="29">
        <f t="shared" ref="AB146" si="138">AB35-Z35</f>
        <v>54.654534999546399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79.475956715056441</v>
      </c>
      <c r="C153" s="11">
        <f t="shared" ref="C153:F153" si="143">C8</f>
        <v>94.198616474557724</v>
      </c>
      <c r="D153" s="11">
        <f t="shared" si="143"/>
        <v>96.590934249281148</v>
      </c>
      <c r="E153" s="11">
        <f t="shared" si="143"/>
        <v>87.443128369750752</v>
      </c>
      <c r="F153" s="11">
        <f t="shared" si="143"/>
        <v>95.412020046728969</v>
      </c>
      <c r="H153" s="40">
        <f>IF(D$151-B$151 &lt;&gt; 0,(EXP(LN(D153/B153)/(D$151-B$151))-1)*100,0)</f>
        <v>3.9776793787186238</v>
      </c>
      <c r="I153" s="40">
        <f>IF(F$151-D$151 &lt;&gt; 0,(EXP(LN(F153/D153)/(F$151-D$151))-1)*100,0)</f>
        <v>-8.1835307625754972E-2</v>
      </c>
      <c r="L153" s="10" t="str">
        <f>L8</f>
        <v>11 Corporate managers and directors</v>
      </c>
      <c r="M153" s="11">
        <f>M8</f>
        <v>56.460943586619621</v>
      </c>
      <c r="N153" s="11">
        <f t="shared" ref="N153:Q153" si="144">N8</f>
        <v>64.379165126151392</v>
      </c>
      <c r="O153" s="11">
        <f t="shared" si="144"/>
        <v>65.291467256990302</v>
      </c>
      <c r="P153" s="11">
        <f t="shared" si="144"/>
        <v>56.730905729163361</v>
      </c>
      <c r="Q153" s="11">
        <f t="shared" si="144"/>
        <v>59.214556024331998</v>
      </c>
      <c r="S153" s="40">
        <f>IF(O$151-M$151 &lt;&gt; 0,(EXP(LN(O153/M153)/(O$151-M$151))-1)*100,0)</f>
        <v>2.9488878427678777</v>
      </c>
      <c r="T153" s="40">
        <f>IF(Q$151-O$151 &lt;&gt; 0,(EXP(LN(Q153/O153)/(Q$151-O$151))-1)*100,0)</f>
        <v>-0.64917679942274598</v>
      </c>
      <c r="W153" s="10" t="str">
        <f>W8</f>
        <v>11 Corporate managers and directors</v>
      </c>
      <c r="X153" s="11">
        <f>X8</f>
        <v>23.015013128436767</v>
      </c>
      <c r="Y153" s="11">
        <f t="shared" ref="Y153:AB153" si="145">Y8</f>
        <v>29.819451348406186</v>
      </c>
      <c r="Z153" s="11">
        <f t="shared" si="145"/>
        <v>31.299466992290998</v>
      </c>
      <c r="AA153" s="11">
        <f t="shared" si="145"/>
        <v>30.712222640587324</v>
      </c>
      <c r="AB153" s="11">
        <f t="shared" si="145"/>
        <v>36.197464022396971</v>
      </c>
      <c r="AD153" s="40">
        <f>IF(Z$151-X$151 &lt;&gt; 0,(EXP(LN(Z153/X153)/(Z$151-X$151))-1)*100,0)</f>
        <v>6.3420781221511291</v>
      </c>
      <c r="AE153" s="40">
        <f>IF(AB$151-Z$151 &lt;&gt; 0,(EXP(LN(AB153/Z153)/(AB$151-Z$151))-1)*100,0)</f>
        <v>0.97396576163111259</v>
      </c>
    </row>
    <row r="154" spans="1:31" x14ac:dyDescent="0.2">
      <c r="A154" s="10" t="str">
        <f t="shared" si="142"/>
        <v>12 Other managers and proprietors</v>
      </c>
      <c r="B154" s="11">
        <f t="shared" si="142"/>
        <v>34.314935363283745</v>
      </c>
      <c r="C154" s="11">
        <f t="shared" ref="C154:F178" si="146">C9</f>
        <v>36.392940552732703</v>
      </c>
      <c r="D154" s="11">
        <f t="shared" si="146"/>
        <v>38.084801702280608</v>
      </c>
      <c r="E154" s="11">
        <f t="shared" si="146"/>
        <v>39.444202231709284</v>
      </c>
      <c r="F154" s="11">
        <f t="shared" si="146"/>
        <v>44.802913065359874</v>
      </c>
      <c r="H154" s="40">
        <f t="shared" ref="H154:H177" si="147">IF(D$151-B$151 &lt;&gt; 0,(EXP(LN(D154/B154)/(D$151-B$151))-1)*100,0)</f>
        <v>2.1065735822358711</v>
      </c>
      <c r="I154" s="40">
        <f t="shared" ref="I154:I180" si="148">IF(F$151-D$151 &lt;&gt; 0,(EXP(LN(F154/D154)/(F$151-D$151))-1)*100,0)</f>
        <v>1.0889386705738913</v>
      </c>
      <c r="L154" s="10" t="str">
        <f t="shared" ref="L154:Q154" si="149">L9</f>
        <v>12 Other managers and proprietors</v>
      </c>
      <c r="M154" s="11">
        <f t="shared" si="149"/>
        <v>20.458236038285303</v>
      </c>
      <c r="N154" s="11">
        <f t="shared" si="149"/>
        <v>22.162706123273708</v>
      </c>
      <c r="O154" s="11">
        <f t="shared" si="149"/>
        <v>21.130458687074597</v>
      </c>
      <c r="P154" s="11">
        <f t="shared" si="149"/>
        <v>23.91976320645194</v>
      </c>
      <c r="Q154" s="11">
        <f t="shared" si="149"/>
        <v>27.017819975162261</v>
      </c>
      <c r="S154" s="40">
        <f t="shared" ref="S154:S177" si="150">IF(O$151-M$151 &lt;&gt; 0,(EXP(LN(O154/M154)/(O$151-M$151))-1)*100,0)</f>
        <v>0.64869492206938162</v>
      </c>
      <c r="T154" s="40">
        <f t="shared" ref="T154:T177" si="151">IF(Q$151-O$151 &lt;&gt; 0,(EXP(LN(Q154/O154)/(Q$151-O$151))-1)*100,0)</f>
        <v>1.6520384203222882</v>
      </c>
      <c r="W154" s="10" t="str">
        <f t="shared" ref="W154:AB154" si="152">W9</f>
        <v>12 Other managers and proprietors</v>
      </c>
      <c r="X154" s="11">
        <f t="shared" si="152"/>
        <v>13.856699324998468</v>
      </c>
      <c r="Y154" s="11">
        <f t="shared" si="152"/>
        <v>14.230234429459029</v>
      </c>
      <c r="Z154" s="11">
        <f t="shared" si="152"/>
        <v>16.954343015205996</v>
      </c>
      <c r="AA154" s="11">
        <f t="shared" si="152"/>
        <v>15.524439025257351</v>
      </c>
      <c r="AB154" s="11">
        <f t="shared" si="152"/>
        <v>17.785093090197527</v>
      </c>
      <c r="AD154" s="40">
        <f t="shared" ref="AD154:AD177" si="153">IF(Z$151-X$151 &lt;&gt; 0,(EXP(LN(Z154/X154)/(Z$151-X$151))-1)*100,0)</f>
        <v>4.1176205507446495</v>
      </c>
      <c r="AE154" s="40">
        <f t="shared" ref="AE154:AE177" si="154">IF(AB$151-Z$151 &lt;&gt; 0,(EXP(LN(AB154/Z154)/(AB$151-Z$151))-1)*100,0)</f>
        <v>0.31941981797085628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66.997559519060886</v>
      </c>
      <c r="C155" s="11">
        <f t="shared" si="146"/>
        <v>76.649372142345229</v>
      </c>
      <c r="D155" s="11">
        <f t="shared" si="146"/>
        <v>80.611436598787037</v>
      </c>
      <c r="E155" s="11">
        <f t="shared" si="146"/>
        <v>97.506926974448348</v>
      </c>
      <c r="F155" s="11">
        <f t="shared" si="146"/>
        <v>110.47060317398105</v>
      </c>
      <c r="H155" s="40">
        <f t="shared" si="147"/>
        <v>3.7689770600461969</v>
      </c>
      <c r="I155" s="40">
        <f t="shared" si="148"/>
        <v>2.1229466976161682</v>
      </c>
      <c r="L155" s="10" t="str">
        <f t="shared" ref="L155:Q155" si="155">L10</f>
        <v>21 Science, research, engineering and technology professionals</v>
      </c>
      <c r="M155" s="11">
        <f t="shared" si="155"/>
        <v>56.117489530157521</v>
      </c>
      <c r="N155" s="11">
        <f t="shared" si="155"/>
        <v>64.597644527245635</v>
      </c>
      <c r="O155" s="11">
        <f t="shared" si="155"/>
        <v>65.685618548848126</v>
      </c>
      <c r="P155" s="11">
        <f t="shared" si="155"/>
        <v>77.311375197187147</v>
      </c>
      <c r="Q155" s="11">
        <f t="shared" si="155"/>
        <v>85.292204652608547</v>
      </c>
      <c r="S155" s="40">
        <f t="shared" si="150"/>
        <v>3.198744067837711</v>
      </c>
      <c r="T155" s="40">
        <f t="shared" si="151"/>
        <v>1.7566036678830832</v>
      </c>
      <c r="W155" s="10" t="str">
        <f t="shared" ref="W155:AB155" si="156">W10</f>
        <v>21 Science, research, engineering and technology professionals</v>
      </c>
      <c r="X155" s="11">
        <f t="shared" si="156"/>
        <v>10.880069988903333</v>
      </c>
      <c r="Y155" s="11">
        <f t="shared" si="156"/>
        <v>12.051727615099724</v>
      </c>
      <c r="Z155" s="11">
        <f t="shared" si="156"/>
        <v>14.925818049939098</v>
      </c>
      <c r="AA155" s="11">
        <f t="shared" si="156"/>
        <v>20.195551777261269</v>
      </c>
      <c r="AB155" s="11">
        <f t="shared" si="156"/>
        <v>25.178398521372582</v>
      </c>
      <c r="AD155" s="40">
        <f t="shared" si="153"/>
        <v>6.5273910293038417</v>
      </c>
      <c r="AE155" s="40">
        <f t="shared" si="154"/>
        <v>3.5474315022842262</v>
      </c>
    </row>
    <row r="156" spans="1:31" x14ac:dyDescent="0.2">
      <c r="A156" s="10" t="str">
        <f t="shared" si="142"/>
        <v>22 Health professionals</v>
      </c>
      <c r="B156" s="11">
        <f t="shared" si="142"/>
        <v>57.751654277255703</v>
      </c>
      <c r="C156" s="11">
        <f t="shared" si="146"/>
        <v>73.432803421766195</v>
      </c>
      <c r="D156" s="11">
        <f t="shared" si="146"/>
        <v>72.267777021398018</v>
      </c>
      <c r="E156" s="11">
        <f t="shared" si="146"/>
        <v>71.04624246099695</v>
      </c>
      <c r="F156" s="11">
        <f t="shared" si="146"/>
        <v>76.240492364155628</v>
      </c>
      <c r="H156" s="40">
        <f t="shared" si="147"/>
        <v>4.5866020744252056</v>
      </c>
      <c r="I156" s="40">
        <f t="shared" si="148"/>
        <v>0.35739963442067424</v>
      </c>
      <c r="L156" s="10" t="str">
        <f t="shared" ref="L156:Q156" si="157">L11</f>
        <v>22 Health professionals</v>
      </c>
      <c r="M156" s="11">
        <f t="shared" si="157"/>
        <v>13.511194594176191</v>
      </c>
      <c r="N156" s="11">
        <f t="shared" si="157"/>
        <v>17.408400763402639</v>
      </c>
      <c r="O156" s="11">
        <f t="shared" si="157"/>
        <v>18.591563003813295</v>
      </c>
      <c r="P156" s="11">
        <f t="shared" si="157"/>
        <v>18.236104432335488</v>
      </c>
      <c r="Q156" s="11">
        <f t="shared" si="157"/>
        <v>19.372673628390555</v>
      </c>
      <c r="S156" s="40">
        <f t="shared" si="150"/>
        <v>6.5919557585140787</v>
      </c>
      <c r="T156" s="40">
        <f t="shared" si="151"/>
        <v>0.27474755033132237</v>
      </c>
      <c r="W156" s="10" t="str">
        <f t="shared" ref="W156:AB156" si="158">W11</f>
        <v>22 Health professionals</v>
      </c>
      <c r="X156" s="11">
        <f t="shared" si="158"/>
        <v>44.24045968307955</v>
      </c>
      <c r="Y156" s="11">
        <f t="shared" si="158"/>
        <v>56.024402658363492</v>
      </c>
      <c r="Z156" s="11">
        <f t="shared" si="158"/>
        <v>53.676214017584741</v>
      </c>
      <c r="AA156" s="11">
        <f t="shared" si="158"/>
        <v>52.810138028661427</v>
      </c>
      <c r="AB156" s="11">
        <f t="shared" si="158"/>
        <v>56.867818735765006</v>
      </c>
      <c r="AD156" s="40">
        <f t="shared" si="153"/>
        <v>3.9423302706008245</v>
      </c>
      <c r="AE156" s="40">
        <f t="shared" si="154"/>
        <v>0.3858066175167929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59.281949900412414</v>
      </c>
      <c r="C157" s="11">
        <f t="shared" si="146"/>
        <v>62.019188115972511</v>
      </c>
      <c r="D157" s="11">
        <f t="shared" si="146"/>
        <v>65.708937224498371</v>
      </c>
      <c r="E157" s="11">
        <f t="shared" si="146"/>
        <v>65.623986478575432</v>
      </c>
      <c r="F157" s="11">
        <f t="shared" si="146"/>
        <v>72.304572186945521</v>
      </c>
      <c r="H157" s="40">
        <f t="shared" si="147"/>
        <v>2.0799368228667348</v>
      </c>
      <c r="I157" s="40">
        <f t="shared" si="148"/>
        <v>0.63972032016030855</v>
      </c>
      <c r="L157" s="10" t="str">
        <f t="shared" ref="L157:Q157" si="159">L12</f>
        <v>23 Teaching and other educational professionals</v>
      </c>
      <c r="M157" s="11">
        <f t="shared" si="159"/>
        <v>19.973997805688903</v>
      </c>
      <c r="N157" s="11">
        <f t="shared" si="159"/>
        <v>19.845920886804336</v>
      </c>
      <c r="O157" s="11">
        <f t="shared" si="159"/>
        <v>21.396858189006764</v>
      </c>
      <c r="P157" s="11">
        <f t="shared" si="159"/>
        <v>21.83648416414032</v>
      </c>
      <c r="Q157" s="11">
        <f t="shared" si="159"/>
        <v>23.46960718683594</v>
      </c>
      <c r="S157" s="40">
        <f t="shared" si="150"/>
        <v>1.3857695865994835</v>
      </c>
      <c r="T157" s="40">
        <f t="shared" si="151"/>
        <v>0.61831824550426795</v>
      </c>
      <c r="W157" s="10" t="str">
        <f t="shared" ref="W157:AB157" si="160">W12</f>
        <v>23 Teaching and other educational professionals</v>
      </c>
      <c r="X157" s="11">
        <f t="shared" si="160"/>
        <v>39.307952094723483</v>
      </c>
      <c r="Y157" s="11">
        <f t="shared" si="160"/>
        <v>42.173267229168147</v>
      </c>
      <c r="Z157" s="11">
        <f t="shared" si="160"/>
        <v>44.312079035491571</v>
      </c>
      <c r="AA157" s="11">
        <f t="shared" si="160"/>
        <v>43.787502314435137</v>
      </c>
      <c r="AB157" s="11">
        <f t="shared" si="160"/>
        <v>48.83496500010957</v>
      </c>
      <c r="AD157" s="40">
        <f t="shared" si="153"/>
        <v>2.4255587367610687</v>
      </c>
      <c r="AE157" s="40">
        <f t="shared" si="154"/>
        <v>0.65003191540720096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66.778980443853555</v>
      </c>
      <c r="C158" s="11">
        <f t="shared" si="146"/>
        <v>79.11035927838887</v>
      </c>
      <c r="D158" s="11">
        <f t="shared" si="146"/>
        <v>86.819215868404697</v>
      </c>
      <c r="E158" s="11">
        <f t="shared" si="146"/>
        <v>90.4431986797604</v>
      </c>
      <c r="F158" s="11">
        <f t="shared" si="146"/>
        <v>100.6652189272212</v>
      </c>
      <c r="H158" s="40">
        <f t="shared" si="147"/>
        <v>5.3889833357648298</v>
      </c>
      <c r="I158" s="40">
        <f t="shared" si="148"/>
        <v>0.99136423729180301</v>
      </c>
      <c r="L158" s="10" t="str">
        <f t="shared" ref="L158:Q158" si="161">L13</f>
        <v>24 Business, media and public service professionals</v>
      </c>
      <c r="M158" s="11">
        <f t="shared" si="161"/>
        <v>40.532225021931609</v>
      </c>
      <c r="N158" s="11">
        <f t="shared" si="161"/>
        <v>45.843597048109963</v>
      </c>
      <c r="O158" s="11">
        <f t="shared" si="161"/>
        <v>50.844756438452606</v>
      </c>
      <c r="P158" s="11">
        <f t="shared" si="161"/>
        <v>53.450921119236824</v>
      </c>
      <c r="Q158" s="11">
        <f t="shared" si="161"/>
        <v>57.32386754732466</v>
      </c>
      <c r="S158" s="40">
        <f t="shared" si="150"/>
        <v>4.6379313519209431</v>
      </c>
      <c r="T158" s="40">
        <f t="shared" si="151"/>
        <v>0.80280583999163824</v>
      </c>
      <c r="W158" s="10" t="str">
        <f t="shared" ref="W158:AB158" si="162">W13</f>
        <v>24 Business, media and public service professionals</v>
      </c>
      <c r="X158" s="11">
        <f t="shared" si="162"/>
        <v>26.246755421921907</v>
      </c>
      <c r="Y158" s="11">
        <f t="shared" si="162"/>
        <v>33.266762230278864</v>
      </c>
      <c r="Z158" s="11">
        <f t="shared" si="162"/>
        <v>35.974459429952176</v>
      </c>
      <c r="AA158" s="11">
        <f t="shared" si="162"/>
        <v>36.992277560523654</v>
      </c>
      <c r="AB158" s="11">
        <f t="shared" si="162"/>
        <v>43.341351379896572</v>
      </c>
      <c r="AD158" s="40">
        <f t="shared" si="153"/>
        <v>6.5083680797512811</v>
      </c>
      <c r="AE158" s="40">
        <f t="shared" si="154"/>
        <v>1.2497310138403606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21.535130237554021</v>
      </c>
      <c r="C159" s="11">
        <f t="shared" si="146"/>
        <v>24.401971979465749</v>
      </c>
      <c r="D159" s="11">
        <f t="shared" si="146"/>
        <v>26.282893962293198</v>
      </c>
      <c r="E159" s="11">
        <f t="shared" si="146"/>
        <v>24.420771690915654</v>
      </c>
      <c r="F159" s="11">
        <f t="shared" si="146"/>
        <v>26.009923553470315</v>
      </c>
      <c r="H159" s="40">
        <f t="shared" si="147"/>
        <v>4.0651072300978308</v>
      </c>
      <c r="I159" s="40">
        <f t="shared" si="148"/>
        <v>-6.9576901033563399E-2</v>
      </c>
      <c r="L159" s="10" t="str">
        <f t="shared" ref="L159:Q159" si="163">L14</f>
        <v>31 Science, engineering and technology associate professionals</v>
      </c>
      <c r="M159" s="11">
        <f t="shared" si="163"/>
        <v>16.737200411704244</v>
      </c>
      <c r="N159" s="11">
        <f t="shared" si="163"/>
        <v>19.510322042774558</v>
      </c>
      <c r="O159" s="11">
        <f t="shared" si="163"/>
        <v>20.29043100978723</v>
      </c>
      <c r="P159" s="11">
        <f t="shared" si="163"/>
        <v>18.051921641797929</v>
      </c>
      <c r="Q159" s="11">
        <f t="shared" si="163"/>
        <v>18.459949957400422</v>
      </c>
      <c r="S159" s="40">
        <f t="shared" si="150"/>
        <v>3.9253967594178096</v>
      </c>
      <c r="T159" s="40">
        <f t="shared" si="151"/>
        <v>-0.62832359215754252</v>
      </c>
      <c r="W159" s="10" t="str">
        <f t="shared" ref="W159:AB159" si="164">W14</f>
        <v>31 Science, engineering and technology associate professionals</v>
      </c>
      <c r="X159" s="11">
        <f t="shared" si="164"/>
        <v>4.7979298258497289</v>
      </c>
      <c r="Y159" s="11">
        <f t="shared" si="164"/>
        <v>4.8916499366912101</v>
      </c>
      <c r="Z159" s="11">
        <f t="shared" si="164"/>
        <v>5.9924629525060276</v>
      </c>
      <c r="AA159" s="11">
        <f t="shared" si="164"/>
        <v>6.3688500491177562</v>
      </c>
      <c r="AB159" s="11">
        <f t="shared" si="164"/>
        <v>7.5499735960698597</v>
      </c>
      <c r="AD159" s="40">
        <f t="shared" si="153"/>
        <v>4.5466913995382718</v>
      </c>
      <c r="AE159" s="40">
        <f t="shared" si="154"/>
        <v>1.5522004801491018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24.677780717490371</v>
      </c>
      <c r="C160" s="11">
        <f t="shared" si="146"/>
        <v>30.118658261127806</v>
      </c>
      <c r="D160" s="11">
        <f t="shared" si="146"/>
        <v>30.230665158954995</v>
      </c>
      <c r="E160" s="11">
        <f t="shared" si="146"/>
        <v>48.396673241396321</v>
      </c>
      <c r="F160" s="11">
        <f t="shared" si="146"/>
        <v>57.499976602575899</v>
      </c>
      <c r="H160" s="40">
        <f t="shared" si="147"/>
        <v>4.1425770886858171</v>
      </c>
      <c r="I160" s="40">
        <f t="shared" si="148"/>
        <v>4.3793683335454192</v>
      </c>
      <c r="L160" s="10" t="str">
        <f t="shared" ref="L160:Q160" si="165">L15</f>
        <v>32 Health and social care associate professionals</v>
      </c>
      <c r="M160" s="11">
        <f t="shared" si="165"/>
        <v>5.6382467823465054</v>
      </c>
      <c r="N160" s="11">
        <f t="shared" si="165"/>
        <v>6.3793228532764985</v>
      </c>
      <c r="O160" s="11">
        <f t="shared" si="165"/>
        <v>6.7339273506601742</v>
      </c>
      <c r="P160" s="11">
        <f t="shared" si="165"/>
        <v>8.9696272027391082</v>
      </c>
      <c r="Q160" s="11">
        <f t="shared" si="165"/>
        <v>9.9679035593293523</v>
      </c>
      <c r="S160" s="40">
        <f t="shared" si="150"/>
        <v>3.6155339138295162</v>
      </c>
      <c r="T160" s="40">
        <f>IF(Q$151-O$151 &lt;&gt; 0,(EXP(LN(Q160/O160)/(Q$151-O$151))-1)*100,0)</f>
        <v>2.649229392750474</v>
      </c>
      <c r="W160" s="10" t="str">
        <f t="shared" ref="W160:AB160" si="166">W15</f>
        <v>32 Health and social care associate professionals</v>
      </c>
      <c r="X160" s="11">
        <f t="shared" si="166"/>
        <v>19.039533935143865</v>
      </c>
      <c r="Y160" s="11">
        <f t="shared" si="166"/>
        <v>23.739335407851275</v>
      </c>
      <c r="Z160" s="11">
        <f t="shared" si="166"/>
        <v>23.4967378082948</v>
      </c>
      <c r="AA160" s="11">
        <f t="shared" si="166"/>
        <v>39.427046038657231</v>
      </c>
      <c r="AB160" s="11">
        <f t="shared" si="166"/>
        <v>47.532073043246506</v>
      </c>
      <c r="AD160" s="40">
        <f t="shared" si="153"/>
        <v>4.2966241532811811</v>
      </c>
      <c r="AE160" s="40">
        <f t="shared" si="154"/>
        <v>4.8090084489033735</v>
      </c>
    </row>
    <row r="161" spans="1:31" x14ac:dyDescent="0.2">
      <c r="A161" s="10" t="str">
        <f t="shared" si="142"/>
        <v>33 Protective service occupations</v>
      </c>
      <c r="B161" s="11">
        <f t="shared" si="142"/>
        <v>13.594155462014159</v>
      </c>
      <c r="C161" s="11">
        <f t="shared" si="146"/>
        <v>14.274766665832406</v>
      </c>
      <c r="D161" s="11">
        <f t="shared" si="146"/>
        <v>15.114089473199824</v>
      </c>
      <c r="E161" s="11">
        <f t="shared" si="146"/>
        <v>12.939216993264706</v>
      </c>
      <c r="F161" s="11">
        <f t="shared" si="146"/>
        <v>14.167041790051462</v>
      </c>
      <c r="H161" s="40">
        <f t="shared" si="147"/>
        <v>2.1423748924704888</v>
      </c>
      <c r="I161" s="40">
        <f t="shared" si="148"/>
        <v>-0.4304649671759142</v>
      </c>
      <c r="L161" s="10" t="str">
        <f t="shared" ref="L161:Q161" si="167">L16</f>
        <v>33 Protective service occupations</v>
      </c>
      <c r="M161" s="11">
        <f t="shared" si="167"/>
        <v>10.466403498732449</v>
      </c>
      <c r="N161" s="11">
        <f t="shared" si="167"/>
        <v>10.612830791868371</v>
      </c>
      <c r="O161" s="11">
        <f t="shared" si="167"/>
        <v>11.044928167273167</v>
      </c>
      <c r="P161" s="11">
        <f t="shared" si="167"/>
        <v>9.3327694093938689</v>
      </c>
      <c r="Q161" s="11">
        <f t="shared" si="167"/>
        <v>9.3244803133389098</v>
      </c>
      <c r="S161" s="40">
        <f t="shared" si="150"/>
        <v>1.0818273418195412</v>
      </c>
      <c r="T161" s="40">
        <f t="shared" si="151"/>
        <v>-1.1225063489712639</v>
      </c>
      <c r="W161" s="10" t="str">
        <f t="shared" ref="W161:AB161" si="168">W16</f>
        <v>33 Protective service occupations</v>
      </c>
      <c r="X161" s="11">
        <f t="shared" si="168"/>
        <v>3.1277519632817308</v>
      </c>
      <c r="Y161" s="11">
        <f t="shared" si="168"/>
        <v>3.6619358739640187</v>
      </c>
      <c r="Z161" s="11">
        <f t="shared" si="168"/>
        <v>4.0691613059266629</v>
      </c>
      <c r="AA161" s="11">
        <f t="shared" si="168"/>
        <v>3.6064475838708514</v>
      </c>
      <c r="AB161" s="11">
        <f t="shared" si="168"/>
        <v>4.8425614767125511</v>
      </c>
      <c r="AD161" s="40">
        <f t="shared" si="153"/>
        <v>5.4033757287584638</v>
      </c>
      <c r="AE161" s="40">
        <f t="shared" si="154"/>
        <v>1.1668006311898571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21.413650792670417</v>
      </c>
      <c r="C162" s="11">
        <f t="shared" si="146"/>
        <v>22.686655494748692</v>
      </c>
      <c r="D162" s="11">
        <f t="shared" si="146"/>
        <v>23.494320253046975</v>
      </c>
      <c r="E162" s="11">
        <f t="shared" si="146"/>
        <v>20.304826324425004</v>
      </c>
      <c r="F162" s="11">
        <f t="shared" si="146"/>
        <v>22.16370092495232</v>
      </c>
      <c r="H162" s="40">
        <f t="shared" si="147"/>
        <v>1.8719064402571206</v>
      </c>
      <c r="I162" s="40">
        <f t="shared" si="148"/>
        <v>-0.38793121780469342</v>
      </c>
      <c r="L162" s="10" t="str">
        <f t="shared" ref="L162:Q162" si="169">L17</f>
        <v>34 Culture, media and sports occupations</v>
      </c>
      <c r="M162" s="11">
        <f t="shared" si="169"/>
        <v>12.906647260448706</v>
      </c>
      <c r="N162" s="11">
        <f t="shared" si="169"/>
        <v>13.832244210791377</v>
      </c>
      <c r="O162" s="11">
        <f t="shared" si="169"/>
        <v>14.145586375817148</v>
      </c>
      <c r="P162" s="11">
        <f t="shared" si="169"/>
        <v>12.099971245461417</v>
      </c>
      <c r="Q162" s="11">
        <f t="shared" si="169"/>
        <v>12.824640805423549</v>
      </c>
      <c r="S162" s="40">
        <f t="shared" si="150"/>
        <v>1.8501100988472796</v>
      </c>
      <c r="T162" s="40">
        <f t="shared" si="151"/>
        <v>-0.65143076471712025</v>
      </c>
      <c r="W162" s="10" t="str">
        <f t="shared" ref="W162:AB162" si="170">W17</f>
        <v>34 Culture, media and sports occupations</v>
      </c>
      <c r="X162" s="11">
        <f t="shared" si="170"/>
        <v>8.507003532221713</v>
      </c>
      <c r="Y162" s="11">
        <f t="shared" si="170"/>
        <v>8.8544112839573064</v>
      </c>
      <c r="Z162" s="11">
        <f t="shared" si="170"/>
        <v>9.3487338772298436</v>
      </c>
      <c r="AA162" s="11">
        <f t="shared" si="170"/>
        <v>8.2048550789635968</v>
      </c>
      <c r="AB162" s="11">
        <f t="shared" si="170"/>
        <v>9.3390601195287992</v>
      </c>
      <c r="AD162" s="40">
        <f t="shared" si="153"/>
        <v>1.9049398143698992</v>
      </c>
      <c r="AE162" s="40">
        <f t="shared" si="154"/>
        <v>-6.9017775148116911E-3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77.706266356245038</v>
      </c>
      <c r="C163" s="11">
        <f t="shared" si="146"/>
        <v>83.941543675219506</v>
      </c>
      <c r="D163" s="11">
        <f t="shared" si="146"/>
        <v>86.13151984306154</v>
      </c>
      <c r="E163" s="11">
        <f t="shared" si="146"/>
        <v>86.703126297001347</v>
      </c>
      <c r="F163" s="11">
        <f t="shared" si="146"/>
        <v>91.65627931643246</v>
      </c>
      <c r="H163" s="40">
        <f t="shared" si="147"/>
        <v>2.0801298114596634</v>
      </c>
      <c r="I163" s="40">
        <f t="shared" si="148"/>
        <v>0.41532715231056283</v>
      </c>
      <c r="L163" s="10" t="str">
        <f t="shared" ref="L163:Q163" si="171">L18</f>
        <v>35 Business and public service associate professionals</v>
      </c>
      <c r="M163" s="11">
        <f t="shared" si="171"/>
        <v>43.081405822214975</v>
      </c>
      <c r="N163" s="11">
        <f t="shared" si="171"/>
        <v>45.304622009843094</v>
      </c>
      <c r="O163" s="11">
        <f t="shared" si="171"/>
        <v>46.903776886496487</v>
      </c>
      <c r="P163" s="11">
        <f t="shared" si="171"/>
        <v>46.733640405279807</v>
      </c>
      <c r="Q163" s="11">
        <f t="shared" si="171"/>
        <v>47.067547741832399</v>
      </c>
      <c r="S163" s="40">
        <f t="shared" si="150"/>
        <v>1.7146689014558625</v>
      </c>
      <c r="T163" s="40">
        <f t="shared" si="151"/>
        <v>2.3239720700773958E-2</v>
      </c>
      <c r="W163" s="10" t="str">
        <f t="shared" ref="W163:AB163" si="172">W18</f>
        <v>35 Business and public service associate professionals</v>
      </c>
      <c r="X163" s="11">
        <f t="shared" si="172"/>
        <v>34.624860534030063</v>
      </c>
      <c r="Y163" s="11">
        <f t="shared" si="172"/>
        <v>38.636921665376398</v>
      </c>
      <c r="Z163" s="11">
        <f t="shared" si="172"/>
        <v>39.227742956565152</v>
      </c>
      <c r="AA163" s="11">
        <f t="shared" si="172"/>
        <v>39.969485891721583</v>
      </c>
      <c r="AB163" s="11">
        <f t="shared" si="172"/>
        <v>44.588731574599819</v>
      </c>
      <c r="AD163" s="40">
        <f t="shared" si="153"/>
        <v>2.527662852983581</v>
      </c>
      <c r="AE163" s="40">
        <f t="shared" si="154"/>
        <v>0.85763645400922517</v>
      </c>
    </row>
    <row r="164" spans="1:31" x14ac:dyDescent="0.2">
      <c r="A164" s="10" t="str">
        <f t="shared" si="142"/>
        <v>41 Administrative occupations</v>
      </c>
      <c r="B164" s="11">
        <f t="shared" si="142"/>
        <v>139.87832891840372</v>
      </c>
      <c r="C164" s="11">
        <f t="shared" si="146"/>
        <v>136.59386333592008</v>
      </c>
      <c r="D164" s="11">
        <f t="shared" si="146"/>
        <v>141.95869983541084</v>
      </c>
      <c r="E164" s="11">
        <f t="shared" si="146"/>
        <v>147.86676723406646</v>
      </c>
      <c r="F164" s="11">
        <f t="shared" si="146"/>
        <v>145.7865770220485</v>
      </c>
      <c r="H164" s="40">
        <f t="shared" si="147"/>
        <v>0.29570040331354797</v>
      </c>
      <c r="I164" s="40">
        <f t="shared" si="148"/>
        <v>0.17754129792113549</v>
      </c>
      <c r="L164" s="10" t="str">
        <f t="shared" ref="L164:Q164" si="173">L19</f>
        <v>41 Administrative occupations</v>
      </c>
      <c r="M164" s="11">
        <f t="shared" si="173"/>
        <v>44.134730844686551</v>
      </c>
      <c r="N164" s="11">
        <f t="shared" si="173"/>
        <v>41.505630177995293</v>
      </c>
      <c r="O164" s="11">
        <f t="shared" si="173"/>
        <v>49.254333866814051</v>
      </c>
      <c r="P164" s="11">
        <f t="shared" si="173"/>
        <v>53.448618013905808</v>
      </c>
      <c r="Q164" s="11">
        <f t="shared" si="173"/>
        <v>59.896420853440482</v>
      </c>
      <c r="S164" s="40">
        <f t="shared" si="150"/>
        <v>2.219274328147991</v>
      </c>
      <c r="T164" s="40">
        <f t="shared" si="151"/>
        <v>1.312670121711812</v>
      </c>
      <c r="W164" s="10" t="str">
        <f t="shared" ref="W164:AB164" si="174">W19</f>
        <v>41 Administrative occupations</v>
      </c>
      <c r="X164" s="11">
        <f t="shared" si="174"/>
        <v>95.743598073717138</v>
      </c>
      <c r="Y164" s="11">
        <f t="shared" si="174"/>
        <v>95.088233157925032</v>
      </c>
      <c r="Z164" s="11">
        <f t="shared" si="174"/>
        <v>92.704365968596449</v>
      </c>
      <c r="AA164" s="11">
        <f t="shared" si="174"/>
        <v>94.418149220160672</v>
      </c>
      <c r="AB164" s="11">
        <f t="shared" si="174"/>
        <v>85.890156168607987</v>
      </c>
      <c r="AD164" s="40">
        <f t="shared" si="153"/>
        <v>-0.64308719982094642</v>
      </c>
      <c r="AE164" s="40">
        <f t="shared" si="154"/>
        <v>-0.50768253566936261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31.901029429792899</v>
      </c>
      <c r="C165" s="11">
        <f t="shared" si="146"/>
        <v>28.726173665209227</v>
      </c>
      <c r="D165" s="11">
        <f t="shared" si="146"/>
        <v>27.993247054057917</v>
      </c>
      <c r="E165" s="11">
        <f t="shared" si="146"/>
        <v>25.960735534210187</v>
      </c>
      <c r="F165" s="11">
        <f t="shared" si="146"/>
        <v>16.67724227742826</v>
      </c>
      <c r="H165" s="40">
        <f t="shared" si="147"/>
        <v>-2.5796431947273435</v>
      </c>
      <c r="I165" s="40">
        <f t="shared" si="148"/>
        <v>-3.3938597847625762</v>
      </c>
      <c r="L165" s="10" t="str">
        <f t="shared" ref="L165:Q165" si="175">L20</f>
        <v>42 Secretarial and related occupations</v>
      </c>
      <c r="M165" s="11">
        <f t="shared" si="175"/>
        <v>2.7759823603204228</v>
      </c>
      <c r="N165" s="11">
        <f t="shared" si="175"/>
        <v>2.0856509582830198</v>
      </c>
      <c r="O165" s="11">
        <f t="shared" si="175"/>
        <v>2.1610920803049902</v>
      </c>
      <c r="P165" s="11">
        <f t="shared" si="175"/>
        <v>1.8836978095818517</v>
      </c>
      <c r="Q165" s="11">
        <f t="shared" si="175"/>
        <v>2.199467791672149</v>
      </c>
      <c r="S165" s="40">
        <f>IF(O$151-M$151 &lt;&gt; 0,(EXP(LN(O165/M165)/(O$151-M$151))-1)*100,0)</f>
        <v>-4.8844959038514491</v>
      </c>
      <c r="T165" s="40">
        <f t="shared" si="151"/>
        <v>0.11741375311515867</v>
      </c>
      <c r="W165" s="10" t="str">
        <f t="shared" ref="W165:AB165" si="176">W20</f>
        <v>42 Secretarial and related occupations</v>
      </c>
      <c r="X165" s="11">
        <f t="shared" si="176"/>
        <v>29.125047069472487</v>
      </c>
      <c r="Y165" s="11">
        <f t="shared" si="176"/>
        <v>26.640522706926209</v>
      </c>
      <c r="Z165" s="11">
        <f t="shared" si="176"/>
        <v>25.832154973752928</v>
      </c>
      <c r="AA165" s="11">
        <f t="shared" si="176"/>
        <v>24.07703772462834</v>
      </c>
      <c r="AB165" s="11">
        <f t="shared" si="176"/>
        <v>14.477774485756111</v>
      </c>
      <c r="AD165" s="40">
        <f t="shared" si="153"/>
        <v>-2.3710091281368806</v>
      </c>
      <c r="AE165" s="40">
        <f t="shared" si="154"/>
        <v>-3.7864856994303198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11.134350167014333</v>
      </c>
      <c r="C166" s="11">
        <f t="shared" si="146"/>
        <v>9.9448566935113671</v>
      </c>
      <c r="D166" s="11">
        <f t="shared" si="146"/>
        <v>8.349806678424633</v>
      </c>
      <c r="E166" s="11">
        <f t="shared" si="146"/>
        <v>8.3224208882576782</v>
      </c>
      <c r="F166" s="11">
        <f t="shared" si="146"/>
        <v>9.276555211666361</v>
      </c>
      <c r="H166" s="40">
        <f t="shared" si="147"/>
        <v>-5.5934104426627833</v>
      </c>
      <c r="I166" s="40">
        <f t="shared" si="148"/>
        <v>0.7041467763614806</v>
      </c>
      <c r="L166" s="10" t="str">
        <f t="shared" ref="L166:Q166" si="177">L21</f>
        <v>51 Skilled agricultural and related trades</v>
      </c>
      <c r="M166" s="11">
        <f t="shared" si="177"/>
        <v>9.5230328916939619</v>
      </c>
      <c r="N166" s="11">
        <f t="shared" si="177"/>
        <v>8.4233293727441723</v>
      </c>
      <c r="O166" s="11">
        <f t="shared" si="177"/>
        <v>6.8225686169749782</v>
      </c>
      <c r="P166" s="11">
        <f t="shared" si="177"/>
        <v>6.6534508662328218</v>
      </c>
      <c r="Q166" s="11">
        <f t="shared" si="177"/>
        <v>7.2578184100516134</v>
      </c>
      <c r="S166" s="40">
        <f t="shared" si="150"/>
        <v>-6.451995994891913</v>
      </c>
      <c r="T166" s="40">
        <f t="shared" si="151"/>
        <v>0.41313946575645133</v>
      </c>
      <c r="W166" s="10" t="str">
        <f t="shared" ref="W166:AB166" si="178">W21</f>
        <v>51 Skilled agricultural and related trades</v>
      </c>
      <c r="X166" s="11">
        <f t="shared" si="178"/>
        <v>1.6113172753203702</v>
      </c>
      <c r="Y166" s="11">
        <f t="shared" si="178"/>
        <v>1.5215273207672082</v>
      </c>
      <c r="Z166" s="11">
        <f t="shared" si="178"/>
        <v>1.527238061449673</v>
      </c>
      <c r="AA166" s="11">
        <f t="shared" si="178"/>
        <v>1.6689700220248629</v>
      </c>
      <c r="AB166" s="11">
        <f t="shared" si="178"/>
        <v>2.0187368016147533</v>
      </c>
      <c r="AD166" s="40">
        <f t="shared" si="153"/>
        <v>-1.0660987003999423</v>
      </c>
      <c r="AE166" s="40">
        <f t="shared" si="154"/>
        <v>1.8774808289496514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65.713396836047622</v>
      </c>
      <c r="C167" s="11">
        <f t="shared" si="146"/>
        <v>66.705351477899555</v>
      </c>
      <c r="D167" s="11">
        <f t="shared" si="146"/>
        <v>54.900774632940049</v>
      </c>
      <c r="E167" s="11">
        <f t="shared" si="146"/>
        <v>54.006118873298369</v>
      </c>
      <c r="F167" s="11">
        <f t="shared" si="146"/>
        <v>50.24728429093318</v>
      </c>
      <c r="H167" s="40">
        <f t="shared" si="147"/>
        <v>-3.5316365339661426</v>
      </c>
      <c r="I167" s="40">
        <f t="shared" si="148"/>
        <v>-0.58873317933382241</v>
      </c>
      <c r="L167" s="10" t="str">
        <f t="shared" ref="L167:Q167" si="179">L22</f>
        <v>52 Skilled metal, electrical and electronic trades</v>
      </c>
      <c r="M167" s="11">
        <f t="shared" si="179"/>
        <v>64.824228517265482</v>
      </c>
      <c r="N167" s="11">
        <f t="shared" si="179"/>
        <v>65.232846407120306</v>
      </c>
      <c r="O167" s="11">
        <f t="shared" si="179"/>
        <v>53.770458853352729</v>
      </c>
      <c r="P167" s="11">
        <f t="shared" si="179"/>
        <v>52.123489404343758</v>
      </c>
      <c r="Q167" s="11">
        <f t="shared" si="179"/>
        <v>47.971941151302019</v>
      </c>
      <c r="S167" s="40">
        <f t="shared" si="150"/>
        <v>-3.6700628040254535</v>
      </c>
      <c r="T167" s="40">
        <f t="shared" si="151"/>
        <v>-0.75783347658161526</v>
      </c>
      <c r="W167" s="10" t="str">
        <f t="shared" ref="W167:AB167" si="180">W22</f>
        <v>52 Skilled metal, electrical and electronic trades</v>
      </c>
      <c r="X167" s="11">
        <f t="shared" si="180"/>
        <v>0.88916831878214131</v>
      </c>
      <c r="Y167" s="11">
        <f t="shared" si="180"/>
        <v>1.4725050707792942</v>
      </c>
      <c r="Z167" s="11">
        <f t="shared" si="180"/>
        <v>1.1303157795873535</v>
      </c>
      <c r="AA167" s="11">
        <f t="shared" si="180"/>
        <v>1.8826294689545577</v>
      </c>
      <c r="AB167" s="11">
        <f t="shared" si="180"/>
        <v>2.275343139631163</v>
      </c>
      <c r="AD167" s="40">
        <f t="shared" si="153"/>
        <v>4.9163472952143517</v>
      </c>
      <c r="AE167" s="40">
        <f t="shared" si="154"/>
        <v>4.7747115872547541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45.243390735503951</v>
      </c>
      <c r="C168" s="11">
        <f t="shared" si="146"/>
        <v>51.474351070487579</v>
      </c>
      <c r="D168" s="11">
        <f t="shared" si="146"/>
        <v>42.509956080887441</v>
      </c>
      <c r="E168" s="11">
        <f t="shared" si="146"/>
        <v>41.213686737643791</v>
      </c>
      <c r="F168" s="11">
        <f t="shared" si="146"/>
        <v>35.496754282634605</v>
      </c>
      <c r="H168" s="40">
        <f t="shared" si="147"/>
        <v>-1.2386308135947321</v>
      </c>
      <c r="I168" s="40">
        <f t="shared" si="148"/>
        <v>-1.1947853766601457</v>
      </c>
      <c r="L168" s="10" t="str">
        <f t="shared" ref="L168:Q168" si="181">L23</f>
        <v>53 Skilled construction and building trades</v>
      </c>
      <c r="M168" s="11">
        <f t="shared" si="181"/>
        <v>44.646193062004365</v>
      </c>
      <c r="N168" s="11">
        <f t="shared" si="181"/>
        <v>50.901555887574574</v>
      </c>
      <c r="O168" s="11">
        <f t="shared" si="181"/>
        <v>41.801017412755854</v>
      </c>
      <c r="P168" s="11">
        <f t="shared" si="181"/>
        <v>40.794432316013733</v>
      </c>
      <c r="Q168" s="11">
        <f t="shared" si="181"/>
        <v>35.04374571003914</v>
      </c>
      <c r="S168" s="40">
        <f t="shared" si="150"/>
        <v>-1.3083331837662304</v>
      </c>
      <c r="T168" s="40">
        <f t="shared" si="151"/>
        <v>-1.1686082449253288</v>
      </c>
      <c r="W168" s="10" t="str">
        <f t="shared" ref="W168:AB168" si="182">W23</f>
        <v>53 Skilled construction and building trades</v>
      </c>
      <c r="X168" s="11">
        <f t="shared" si="182"/>
        <v>0.59719767349959141</v>
      </c>
      <c r="Y168" s="11">
        <f t="shared" si="182"/>
        <v>0.57279518291295151</v>
      </c>
      <c r="Z168" s="11">
        <f t="shared" si="182"/>
        <v>0.70893866813156692</v>
      </c>
      <c r="AA168" s="11">
        <f t="shared" si="182"/>
        <v>0.41925442163010468</v>
      </c>
      <c r="AB168" s="11">
        <f t="shared" si="182"/>
        <v>0.453008572595474</v>
      </c>
      <c r="AD168" s="40">
        <f t="shared" si="153"/>
        <v>3.4899343791341186</v>
      </c>
      <c r="AE168" s="40">
        <f t="shared" si="154"/>
        <v>-2.9415874907899431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25.365579970038667</v>
      </c>
      <c r="C169" s="11">
        <f t="shared" si="146"/>
        <v>22.288627637543073</v>
      </c>
      <c r="D169" s="11">
        <f t="shared" si="146"/>
        <v>22.295515249949521</v>
      </c>
      <c r="E169" s="11">
        <f t="shared" si="146"/>
        <v>22.714534278073664</v>
      </c>
      <c r="F169" s="11">
        <f t="shared" si="146"/>
        <v>22.273005082548515</v>
      </c>
      <c r="H169" s="40">
        <f t="shared" si="147"/>
        <v>-2.5471502705603943</v>
      </c>
      <c r="I169" s="40">
        <f t="shared" si="148"/>
        <v>-6.7340239907842658E-3</v>
      </c>
      <c r="L169" s="10" t="str">
        <f t="shared" ref="L169:Q169" si="183">L24</f>
        <v>54 Textiles, printing and other skilled trades</v>
      </c>
      <c r="M169" s="11">
        <f t="shared" si="183"/>
        <v>16.262206785474685</v>
      </c>
      <c r="N169" s="11">
        <f t="shared" si="183"/>
        <v>14.142859015213116</v>
      </c>
      <c r="O169" s="11">
        <f t="shared" si="183"/>
        <v>12.916984514812764</v>
      </c>
      <c r="P169" s="11">
        <f t="shared" si="183"/>
        <v>13.110483101799339</v>
      </c>
      <c r="Q169" s="11">
        <f t="shared" si="183"/>
        <v>12.493896911922054</v>
      </c>
      <c r="S169" s="40">
        <f t="shared" si="150"/>
        <v>-4.5015479782909873</v>
      </c>
      <c r="T169" s="40">
        <f t="shared" si="151"/>
        <v>-0.22177236354896657</v>
      </c>
      <c r="W169" s="10" t="str">
        <f t="shared" ref="W169:AB169" si="184">W24</f>
        <v>54 Textiles, printing and other skilled trades</v>
      </c>
      <c r="X169" s="11">
        <f t="shared" si="184"/>
        <v>9.1033731845639867</v>
      </c>
      <c r="Y169" s="11">
        <f t="shared" si="184"/>
        <v>8.1457686223299426</v>
      </c>
      <c r="Z169" s="11">
        <f t="shared" si="184"/>
        <v>9.3785307351367599</v>
      </c>
      <c r="AA169" s="11">
        <f t="shared" si="184"/>
        <v>9.6040511762743606</v>
      </c>
      <c r="AB169" s="11">
        <f t="shared" si="184"/>
        <v>9.7791081706264755</v>
      </c>
      <c r="AD169" s="40">
        <f t="shared" si="153"/>
        <v>0.59733875989815832</v>
      </c>
      <c r="AE169" s="40">
        <f t="shared" si="154"/>
        <v>0.27922362560004466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108.27911132410219</v>
      </c>
      <c r="C170" s="11">
        <f t="shared" si="146"/>
        <v>115.84108228539436</v>
      </c>
      <c r="D170" s="11">
        <f t="shared" si="146"/>
        <v>111.84088324361716</v>
      </c>
      <c r="E170" s="11">
        <f t="shared" si="146"/>
        <v>116.58098431254781</v>
      </c>
      <c r="F170" s="11">
        <f t="shared" si="146"/>
        <v>126.88497886897359</v>
      </c>
      <c r="H170" s="40">
        <f t="shared" si="147"/>
        <v>0.64939787005362515</v>
      </c>
      <c r="I170" s="40">
        <f t="shared" si="148"/>
        <v>0.84490818424554082</v>
      </c>
      <c r="L170" s="10" t="str">
        <f t="shared" ref="L170:Q170" si="185">L25</f>
        <v>61 Caring personal service occupations</v>
      </c>
      <c r="M170" s="11">
        <f t="shared" si="185"/>
        <v>11.662650143501134</v>
      </c>
      <c r="N170" s="11">
        <f t="shared" si="185"/>
        <v>12.521830365541602</v>
      </c>
      <c r="O170" s="11">
        <f t="shared" si="185"/>
        <v>11.924746724224262</v>
      </c>
      <c r="P170" s="11">
        <f t="shared" si="185"/>
        <v>14.151905138248168</v>
      </c>
      <c r="Q170" s="11">
        <f t="shared" si="185"/>
        <v>16.077288864316465</v>
      </c>
      <c r="S170" s="40">
        <f t="shared" si="150"/>
        <v>0.44547645653467693</v>
      </c>
      <c r="T170" s="40">
        <f t="shared" si="151"/>
        <v>2.0119172856659873</v>
      </c>
      <c r="W170" s="10" t="str">
        <f t="shared" ref="W170:AB170" si="186">W25</f>
        <v>61 Caring personal service occupations</v>
      </c>
      <c r="X170" s="11">
        <f t="shared" si="186"/>
        <v>96.616461180601064</v>
      </c>
      <c r="Y170" s="11">
        <f t="shared" si="186"/>
        <v>103.31925191985276</v>
      </c>
      <c r="Z170" s="11">
        <f t="shared" si="186"/>
        <v>99.916136519392893</v>
      </c>
      <c r="AA170" s="11">
        <f t="shared" si="186"/>
        <v>102.42907917429969</v>
      </c>
      <c r="AB170" s="11">
        <f t="shared" si="186"/>
        <v>110.80769000465723</v>
      </c>
      <c r="AD170" s="40">
        <f t="shared" si="153"/>
        <v>0.67390190926466254</v>
      </c>
      <c r="AE170" s="40">
        <f t="shared" si="154"/>
        <v>0.69215088123646407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30.082144467863078</v>
      </c>
      <c r="C171" s="11">
        <f t="shared" si="146"/>
        <v>28.563366678012862</v>
      </c>
      <c r="D171" s="11">
        <f t="shared" si="146"/>
        <v>26.173063819706577</v>
      </c>
      <c r="E171" s="11">
        <f t="shared" si="146"/>
        <v>24.332098315958138</v>
      </c>
      <c r="F171" s="11">
        <f t="shared" si="146"/>
        <v>24.444613151915302</v>
      </c>
      <c r="H171" s="40">
        <f t="shared" si="147"/>
        <v>-2.7456234145373126</v>
      </c>
      <c r="I171" s="40">
        <f t="shared" si="148"/>
        <v>-0.45443704767679227</v>
      </c>
      <c r="L171" s="10" t="str">
        <f t="shared" ref="L171:Q171" si="187">L26</f>
        <v>62 Leisure, travel and related personal service occupations</v>
      </c>
      <c r="M171" s="11">
        <f t="shared" si="187"/>
        <v>8.0964875696139558</v>
      </c>
      <c r="N171" s="11">
        <f t="shared" si="187"/>
        <v>8.3582280262140287</v>
      </c>
      <c r="O171" s="11">
        <f t="shared" si="187"/>
        <v>7.9508882490537554</v>
      </c>
      <c r="P171" s="11">
        <f t="shared" si="187"/>
        <v>7.6443267211679977</v>
      </c>
      <c r="Q171" s="11">
        <f t="shared" si="187"/>
        <v>7.8835431215350518</v>
      </c>
      <c r="S171" s="40">
        <f t="shared" si="150"/>
        <v>-0.36227583959098641</v>
      </c>
      <c r="T171" s="40">
        <f t="shared" si="151"/>
        <v>-5.6692019589976717E-2</v>
      </c>
      <c r="W171" s="10" t="str">
        <f t="shared" ref="W171:AB171" si="188">W26</f>
        <v>62 Leisure, travel and related personal service occupations</v>
      </c>
      <c r="X171" s="11">
        <f t="shared" si="188"/>
        <v>21.985656898249154</v>
      </c>
      <c r="Y171" s="11">
        <f t="shared" si="188"/>
        <v>20.205138651798837</v>
      </c>
      <c r="Z171" s="11">
        <f t="shared" si="188"/>
        <v>18.22217557065283</v>
      </c>
      <c r="AA171" s="11">
        <f t="shared" si="188"/>
        <v>16.687771594790135</v>
      </c>
      <c r="AB171" s="11">
        <f t="shared" si="188"/>
        <v>16.561070030380272</v>
      </c>
      <c r="AD171" s="40">
        <f t="shared" si="153"/>
        <v>-3.685393173643281</v>
      </c>
      <c r="AE171" s="40">
        <f t="shared" si="154"/>
        <v>-0.63520418154493496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1.2926597288046033</v>
      </c>
      <c r="C172" s="11">
        <f t="shared" si="146"/>
        <v>1.1557464909789248</v>
      </c>
      <c r="D172" s="11">
        <f t="shared" si="146"/>
        <v>1.3902656047097575</v>
      </c>
      <c r="E172" s="11">
        <f t="shared" si="146"/>
        <v>1.0699417075985413</v>
      </c>
      <c r="F172" s="11">
        <f t="shared" si="146"/>
        <v>1.1849281675053702</v>
      </c>
      <c r="H172" s="40">
        <f t="shared" si="147"/>
        <v>1.4665074394527577</v>
      </c>
      <c r="I172" s="40">
        <f t="shared" si="148"/>
        <v>-1.0597622401328999</v>
      </c>
      <c r="L172" s="10" t="str">
        <f t="shared" ref="L172:Q172" si="189">L27</f>
        <v>63 Community and civil enforcement occupations</v>
      </c>
      <c r="M172" s="11">
        <f t="shared" si="189"/>
        <v>0.98922377495345337</v>
      </c>
      <c r="N172" s="11">
        <f t="shared" si="189"/>
        <v>0.76823215709202242</v>
      </c>
      <c r="O172" s="11">
        <f t="shared" si="189"/>
        <v>1.0683925786482786</v>
      </c>
      <c r="P172" s="11">
        <f t="shared" si="189"/>
        <v>0.63358559665044833</v>
      </c>
      <c r="Q172" s="11">
        <f t="shared" si="189"/>
        <v>0.73978708546707184</v>
      </c>
      <c r="S172" s="40">
        <f t="shared" si="150"/>
        <v>1.5517152936228351</v>
      </c>
      <c r="T172" s="40">
        <f t="shared" si="151"/>
        <v>-2.4205440949329526</v>
      </c>
      <c r="W172" s="10" t="str">
        <f t="shared" ref="W172:AB172" si="190">W27</f>
        <v>63 Community and civil enforcement occupations</v>
      </c>
      <c r="X172" s="11">
        <f t="shared" si="190"/>
        <v>0.30343595385114974</v>
      </c>
      <c r="Y172" s="11">
        <f t="shared" si="190"/>
        <v>0.38751433388690237</v>
      </c>
      <c r="Z172" s="11">
        <f t="shared" si="190"/>
        <v>0.3218730260614785</v>
      </c>
      <c r="AA172" s="11">
        <f t="shared" si="190"/>
        <v>0.43635611094809251</v>
      </c>
      <c r="AB172" s="11">
        <f t="shared" si="190"/>
        <v>0.4451410820382995</v>
      </c>
      <c r="AD172" s="40">
        <f t="shared" si="153"/>
        <v>1.1867177932393114</v>
      </c>
      <c r="AE172" s="40">
        <f t="shared" si="154"/>
        <v>2.1850918428821142</v>
      </c>
    </row>
    <row r="173" spans="1:31" x14ac:dyDescent="0.2">
      <c r="A173" s="10" t="str">
        <f t="shared" si="142"/>
        <v>71 Sales occupations</v>
      </c>
      <c r="B173" s="11">
        <f t="shared" si="142"/>
        <v>85.043369150878334</v>
      </c>
      <c r="C173" s="11">
        <f t="shared" si="146"/>
        <v>79.260357778569855</v>
      </c>
      <c r="D173" s="11">
        <f t="shared" si="146"/>
        <v>77.713883003465142</v>
      </c>
      <c r="E173" s="11">
        <f t="shared" si="146"/>
        <v>75.73315896595291</v>
      </c>
      <c r="F173" s="11">
        <f t="shared" si="146"/>
        <v>73.138103154950045</v>
      </c>
      <c r="H173" s="40">
        <f t="shared" si="147"/>
        <v>-1.7863999823496957</v>
      </c>
      <c r="I173" s="40">
        <f t="shared" si="148"/>
        <v>-0.4037456660478056</v>
      </c>
      <c r="L173" s="10" t="str">
        <f t="shared" ref="L173:Q173" si="191">L28</f>
        <v>71 Sales occupations</v>
      </c>
      <c r="M173" s="11">
        <f t="shared" si="191"/>
        <v>34.440625199555264</v>
      </c>
      <c r="N173" s="11">
        <f t="shared" si="191"/>
        <v>34.444211674186647</v>
      </c>
      <c r="O173" s="11">
        <f t="shared" si="191"/>
        <v>33.984393018871785</v>
      </c>
      <c r="P173" s="11">
        <f t="shared" si="191"/>
        <v>33.487888043990822</v>
      </c>
      <c r="Q173" s="11">
        <f t="shared" si="191"/>
        <v>32.738749445342066</v>
      </c>
      <c r="S173" s="40">
        <f t="shared" si="150"/>
        <v>-0.266353494314997</v>
      </c>
      <c r="T173" s="40">
        <f t="shared" si="151"/>
        <v>-0.24863715582503776</v>
      </c>
      <c r="W173" s="10" t="str">
        <f t="shared" ref="W173:AB173" si="192">W28</f>
        <v>71 Sales occupations</v>
      </c>
      <c r="X173" s="11">
        <f t="shared" si="192"/>
        <v>50.60274395132307</v>
      </c>
      <c r="Y173" s="11">
        <f t="shared" si="192"/>
        <v>44.816146104383151</v>
      </c>
      <c r="Z173" s="11">
        <f t="shared" si="192"/>
        <v>43.729489984593293</v>
      </c>
      <c r="AA173" s="11">
        <f t="shared" si="192"/>
        <v>42.245270921961989</v>
      </c>
      <c r="AB173" s="11">
        <f t="shared" si="192"/>
        <v>40.399353709608043</v>
      </c>
      <c r="AD173" s="40">
        <f t="shared" si="153"/>
        <v>-2.877451677531262</v>
      </c>
      <c r="AE173" s="40">
        <f t="shared" si="154"/>
        <v>-0.52666765025320972</v>
      </c>
    </row>
    <row r="174" spans="1:31" x14ac:dyDescent="0.2">
      <c r="A174" s="10" t="str">
        <f t="shared" si="142"/>
        <v>72 Customer service occupations</v>
      </c>
      <c r="B174" s="11">
        <f t="shared" si="142"/>
        <v>25.115774027544198</v>
      </c>
      <c r="C174" s="11">
        <f t="shared" si="146"/>
        <v>27.654044684763285</v>
      </c>
      <c r="D174" s="11">
        <f t="shared" si="146"/>
        <v>28.21447168795601</v>
      </c>
      <c r="E174" s="11">
        <f t="shared" si="146"/>
        <v>31.990063477299813</v>
      </c>
      <c r="F174" s="11">
        <f t="shared" si="146"/>
        <v>35.944256708176411</v>
      </c>
      <c r="H174" s="40">
        <f t="shared" si="147"/>
        <v>2.3540592831331697</v>
      </c>
      <c r="I174" s="40">
        <f t="shared" si="148"/>
        <v>1.6273276368510725</v>
      </c>
      <c r="L174" s="10" t="str">
        <f t="shared" ref="L174:Q174" si="193">L29</f>
        <v>72 Customer service occupations</v>
      </c>
      <c r="M174" s="11">
        <f t="shared" si="193"/>
        <v>10.957615166386548</v>
      </c>
      <c r="N174" s="11">
        <f t="shared" si="193"/>
        <v>10.546409198696198</v>
      </c>
      <c r="O174" s="11">
        <f t="shared" si="193"/>
        <v>12.015026108058372</v>
      </c>
      <c r="P174" s="11">
        <f t="shared" si="193"/>
        <v>15.217041488591954</v>
      </c>
      <c r="Q174" s="11">
        <f t="shared" si="193"/>
        <v>17.453665360627433</v>
      </c>
      <c r="S174" s="40">
        <f t="shared" si="150"/>
        <v>1.8595457311749053</v>
      </c>
      <c r="T174" s="40">
        <f t="shared" si="151"/>
        <v>2.5205187603907886</v>
      </c>
      <c r="W174" s="10" t="str">
        <f t="shared" ref="W174:AB174" si="194">W29</f>
        <v>72 Customer service occupations</v>
      </c>
      <c r="X174" s="11">
        <f t="shared" si="194"/>
        <v>14.158158861157656</v>
      </c>
      <c r="Y174" s="11">
        <f t="shared" si="194"/>
        <v>17.107635486067068</v>
      </c>
      <c r="Z174" s="11">
        <f t="shared" si="194"/>
        <v>16.199445579897645</v>
      </c>
      <c r="AA174" s="11">
        <f t="shared" si="194"/>
        <v>16.773021988707832</v>
      </c>
      <c r="AB174" s="11">
        <f t="shared" si="194"/>
        <v>18.490591347548957</v>
      </c>
      <c r="AD174" s="40">
        <f t="shared" si="153"/>
        <v>2.730327834697599</v>
      </c>
      <c r="AE174" s="40">
        <f>IF(AB$151-Z$151 &lt;&gt; 0,(EXP(LN(AB174/Z174)/(AB$151-Z$151))-1)*100,0)</f>
        <v>0.88580025352664737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51.643342107026285</v>
      </c>
      <c r="C175" s="11">
        <f t="shared" si="146"/>
        <v>49.39703164558528</v>
      </c>
      <c r="D175" s="11">
        <f t="shared" si="146"/>
        <v>41.821561882194125</v>
      </c>
      <c r="E175" s="11">
        <f t="shared" si="146"/>
        <v>43.841535243815692</v>
      </c>
      <c r="F175" s="11">
        <f t="shared" si="146"/>
        <v>41.126430923406303</v>
      </c>
      <c r="H175" s="40">
        <f t="shared" si="147"/>
        <v>-4.1312242079490247</v>
      </c>
      <c r="I175" s="40">
        <f t="shared" si="148"/>
        <v>-0.1116778475964364</v>
      </c>
      <c r="L175" s="10" t="str">
        <f t="shared" ref="L175:Q175" si="195">L30</f>
        <v>81 Process, plant and machine operatives</v>
      </c>
      <c r="M175" s="11">
        <f t="shared" si="195"/>
        <v>41.661295881709201</v>
      </c>
      <c r="N175" s="11">
        <f t="shared" si="195"/>
        <v>38.733372224485102</v>
      </c>
      <c r="O175" s="11">
        <f t="shared" si="195"/>
        <v>32.617210888685698</v>
      </c>
      <c r="P175" s="11">
        <f t="shared" si="195"/>
        <v>32.962484848446834</v>
      </c>
      <c r="Q175" s="11">
        <f t="shared" si="195"/>
        <v>29.97869000958309</v>
      </c>
      <c r="S175" s="40">
        <f t="shared" si="150"/>
        <v>-4.7767917927069465</v>
      </c>
      <c r="T175" s="40">
        <f t="shared" si="151"/>
        <v>-0.56077703706501891</v>
      </c>
      <c r="W175" s="10" t="str">
        <f t="shared" ref="W175:AB175" si="196">W30</f>
        <v>81 Process, plant and machine operatives</v>
      </c>
      <c r="X175" s="11">
        <f t="shared" si="196"/>
        <v>9.9820462253170525</v>
      </c>
      <c r="Y175" s="11">
        <f t="shared" si="196"/>
        <v>10.663659421100183</v>
      </c>
      <c r="Z175" s="11">
        <f t="shared" si="196"/>
        <v>9.2043509935085304</v>
      </c>
      <c r="AA175" s="11">
        <f t="shared" si="196"/>
        <v>10.879050395368937</v>
      </c>
      <c r="AB175" s="11">
        <f t="shared" si="196"/>
        <v>11.14774091382319</v>
      </c>
      <c r="AD175" s="40">
        <f t="shared" si="153"/>
        <v>-1.609148529608706</v>
      </c>
      <c r="AE175" s="40">
        <f t="shared" si="154"/>
        <v>1.2852597845644853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58.08695516380147</v>
      </c>
      <c r="C176" s="11">
        <f t="shared" si="146"/>
        <v>63.077640761724567</v>
      </c>
      <c r="D176" s="11">
        <f t="shared" si="146"/>
        <v>55.958956291303743</v>
      </c>
      <c r="E176" s="11">
        <f t="shared" si="146"/>
        <v>57.761588348618076</v>
      </c>
      <c r="F176" s="11">
        <f t="shared" si="146"/>
        <v>57.670669381098399</v>
      </c>
      <c r="H176" s="40">
        <f t="shared" si="147"/>
        <v>-0.74367328655134957</v>
      </c>
      <c r="I176" s="40">
        <f t="shared" si="148"/>
        <v>0.20106998184517</v>
      </c>
      <c r="L176" s="10" t="str">
        <f t="shared" ref="L176:Q176" si="197">L31</f>
        <v>82 Transport and mobile machine drivers and operatives</v>
      </c>
      <c r="M176" s="11">
        <f t="shared" si="197"/>
        <v>55.306478888343925</v>
      </c>
      <c r="N176" s="11">
        <f t="shared" si="197"/>
        <v>60.042246563390819</v>
      </c>
      <c r="O176" s="11">
        <f t="shared" si="197"/>
        <v>53.403334543217952</v>
      </c>
      <c r="P176" s="11">
        <f t="shared" si="197"/>
        <v>54.350194550141481</v>
      </c>
      <c r="Q176" s="11">
        <f t="shared" si="197"/>
        <v>53.832518820902074</v>
      </c>
      <c r="S176" s="40">
        <f t="shared" si="150"/>
        <v>-0.69789079110407215</v>
      </c>
      <c r="T176" s="40">
        <f t="shared" si="151"/>
        <v>5.3377807365118102E-2</v>
      </c>
      <c r="W176" s="10" t="str">
        <f t="shared" ref="W176:AB176" si="198">W31</f>
        <v>82 Transport and mobile machine drivers and operatives</v>
      </c>
      <c r="X176" s="11">
        <f t="shared" si="198"/>
        <v>2.7804762754575805</v>
      </c>
      <c r="Y176" s="11">
        <f t="shared" si="198"/>
        <v>3.0353941983337118</v>
      </c>
      <c r="Z176" s="11">
        <f t="shared" si="198"/>
        <v>2.5556217480857577</v>
      </c>
      <c r="AA176" s="11">
        <f t="shared" si="198"/>
        <v>3.4113937984765887</v>
      </c>
      <c r="AB176" s="11">
        <f t="shared" si="198"/>
        <v>3.838150560196314</v>
      </c>
      <c r="AD176" s="40">
        <f t="shared" si="153"/>
        <v>-1.6723915428153102</v>
      </c>
      <c r="AE176" s="40">
        <f t="shared" si="154"/>
        <v>2.748390777215115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27.519752486009612</v>
      </c>
      <c r="C177" s="11">
        <f t="shared" si="146"/>
        <v>24.60015284119363</v>
      </c>
      <c r="D177" s="11">
        <f t="shared" si="146"/>
        <v>21.428605516577104</v>
      </c>
      <c r="E177" s="11">
        <f t="shared" si="146"/>
        <v>38.370841160150249</v>
      </c>
      <c r="F177" s="11">
        <f t="shared" si="146"/>
        <v>42.974336690072789</v>
      </c>
      <c r="H177" s="40">
        <f t="shared" si="147"/>
        <v>-4.8804302308947385</v>
      </c>
      <c r="I177" s="40">
        <f t="shared" si="148"/>
        <v>4.7484691830809611</v>
      </c>
      <c r="L177" s="10" t="str">
        <f t="shared" ref="L177:Q178" si="199">L32</f>
        <v>91 Elementary trades and related occupations</v>
      </c>
      <c r="M177" s="11">
        <f t="shared" si="199"/>
        <v>20.876198829385416</v>
      </c>
      <c r="N177" s="11">
        <f t="shared" si="199"/>
        <v>18.750074143815286</v>
      </c>
      <c r="O177" s="11">
        <f t="shared" si="199"/>
        <v>16.767572914799345</v>
      </c>
      <c r="P177" s="11">
        <f t="shared" si="199"/>
        <v>23.043547792070797</v>
      </c>
      <c r="Q177" s="11">
        <f t="shared" si="199"/>
        <v>24.808212948064664</v>
      </c>
      <c r="S177" s="40">
        <f t="shared" si="150"/>
        <v>-4.2885808318007035</v>
      </c>
      <c r="T177" s="40">
        <f t="shared" si="151"/>
        <v>2.6459184837450023</v>
      </c>
      <c r="W177" s="10" t="str">
        <f t="shared" ref="W177:AB178" si="200">W32</f>
        <v>91 Elementary trades and related occupations</v>
      </c>
      <c r="X177" s="11">
        <f t="shared" si="200"/>
        <v>6.6435536566241629</v>
      </c>
      <c r="Y177" s="11">
        <f t="shared" si="200"/>
        <v>5.8500786973783363</v>
      </c>
      <c r="Z177" s="11">
        <f t="shared" si="200"/>
        <v>4.6610326017777846</v>
      </c>
      <c r="AA177" s="11">
        <f t="shared" si="200"/>
        <v>15.327293368079436</v>
      </c>
      <c r="AB177" s="11">
        <f t="shared" si="200"/>
        <v>18.166123742008121</v>
      </c>
      <c r="AD177" s="40">
        <f t="shared" si="153"/>
        <v>-6.8428188440889599</v>
      </c>
      <c r="AE177" s="40">
        <f t="shared" si="154"/>
        <v>9.4927445208104153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126.68979570227268</v>
      </c>
      <c r="C178" s="11">
        <f t="shared" si="146"/>
        <v>129.04947689104824</v>
      </c>
      <c r="D178" s="11">
        <f t="shared" si="146"/>
        <v>115.6467180635931</v>
      </c>
      <c r="E178" s="11">
        <f t="shared" si="146"/>
        <v>103.59622518026416</v>
      </c>
      <c r="F178" s="11">
        <f t="shared" si="146"/>
        <v>94.938522834766815</v>
      </c>
      <c r="H178" s="40">
        <f>IF(D$151-B$151 &lt;&gt; 0,(EXP(LN(D178/B178)/(D$151-B$151))-1)*100,0)</f>
        <v>-1.8074959444188909</v>
      </c>
      <c r="I178" s="40">
        <f t="shared" ref="I178" si="201">IF(F$151-D$151 &lt;&gt; 0,(EXP(LN(F178/D178)/(F$151-D$151))-1)*100,0)</f>
        <v>-1.3067894236842403</v>
      </c>
      <c r="L178" s="10" t="str">
        <f t="shared" si="199"/>
        <v>92 Elementary administration and service occupations</v>
      </c>
      <c r="M178" s="11">
        <f t="shared" si="199"/>
        <v>63.872900464993293</v>
      </c>
      <c r="N178" s="11">
        <f t="shared" si="199"/>
        <v>61.332022567707313</v>
      </c>
      <c r="O178" s="11">
        <f t="shared" si="199"/>
        <v>56.989929577331601</v>
      </c>
      <c r="P178" s="11">
        <f t="shared" si="199"/>
        <v>56.258035568043042</v>
      </c>
      <c r="Q178" s="11">
        <f t="shared" si="199"/>
        <v>53.065788986335249</v>
      </c>
      <c r="S178" s="40">
        <f t="shared" ref="S178" si="202">IF(O$151-M$151 &lt;&gt; 0,(EXP(LN(O178/M178)/(O$151-M$151))-1)*100,0)</f>
        <v>-2.2546071381486232</v>
      </c>
      <c r="T178" s="40">
        <f t="shared" ref="T178" si="203">IF(Q$151-O$151 &lt;&gt; 0,(EXP(LN(Q178/O178)/(Q$151-O$151))-1)*100,0)</f>
        <v>-0.47448496485464897</v>
      </c>
      <c r="W178" s="10" t="str">
        <f t="shared" si="200"/>
        <v>92 Elementary administration and service occupations</v>
      </c>
      <c r="X178" s="11">
        <f t="shared" si="200"/>
        <v>62.816895237279553</v>
      </c>
      <c r="Y178" s="11">
        <f t="shared" si="200"/>
        <v>67.717454323341016</v>
      </c>
      <c r="Z178" s="11">
        <f t="shared" si="200"/>
        <v>58.656788486261476</v>
      </c>
      <c r="AA178" s="11">
        <f t="shared" si="200"/>
        <v>47.338189612221171</v>
      </c>
      <c r="AB178" s="11">
        <f t="shared" si="200"/>
        <v>41.872733848431601</v>
      </c>
      <c r="AD178" s="40">
        <f t="shared" ref="AD178" si="204">IF(Z$151-X$151 &lt;&gt; 0,(EXP(LN(Z178/X178)/(Z$151-X$151))-1)*100,0)</f>
        <v>-1.3610676726818705</v>
      </c>
      <c r="AE178" s="40">
        <f t="shared" ref="AE178" si="205">IF(AB$151-Z$151 &lt;&gt; 0,(EXP(LN(AB178/Z178)/(AB$151-Z$151))-1)*100,0)</f>
        <v>-2.222063200933011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1356.5170000000001</v>
      </c>
      <c r="C180" s="34">
        <f t="shared" si="206"/>
        <v>1431.5589999999993</v>
      </c>
      <c r="D180" s="34">
        <f t="shared" si="206"/>
        <v>1399.5329999999999</v>
      </c>
      <c r="E180" s="34">
        <f t="shared" si="206"/>
        <v>1437.6329999999998</v>
      </c>
      <c r="F180" s="34">
        <f t="shared" si="206"/>
        <v>1489.4569999999994</v>
      </c>
      <c r="H180" s="43">
        <f>IF(D$151-B$151 &lt;&gt; 0,(EXP(LN(D180/B180)/(D$151-B$151))-1)*100,0)</f>
        <v>0.62631770309933277</v>
      </c>
      <c r="I180" s="43">
        <f t="shared" si="148"/>
        <v>0.41601638537631658</v>
      </c>
      <c r="L180" s="231" t="str">
        <f t="shared" ref="L180:Q180" si="207">L35</f>
        <v>All occupations</v>
      </c>
      <c r="M180" s="34">
        <f t="shared" si="207"/>
        <v>725.91384073219376</v>
      </c>
      <c r="N180" s="34">
        <f t="shared" si="207"/>
        <v>757.66527512360119</v>
      </c>
      <c r="O180" s="34">
        <f t="shared" si="207"/>
        <v>735.50732186212622</v>
      </c>
      <c r="P180" s="34">
        <f t="shared" si="207"/>
        <v>752.43666501241603</v>
      </c>
      <c r="Q180" s="34">
        <f t="shared" si="207"/>
        <v>770.77678686257923</v>
      </c>
      <c r="S180" s="43">
        <f t="shared" ref="S180" si="208">IF(O$151-M$151 &lt;&gt; 0,(EXP(LN(O180/M180)/(O$151-M$151))-1)*100,0)</f>
        <v>0.26292832848202607</v>
      </c>
      <c r="T180" s="43">
        <f t="shared" ref="T180" si="209">IF(Q$151-O$151 &lt;&gt; 0,(EXP(LN(Q180/O180)/(Q$151-O$151))-1)*100,0)</f>
        <v>0.31274352870633848</v>
      </c>
      <c r="W180" s="231" t="str">
        <f t="shared" ref="W180:AB180" si="210">W35</f>
        <v>All occupations</v>
      </c>
      <c r="X180" s="34">
        <f t="shared" si="210"/>
        <v>630.60315926780663</v>
      </c>
      <c r="Y180" s="34">
        <f t="shared" si="210"/>
        <v>673.89372487639821</v>
      </c>
      <c r="Z180" s="34">
        <f t="shared" si="210"/>
        <v>664.02567813787346</v>
      </c>
      <c r="AA180" s="34">
        <f t="shared" si="210"/>
        <v>685.1963349875839</v>
      </c>
      <c r="AB180" s="34">
        <f t="shared" si="210"/>
        <v>718.68021313741986</v>
      </c>
      <c r="AD180" s="43">
        <f t="shared" ref="AD180" si="211">IF(Z$151-X$151 &lt;&gt; 0,(EXP(LN(Z180/X180)/(Z$151-X$151))-1)*100,0)</f>
        <v>1.0382339032149135</v>
      </c>
      <c r="AE180" s="43">
        <f t="shared" ref="AE180" si="212">IF(AB$151-Z$151 &lt;&gt; 0,(EXP(LN(AB180/Z180)/(AB$151-Z$151))-1)*100,0)</f>
        <v>0.52869717697614504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West Midlands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113.79089207834019</v>
      </c>
      <c r="C7" s="31">
        <f>'Occ T1'!C8</f>
        <v>130.59155702729043</v>
      </c>
      <c r="D7" s="31">
        <f>'Occ T1'!D8</f>
        <v>134.67573595156176</v>
      </c>
      <c r="E7" s="31">
        <f>'Occ T1'!E8</f>
        <v>126.88733060146004</v>
      </c>
      <c r="F7" s="31">
        <f>'Occ T1'!F8</f>
        <v>140.21493311208883</v>
      </c>
      <c r="H7" s="31">
        <f>C7-B7</f>
        <v>16.800664948950242</v>
      </c>
      <c r="I7" s="31">
        <f>D7-C7</f>
        <v>4.0841789242713276</v>
      </c>
      <c r="J7" s="31">
        <f>E7-D7</f>
        <v>-7.7884053501017263</v>
      </c>
      <c r="K7" s="31">
        <f>F7-E7</f>
        <v>13.327602510628793</v>
      </c>
      <c r="L7" s="31">
        <f>F7-D7</f>
        <v>5.5391971605270669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79.475956715056441</v>
      </c>
      <c r="C8" s="32">
        <f>'Occ T2'!C8</f>
        <v>94.198616474557724</v>
      </c>
      <c r="D8" s="32">
        <f>'Occ T2'!D8</f>
        <v>96.590934249281148</v>
      </c>
      <c r="E8" s="32">
        <f>'Occ T2'!E8</f>
        <v>87.443128369750752</v>
      </c>
      <c r="F8" s="32">
        <f>'Occ T2'!F8</f>
        <v>95.412020046728969</v>
      </c>
      <c r="H8" s="31">
        <f t="shared" ref="H8:H9" si="0">C8-B8</f>
        <v>14.722659759501283</v>
      </c>
      <c r="I8" s="31">
        <f t="shared" ref="I8:I9" si="1">D8-C8</f>
        <v>2.3923177747234234</v>
      </c>
      <c r="J8" s="31">
        <f t="shared" ref="J8:J9" si="2">E8-D8</f>
        <v>-9.1478058795303951</v>
      </c>
      <c r="K8" s="31">
        <f t="shared" ref="K8:K9" si="3">F8-E8</f>
        <v>7.9688916769782168</v>
      </c>
      <c r="L8" s="31">
        <f t="shared" ref="L8:L49" si="4">F8-D8</f>
        <v>-1.1789142025521784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34.314935363283745</v>
      </c>
      <c r="C9" s="32">
        <f>'Occ T2'!C9</f>
        <v>36.392940552732703</v>
      </c>
      <c r="D9" s="32">
        <f>'Occ T2'!D9</f>
        <v>38.084801702280608</v>
      </c>
      <c r="E9" s="32">
        <f>'Occ T2'!E9</f>
        <v>39.444202231709284</v>
      </c>
      <c r="F9" s="32">
        <f>'Occ T2'!F9</f>
        <v>44.802913065359874</v>
      </c>
      <c r="H9" s="31">
        <f t="shared" si="0"/>
        <v>2.0780051894489588</v>
      </c>
      <c r="I9" s="31">
        <f t="shared" si="1"/>
        <v>1.6918611495479041</v>
      </c>
      <c r="J9" s="31">
        <f t="shared" si="2"/>
        <v>1.359400529428676</v>
      </c>
      <c r="K9" s="31">
        <f t="shared" si="3"/>
        <v>5.3587108336505906</v>
      </c>
      <c r="L9" s="31">
        <f t="shared" si="4"/>
        <v>6.7181113630792666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250.81014414058254</v>
      </c>
      <c r="C11" s="31">
        <f>'Occ T1'!C9</f>
        <v>291.21172295847282</v>
      </c>
      <c r="D11" s="31">
        <f>'Occ T1'!D9</f>
        <v>305.40736671308809</v>
      </c>
      <c r="E11" s="31">
        <f>'Occ T1'!E9</f>
        <v>324.62035459378114</v>
      </c>
      <c r="F11" s="31">
        <f>'Occ T1'!F9</f>
        <v>359.6808866523034</v>
      </c>
      <c r="H11" s="31">
        <f>C11-B11</f>
        <v>40.401578817890282</v>
      </c>
      <c r="I11" s="31">
        <f t="shared" ref="I11:I49" si="5">D11-C11</f>
        <v>14.195643754615276</v>
      </c>
      <c r="J11" s="31">
        <f>E11-D11</f>
        <v>19.212987880693049</v>
      </c>
      <c r="K11" s="31">
        <f>F11-E11</f>
        <v>35.060532058522256</v>
      </c>
      <c r="L11" s="31">
        <f t="shared" si="4"/>
        <v>54.273519939215305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66.997559519060886</v>
      </c>
      <c r="C12" s="10">
        <f>'Occ T2'!C10</f>
        <v>76.649372142345229</v>
      </c>
      <c r="D12" s="10">
        <f>'Occ T2'!D10</f>
        <v>80.611436598787037</v>
      </c>
      <c r="E12" s="10">
        <f>'Occ T2'!E10</f>
        <v>97.506926974448348</v>
      </c>
      <c r="F12" s="10">
        <f>'Occ T2'!F10</f>
        <v>110.47060317398105</v>
      </c>
      <c r="H12" s="11">
        <f t="shared" ref="H12:K14" si="6">C12-B12</f>
        <v>9.6518126232843429</v>
      </c>
      <c r="I12" s="31">
        <f t="shared" si="5"/>
        <v>3.9620644564418086</v>
      </c>
      <c r="J12" s="11">
        <f t="shared" si="6"/>
        <v>16.895490375661311</v>
      </c>
      <c r="K12" s="11">
        <f t="shared" si="6"/>
        <v>12.963676199532699</v>
      </c>
      <c r="L12" s="31">
        <f t="shared" si="4"/>
        <v>29.85916657519401</v>
      </c>
    </row>
    <row r="13" spans="1:12" x14ac:dyDescent="0.2">
      <c r="A13" s="10" t="str">
        <f>'Occ T2'!A11</f>
        <v>22 Health professionals</v>
      </c>
      <c r="B13" s="10">
        <f>'Occ T2'!B11</f>
        <v>57.751654277255703</v>
      </c>
      <c r="C13" s="10">
        <f>'Occ T2'!C11</f>
        <v>73.432803421766195</v>
      </c>
      <c r="D13" s="10">
        <f>'Occ T2'!D11</f>
        <v>72.267777021398018</v>
      </c>
      <c r="E13" s="10">
        <f>'Occ T2'!E11</f>
        <v>71.04624246099695</v>
      </c>
      <c r="F13" s="10">
        <f>'Occ T2'!F11</f>
        <v>76.240492364155628</v>
      </c>
      <c r="H13" s="11">
        <f t="shared" si="6"/>
        <v>15.681149144510492</v>
      </c>
      <c r="I13" s="31">
        <f t="shared" si="5"/>
        <v>-1.165026400368177</v>
      </c>
      <c r="J13" s="11">
        <f t="shared" si="6"/>
        <v>-1.2215345604010679</v>
      </c>
      <c r="K13" s="11">
        <f t="shared" si="6"/>
        <v>5.1942499031586777</v>
      </c>
      <c r="L13" s="31">
        <f t="shared" si="4"/>
        <v>3.9727153427576098</v>
      </c>
    </row>
    <row r="14" spans="1:12" x14ac:dyDescent="0.2">
      <c r="A14" s="10" t="str">
        <f>'Occ T2'!A12</f>
        <v>23 Teaching and other educational professionals</v>
      </c>
      <c r="B14" s="10">
        <f>'Occ T2'!B12</f>
        <v>59.281949900412414</v>
      </c>
      <c r="C14" s="10">
        <f>'Occ T2'!C12</f>
        <v>62.019188115972511</v>
      </c>
      <c r="D14" s="10">
        <f>'Occ T2'!D12</f>
        <v>65.708937224498371</v>
      </c>
      <c r="E14" s="10">
        <f>'Occ T2'!E12</f>
        <v>65.623986478575432</v>
      </c>
      <c r="F14" s="10">
        <f>'Occ T2'!F12</f>
        <v>72.304572186945521</v>
      </c>
      <c r="H14" s="11">
        <f t="shared" si="6"/>
        <v>2.7372382155600974</v>
      </c>
      <c r="I14" s="31">
        <f t="shared" si="5"/>
        <v>3.6897491085258594</v>
      </c>
      <c r="J14" s="11">
        <f t="shared" si="6"/>
        <v>-8.4950745922938609E-2</v>
      </c>
      <c r="K14" s="11">
        <f t="shared" si="6"/>
        <v>6.6805857083700886</v>
      </c>
      <c r="L14" s="31">
        <f t="shared" si="4"/>
        <v>6.59563496244715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66.778980443853555</v>
      </c>
      <c r="C15" s="10">
        <f>'Occ T2'!C13</f>
        <v>79.11035927838887</v>
      </c>
      <c r="D15" s="10">
        <f>'Occ T2'!D13</f>
        <v>86.819215868404697</v>
      </c>
      <c r="E15" s="10">
        <f>'Occ T2'!E13</f>
        <v>90.4431986797604</v>
      </c>
      <c r="F15" s="10">
        <f>'Occ T2'!F13</f>
        <v>100.6652189272212</v>
      </c>
      <c r="H15" s="11">
        <f t="shared" ref="H15" si="7">C15-B15</f>
        <v>12.331378834535315</v>
      </c>
      <c r="I15" s="31">
        <f t="shared" si="5"/>
        <v>7.7088565900158272</v>
      </c>
      <c r="J15" s="11">
        <f t="shared" ref="J15" si="8">E15-D15</f>
        <v>3.6239828113557024</v>
      </c>
      <c r="K15" s="11">
        <f t="shared" ref="K15" si="9">F15-E15</f>
        <v>10.222020247460804</v>
      </c>
      <c r="L15" s="31">
        <f t="shared" si="4"/>
        <v>13.846003058816507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158.92698356597401</v>
      </c>
      <c r="C17" s="31">
        <f>'Occ T1'!C10</f>
        <v>175.42359607639418</v>
      </c>
      <c r="D17" s="31">
        <f>'Occ T1'!D10</f>
        <v>181.25348869055654</v>
      </c>
      <c r="E17" s="31">
        <f>'Occ T1'!E10</f>
        <v>192.76461454700302</v>
      </c>
      <c r="F17" s="31">
        <f>'Occ T1'!F10</f>
        <v>211.49692218748245</v>
      </c>
      <c r="H17" s="31">
        <f t="shared" ref="H17:K21" si="10">C17-B17</f>
        <v>16.496612510420164</v>
      </c>
      <c r="I17" s="31">
        <f t="shared" si="5"/>
        <v>5.829892614162361</v>
      </c>
      <c r="J17" s="31">
        <f t="shared" si="10"/>
        <v>11.511125856446483</v>
      </c>
      <c r="K17" s="31">
        <f t="shared" si="10"/>
        <v>18.732307640479434</v>
      </c>
      <c r="L17" s="31">
        <f t="shared" si="4"/>
        <v>30.243433496925917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21.535130237554021</v>
      </c>
      <c r="C18" s="10">
        <f>'Occ T2'!C14</f>
        <v>24.401971979465749</v>
      </c>
      <c r="D18" s="10">
        <f>'Occ T2'!D14</f>
        <v>26.282893962293198</v>
      </c>
      <c r="E18" s="10">
        <f>'Occ T2'!E14</f>
        <v>24.420771690915654</v>
      </c>
      <c r="F18" s="10">
        <f>'Occ T2'!F14</f>
        <v>26.009923553470315</v>
      </c>
      <c r="H18" s="11">
        <f t="shared" si="10"/>
        <v>2.8668417419117276</v>
      </c>
      <c r="I18" s="31">
        <f t="shared" si="5"/>
        <v>1.8809219828274486</v>
      </c>
      <c r="J18" s="11">
        <f t="shared" si="10"/>
        <v>-1.8621222713775438</v>
      </c>
      <c r="K18" s="11">
        <f t="shared" si="10"/>
        <v>1.5891518625546617</v>
      </c>
      <c r="L18" s="31">
        <f t="shared" si="4"/>
        <v>-0.27297040882288215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24.677780717490371</v>
      </c>
      <c r="C19" s="10">
        <f>'Occ T2'!C15</f>
        <v>30.118658261127806</v>
      </c>
      <c r="D19" s="10">
        <f>'Occ T2'!D15</f>
        <v>30.230665158954995</v>
      </c>
      <c r="E19" s="10">
        <f>'Occ T2'!E15</f>
        <v>48.396673241396321</v>
      </c>
      <c r="F19" s="10">
        <f>'Occ T2'!F15</f>
        <v>57.499976602575899</v>
      </c>
      <c r="H19" s="11">
        <f t="shared" si="10"/>
        <v>5.4408775436374341</v>
      </c>
      <c r="I19" s="31">
        <f t="shared" si="5"/>
        <v>0.11200689782718953</v>
      </c>
      <c r="J19" s="11">
        <f t="shared" si="10"/>
        <v>18.166008082441326</v>
      </c>
      <c r="K19" s="11">
        <f t="shared" si="10"/>
        <v>9.1033033611795773</v>
      </c>
      <c r="L19" s="31">
        <f t="shared" si="4"/>
        <v>27.269311443620904</v>
      </c>
    </row>
    <row r="20" spans="1:12" x14ac:dyDescent="0.2">
      <c r="A20" s="10" t="str">
        <f>'Occ T2'!A16</f>
        <v>33 Protective service occupations</v>
      </c>
      <c r="B20" s="10">
        <f>'Occ T2'!B16</f>
        <v>13.594155462014159</v>
      </c>
      <c r="C20" s="10">
        <f>'Occ T2'!C16</f>
        <v>14.274766665832406</v>
      </c>
      <c r="D20" s="10">
        <f>'Occ T2'!D16</f>
        <v>15.114089473199824</v>
      </c>
      <c r="E20" s="10">
        <f>'Occ T2'!E16</f>
        <v>12.939216993264706</v>
      </c>
      <c r="F20" s="10">
        <f>'Occ T2'!F16</f>
        <v>14.167041790051462</v>
      </c>
      <c r="H20" s="11">
        <f t="shared" si="10"/>
        <v>0.68061120381824658</v>
      </c>
      <c r="I20" s="31">
        <f t="shared" si="5"/>
        <v>0.83932280736741838</v>
      </c>
      <c r="J20" s="11">
        <f t="shared" si="10"/>
        <v>-2.174872479935118</v>
      </c>
      <c r="K20" s="11">
        <f t="shared" si="10"/>
        <v>1.2278247967867557</v>
      </c>
      <c r="L20" s="31">
        <f t="shared" si="4"/>
        <v>-0.9470476831483623</v>
      </c>
    </row>
    <row r="21" spans="1:12" x14ac:dyDescent="0.2">
      <c r="A21" s="10" t="str">
        <f>'Occ T2'!A17</f>
        <v>34 Culture, media and sports occupations</v>
      </c>
      <c r="B21" s="10">
        <f>'Occ T2'!B17</f>
        <v>21.413650792670417</v>
      </c>
      <c r="C21" s="10">
        <f>'Occ T2'!C17</f>
        <v>22.686655494748692</v>
      </c>
      <c r="D21" s="10">
        <f>'Occ T2'!D17</f>
        <v>23.494320253046975</v>
      </c>
      <c r="E21" s="10">
        <f>'Occ T2'!E17</f>
        <v>20.304826324425004</v>
      </c>
      <c r="F21" s="10">
        <f>'Occ T2'!F17</f>
        <v>22.16370092495232</v>
      </c>
      <c r="H21" s="11">
        <f t="shared" si="10"/>
        <v>1.2730047020782749</v>
      </c>
      <c r="I21" s="31">
        <f t="shared" si="5"/>
        <v>0.80766475829828366</v>
      </c>
      <c r="J21" s="11">
        <f t="shared" si="10"/>
        <v>-3.189493928621971</v>
      </c>
      <c r="K21" s="11">
        <f t="shared" si="10"/>
        <v>1.8588746005273151</v>
      </c>
      <c r="L21" s="31">
        <f t="shared" si="4"/>
        <v>-1.3306193280946559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77.706266356245038</v>
      </c>
      <c r="C22" s="10">
        <f>'Occ T2'!C18</f>
        <v>83.941543675219506</v>
      </c>
      <c r="D22" s="10">
        <f>'Occ T2'!D18</f>
        <v>86.13151984306154</v>
      </c>
      <c r="E22" s="10">
        <f>'Occ T2'!E18</f>
        <v>86.703126297001347</v>
      </c>
      <c r="F22" s="10">
        <f>'Occ T2'!F18</f>
        <v>91.65627931643246</v>
      </c>
      <c r="H22" s="11">
        <f t="shared" ref="H22" si="11">C22-B22</f>
        <v>6.2352773189744681</v>
      </c>
      <c r="I22" s="31">
        <f t="shared" si="5"/>
        <v>2.1899761678420333</v>
      </c>
      <c r="J22" s="11">
        <f t="shared" ref="J22" si="12">E22-D22</f>
        <v>0.57160645393980758</v>
      </c>
      <c r="K22" s="11">
        <f t="shared" ref="K22" si="13">F22-E22</f>
        <v>4.9531530194311131</v>
      </c>
      <c r="L22" s="31">
        <f t="shared" si="4"/>
        <v>5.5247594733709207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171.77935834819664</v>
      </c>
      <c r="C24" s="31">
        <f>'Occ T1'!C11</f>
        <v>165.32003700112929</v>
      </c>
      <c r="D24" s="31">
        <f>'Occ T1'!D11</f>
        <v>169.95194688946876</v>
      </c>
      <c r="E24" s="31">
        <f>'Occ T1'!E11</f>
        <v>173.82750276827664</v>
      </c>
      <c r="F24" s="31">
        <f>'Occ T1'!F11</f>
        <v>162.46381929947677</v>
      </c>
      <c r="H24" s="31">
        <f t="shared" ref="H24:K26" si="14">C24-B24</f>
        <v>-6.4593213470673447</v>
      </c>
      <c r="I24" s="31">
        <f t="shared" si="5"/>
        <v>4.6319098883394645</v>
      </c>
      <c r="J24" s="31">
        <f t="shared" si="14"/>
        <v>3.8755558788078872</v>
      </c>
      <c r="K24" s="31">
        <f t="shared" si="14"/>
        <v>-11.363683468799877</v>
      </c>
      <c r="L24" s="31">
        <f t="shared" si="4"/>
        <v>-7.4881275899919899</v>
      </c>
    </row>
    <row r="25" spans="1:12" x14ac:dyDescent="0.2">
      <c r="A25" t="str">
        <f>'Occ T2'!A19</f>
        <v>41 Administrative occupations</v>
      </c>
      <c r="B25" s="32">
        <f>'Occ T2'!B19</f>
        <v>139.87832891840372</v>
      </c>
      <c r="C25" s="32">
        <f>'Occ T2'!C19</f>
        <v>136.59386333592008</v>
      </c>
      <c r="D25" s="32">
        <f>'Occ T2'!D19</f>
        <v>141.95869983541084</v>
      </c>
      <c r="E25" s="32">
        <f>'Occ T2'!E19</f>
        <v>147.86676723406646</v>
      </c>
      <c r="F25" s="32">
        <f>'Occ T2'!F19</f>
        <v>145.7865770220485</v>
      </c>
      <c r="H25" s="11">
        <f t="shared" si="14"/>
        <v>-3.2844655824836479</v>
      </c>
      <c r="I25" s="31">
        <f t="shared" si="5"/>
        <v>5.3648364994907638</v>
      </c>
      <c r="J25" s="11">
        <f t="shared" si="14"/>
        <v>5.9080673986556178</v>
      </c>
      <c r="K25" s="11">
        <f t="shared" si="14"/>
        <v>-2.0801902120179534</v>
      </c>
      <c r="L25" s="31">
        <f t="shared" si="4"/>
        <v>3.8278771866376644</v>
      </c>
    </row>
    <row r="26" spans="1:12" x14ac:dyDescent="0.2">
      <c r="A26" t="str">
        <f>'Occ T2'!A20</f>
        <v>42 Secretarial and related occupations</v>
      </c>
      <c r="B26" s="32">
        <f>'Occ T2'!B20</f>
        <v>31.901029429792899</v>
      </c>
      <c r="C26" s="32">
        <f>'Occ T2'!C20</f>
        <v>28.726173665209227</v>
      </c>
      <c r="D26" s="32">
        <f>'Occ T2'!D20</f>
        <v>27.993247054057917</v>
      </c>
      <c r="E26" s="32">
        <f>'Occ T2'!E20</f>
        <v>25.960735534210187</v>
      </c>
      <c r="F26" s="32">
        <f>'Occ T2'!F20</f>
        <v>16.67724227742826</v>
      </c>
      <c r="H26" s="11">
        <f t="shared" si="14"/>
        <v>-3.1748557645836719</v>
      </c>
      <c r="I26" s="31">
        <f t="shared" si="5"/>
        <v>-0.73292661115130997</v>
      </c>
      <c r="J26" s="11">
        <f t="shared" si="14"/>
        <v>-2.0325115198477306</v>
      </c>
      <c r="K26" s="11">
        <f t="shared" si="14"/>
        <v>-9.2834932567819273</v>
      </c>
      <c r="L26" s="31">
        <f t="shared" si="4"/>
        <v>-11.316004776629658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147.45671770860457</v>
      </c>
      <c r="C28" s="31">
        <f>'Occ T1'!C12</f>
        <v>150.41318687944158</v>
      </c>
      <c r="D28" s="31">
        <f>'Occ T1'!D12</f>
        <v>128.05605264220165</v>
      </c>
      <c r="E28" s="31">
        <f>'Occ T1'!E12</f>
        <v>126.25676077727351</v>
      </c>
      <c r="F28" s="31">
        <f>'Occ T1'!F12</f>
        <v>117.29359886778266</v>
      </c>
      <c r="H28" s="31">
        <f t="shared" ref="H28:K30" si="15">C28-B28</f>
        <v>2.9564691708370106</v>
      </c>
      <c r="I28" s="31">
        <f t="shared" si="5"/>
        <v>-22.357134237239933</v>
      </c>
      <c r="J28" s="31">
        <f t="shared" si="15"/>
        <v>-1.7992918649281364</v>
      </c>
      <c r="K28" s="31">
        <f t="shared" si="15"/>
        <v>-8.9631619094908501</v>
      </c>
      <c r="L28" s="31">
        <f t="shared" si="4"/>
        <v>-10.762453774418987</v>
      </c>
    </row>
    <row r="29" spans="1:12" x14ac:dyDescent="0.2">
      <c r="A29" s="10" t="str">
        <f>'Occ T2'!A21</f>
        <v>51 Skilled agricultural and related trades</v>
      </c>
      <c r="B29" s="10">
        <f>'Occ T2'!B21</f>
        <v>11.134350167014333</v>
      </c>
      <c r="C29" s="10">
        <f>'Occ T2'!C21</f>
        <v>9.9448566935113671</v>
      </c>
      <c r="D29" s="10">
        <f>'Occ T2'!D21</f>
        <v>8.349806678424633</v>
      </c>
      <c r="E29" s="10">
        <f>'Occ T2'!E21</f>
        <v>8.3224208882576782</v>
      </c>
      <c r="F29" s="10">
        <f>'Occ T2'!F21</f>
        <v>9.276555211666361</v>
      </c>
      <c r="H29" s="11">
        <f t="shared" si="15"/>
        <v>-1.1894934735029654</v>
      </c>
      <c r="I29" s="31">
        <f t="shared" si="5"/>
        <v>-1.5950500150867342</v>
      </c>
      <c r="J29" s="11">
        <f t="shared" si="15"/>
        <v>-2.7385790166954749E-2</v>
      </c>
      <c r="K29" s="11">
        <f t="shared" si="15"/>
        <v>0.95413432340868276</v>
      </c>
      <c r="L29" s="31">
        <f t="shared" si="4"/>
        <v>0.92674853324172801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65.713396836047622</v>
      </c>
      <c r="C30" s="10">
        <f>'Occ T2'!C22</f>
        <v>66.705351477899555</v>
      </c>
      <c r="D30" s="10">
        <f>'Occ T2'!D22</f>
        <v>54.900774632940049</v>
      </c>
      <c r="E30" s="10">
        <f>'Occ T2'!E22</f>
        <v>54.006118873298369</v>
      </c>
      <c r="F30" s="10">
        <f>'Occ T2'!F22</f>
        <v>50.24728429093318</v>
      </c>
      <c r="H30" s="11">
        <f t="shared" si="15"/>
        <v>0.99195464185193316</v>
      </c>
      <c r="I30" s="31">
        <f t="shared" si="5"/>
        <v>-11.804576844959506</v>
      </c>
      <c r="J30" s="11">
        <f t="shared" si="15"/>
        <v>-0.89465575964167954</v>
      </c>
      <c r="K30" s="11">
        <f t="shared" si="15"/>
        <v>-3.7588345823651892</v>
      </c>
      <c r="L30" s="31">
        <f t="shared" si="4"/>
        <v>-4.6534903420068687</v>
      </c>
    </row>
    <row r="31" spans="1:12" x14ac:dyDescent="0.2">
      <c r="A31" s="10" t="str">
        <f>'Occ T2'!A23</f>
        <v>53 Skilled construction and building trades</v>
      </c>
      <c r="B31" s="10">
        <f>'Occ T2'!B23</f>
        <v>45.243390735503951</v>
      </c>
      <c r="C31" s="10">
        <f>'Occ T2'!C23</f>
        <v>51.474351070487579</v>
      </c>
      <c r="D31" s="10">
        <f>'Occ T2'!D23</f>
        <v>42.509956080887441</v>
      </c>
      <c r="E31" s="10">
        <f>'Occ T2'!E23</f>
        <v>41.213686737643791</v>
      </c>
      <c r="F31" s="10">
        <f>'Occ T2'!F23</f>
        <v>35.496754282634605</v>
      </c>
      <c r="H31" s="11">
        <f t="shared" ref="H31:H32" si="16">C31-B31</f>
        <v>6.230960334983628</v>
      </c>
      <c r="I31" s="31">
        <f t="shared" si="5"/>
        <v>-8.9643949896001374</v>
      </c>
      <c r="J31" s="11">
        <f t="shared" ref="J31:J32" si="17">E31-D31</f>
        <v>-1.296269343243651</v>
      </c>
      <c r="K31" s="11">
        <f t="shared" ref="K31:K32" si="18">F31-E31</f>
        <v>-5.7169324550091858</v>
      </c>
      <c r="L31" s="31">
        <f t="shared" si="4"/>
        <v>-7.0132017982528367</v>
      </c>
    </row>
    <row r="32" spans="1:12" x14ac:dyDescent="0.2">
      <c r="A32" s="10" t="str">
        <f>'Occ T2'!A24</f>
        <v>54 Textiles, printing and other skilled trades</v>
      </c>
      <c r="B32" s="10">
        <f>'Occ T2'!B24</f>
        <v>25.365579970038667</v>
      </c>
      <c r="C32" s="10">
        <f>'Occ T2'!C24</f>
        <v>22.288627637543073</v>
      </c>
      <c r="D32" s="10">
        <f>'Occ T2'!D24</f>
        <v>22.295515249949521</v>
      </c>
      <c r="E32" s="10">
        <f>'Occ T2'!E24</f>
        <v>22.714534278073664</v>
      </c>
      <c r="F32" s="10">
        <f>'Occ T2'!F24</f>
        <v>22.273005082548515</v>
      </c>
      <c r="H32" s="11">
        <f t="shared" si="16"/>
        <v>-3.0769523324955941</v>
      </c>
      <c r="I32" s="31">
        <f t="shared" si="5"/>
        <v>6.8876124064480848E-3</v>
      </c>
      <c r="J32" s="11">
        <f t="shared" si="17"/>
        <v>0.41901902812414349</v>
      </c>
      <c r="K32" s="11">
        <f t="shared" si="18"/>
        <v>-0.44152919552514902</v>
      </c>
      <c r="L32" s="31">
        <f t="shared" si="4"/>
        <v>-2.2510167401005532E-2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139.65391552076989</v>
      </c>
      <c r="C34" s="31">
        <f>'Occ T1'!C13</f>
        <v>145.56019545438613</v>
      </c>
      <c r="D34" s="31">
        <f>'Occ T1'!D13</f>
        <v>139.40421266803349</v>
      </c>
      <c r="E34" s="31">
        <f>'Occ T1'!E13</f>
        <v>141.98302433610448</v>
      </c>
      <c r="F34" s="31">
        <f>'Occ T1'!F13</f>
        <v>152.51452018839427</v>
      </c>
      <c r="H34" s="31">
        <f t="shared" ref="H34:K36" si="19">C34-B34</f>
        <v>5.906279933616247</v>
      </c>
      <c r="I34" s="31">
        <f t="shared" si="5"/>
        <v>-6.155982786352638</v>
      </c>
      <c r="J34" s="31">
        <f t="shared" si="19"/>
        <v>2.5788116680709834</v>
      </c>
      <c r="K34" s="31">
        <f t="shared" si="19"/>
        <v>10.531495852289794</v>
      </c>
      <c r="L34" s="31">
        <f t="shared" si="4"/>
        <v>13.110307520360777</v>
      </c>
    </row>
    <row r="35" spans="1:12" x14ac:dyDescent="0.2">
      <c r="A35" s="10" t="str">
        <f>'Occ T2'!A25</f>
        <v>61 Caring personal service occupations</v>
      </c>
      <c r="B35" s="10">
        <f>'Occ T2'!B25</f>
        <v>108.27911132410219</v>
      </c>
      <c r="C35" s="10">
        <f>'Occ T2'!C25</f>
        <v>115.84108228539436</v>
      </c>
      <c r="D35" s="10">
        <f>'Occ T2'!D25</f>
        <v>111.84088324361716</v>
      </c>
      <c r="E35" s="10">
        <f>'Occ T2'!E25</f>
        <v>116.58098431254781</v>
      </c>
      <c r="F35" s="10">
        <f>'Occ T2'!F25</f>
        <v>126.88497886897359</v>
      </c>
      <c r="G35" s="10"/>
      <c r="H35" s="11">
        <f t="shared" si="19"/>
        <v>7.5619709612921753</v>
      </c>
      <c r="I35" s="31">
        <f t="shared" si="5"/>
        <v>-4.0001990417772078</v>
      </c>
      <c r="J35" s="11">
        <f t="shared" si="19"/>
        <v>4.740101068930656</v>
      </c>
      <c r="K35" s="11">
        <f t="shared" si="19"/>
        <v>10.303994556425778</v>
      </c>
      <c r="L35" s="31">
        <f t="shared" si="4"/>
        <v>15.044095625356434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30.082144467863078</v>
      </c>
      <c r="C36" s="10">
        <f>'Occ T2'!C26</f>
        <v>28.563366678012862</v>
      </c>
      <c r="D36" s="10">
        <f>'Occ T2'!D26</f>
        <v>26.173063819706577</v>
      </c>
      <c r="E36" s="10">
        <f>'Occ T2'!E26</f>
        <v>24.332098315958138</v>
      </c>
      <c r="F36" s="10">
        <f>'Occ T2'!F26</f>
        <v>24.444613151915302</v>
      </c>
      <c r="G36" s="10"/>
      <c r="H36" s="11">
        <f t="shared" si="19"/>
        <v>-1.5187777898502155</v>
      </c>
      <c r="I36" s="31">
        <f t="shared" si="5"/>
        <v>-2.3903028583062849</v>
      </c>
      <c r="J36" s="11">
        <f t="shared" si="19"/>
        <v>-1.8409655037484391</v>
      </c>
      <c r="K36" s="11">
        <f t="shared" si="19"/>
        <v>0.11251483595716394</v>
      </c>
      <c r="L36" s="31">
        <f t="shared" si="4"/>
        <v>-1.7284506677912752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1.2926597288046033</v>
      </c>
      <c r="C37" s="10">
        <f>'Occ T2'!C27</f>
        <v>1.1557464909789248</v>
      </c>
      <c r="D37" s="10">
        <f>'Occ T2'!D27</f>
        <v>1.3902656047097575</v>
      </c>
      <c r="E37" s="10">
        <f>'Occ T2'!E27</f>
        <v>1.0699417075985413</v>
      </c>
      <c r="F37" s="10">
        <f>'Occ T2'!F27</f>
        <v>1.1849281675053702</v>
      </c>
      <c r="G37" s="10"/>
      <c r="H37" s="11">
        <f t="shared" ref="H37" si="20">C37-B37</f>
        <v>-0.13691323782567855</v>
      </c>
      <c r="I37" s="31">
        <f t="shared" ref="I37" si="21">D37-C37</f>
        <v>0.23451911373083267</v>
      </c>
      <c r="J37" s="11">
        <f t="shared" ref="J37" si="22">E37-D37</f>
        <v>-0.32032389711121612</v>
      </c>
      <c r="K37" s="11">
        <f t="shared" ref="K37" si="23">F37-E37</f>
        <v>0.11498645990682888</v>
      </c>
      <c r="L37" s="31">
        <f t="shared" ref="L37" si="24">F37-D37</f>
        <v>-0.20533743720438724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110.15914317842254</v>
      </c>
      <c r="C39" s="31">
        <f>'Occ T1'!C14</f>
        <v>106.91440246333315</v>
      </c>
      <c r="D39" s="31">
        <f>'Occ T1'!D14</f>
        <v>105.92835469142115</v>
      </c>
      <c r="E39" s="31">
        <f>'Occ T1'!E14</f>
        <v>107.72322244325272</v>
      </c>
      <c r="F39" s="31">
        <f>'Occ T1'!F14</f>
        <v>109.08235986312646</v>
      </c>
      <c r="H39" s="31">
        <f>C39-B39</f>
        <v>-3.2447407150893923</v>
      </c>
      <c r="I39" s="31">
        <f t="shared" si="5"/>
        <v>-0.98604777191199844</v>
      </c>
      <c r="J39" s="31">
        <f>E39-D39</f>
        <v>1.7948677518315748</v>
      </c>
      <c r="K39" s="31">
        <f>F39-E39</f>
        <v>1.3591374198737327</v>
      </c>
      <c r="L39" s="31">
        <f t="shared" si="4"/>
        <v>3.1540051717053075</v>
      </c>
    </row>
    <row r="40" spans="1:12" s="30" customFormat="1" x14ac:dyDescent="0.2">
      <c r="A40" s="126" t="str">
        <f>'Occ T2'!A28</f>
        <v>71 Sales occupations</v>
      </c>
      <c r="B40" s="126">
        <f>'Occ T2'!B28</f>
        <v>85.043369150878334</v>
      </c>
      <c r="C40" s="126">
        <f>'Occ T2'!C28</f>
        <v>79.260357778569855</v>
      </c>
      <c r="D40" s="126">
        <f>'Occ T2'!D28</f>
        <v>77.713883003465142</v>
      </c>
      <c r="E40" s="126">
        <f>'Occ T2'!E28</f>
        <v>75.73315896595291</v>
      </c>
      <c r="F40" s="126">
        <f>'Occ T2'!F28</f>
        <v>73.138103154950045</v>
      </c>
      <c r="G40"/>
      <c r="H40" s="11">
        <f>C40-B40</f>
        <v>-5.7830113723084793</v>
      </c>
      <c r="I40" s="31">
        <f t="shared" si="5"/>
        <v>-1.5464747751047128</v>
      </c>
      <c r="J40" s="11">
        <f t="shared" ref="J40" si="25">E40-D40</f>
        <v>-1.9807240375122319</v>
      </c>
      <c r="K40" s="11">
        <f t="shared" ref="K40" si="26">F40-E40</f>
        <v>-2.5950558110028652</v>
      </c>
      <c r="L40" s="31">
        <f t="shared" si="4"/>
        <v>-4.5757798485150971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25.115774027544198</v>
      </c>
      <c r="C41" s="126">
        <f>'Occ T2'!C29</f>
        <v>27.654044684763285</v>
      </c>
      <c r="D41" s="126">
        <f>'Occ T2'!D29</f>
        <v>28.21447168795601</v>
      </c>
      <c r="E41" s="126">
        <f>'Occ T2'!E29</f>
        <v>31.990063477299813</v>
      </c>
      <c r="F41" s="126">
        <f>'Occ T2'!F29</f>
        <v>35.944256708176411</v>
      </c>
      <c r="G41"/>
      <c r="H41" s="11">
        <f t="shared" ref="H41" si="27">C41-B41</f>
        <v>2.538270657219087</v>
      </c>
      <c r="I41" s="31">
        <f t="shared" si="5"/>
        <v>0.56042700319272498</v>
      </c>
      <c r="J41" s="11">
        <f t="shared" ref="J41" si="28">E41-D41</f>
        <v>3.7755917893438031</v>
      </c>
      <c r="K41" s="11">
        <f t="shared" ref="K41" si="29">F41-E41</f>
        <v>3.9541932308765979</v>
      </c>
      <c r="L41" s="31">
        <f t="shared" si="4"/>
        <v>7.729785020220401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109.73029727082775</v>
      </c>
      <c r="C43" s="31">
        <f>'Occ T1'!C15</f>
        <v>112.47467240730984</v>
      </c>
      <c r="D43" s="31">
        <f>'Occ T1'!D15</f>
        <v>97.780518173497867</v>
      </c>
      <c r="E43" s="31">
        <f>'Occ T1'!E15</f>
        <v>101.60312359243378</v>
      </c>
      <c r="F43" s="31">
        <f>'Occ T1'!F15</f>
        <v>98.79710030450471</v>
      </c>
      <c r="H43" s="31">
        <f t="shared" ref="H43:K45" si="30">C43-B43</f>
        <v>2.7443751364820912</v>
      </c>
      <c r="I43" s="31">
        <f t="shared" si="5"/>
        <v>-14.694154233811972</v>
      </c>
      <c r="J43" s="31">
        <f t="shared" si="30"/>
        <v>3.8226054189359076</v>
      </c>
      <c r="K43" s="31">
        <f t="shared" si="30"/>
        <v>-2.8060232879290652</v>
      </c>
      <c r="L43" s="31">
        <f t="shared" si="4"/>
        <v>1.0165821310068424</v>
      </c>
    </row>
    <row r="44" spans="1:12" x14ac:dyDescent="0.2">
      <c r="A44" s="10" t="str">
        <f>'Occ T2'!A30</f>
        <v>81 Process, plant and machine operatives</v>
      </c>
      <c r="B44" s="10">
        <f>'Occ T2'!B30</f>
        <v>51.643342107026285</v>
      </c>
      <c r="C44" s="10">
        <f>'Occ T2'!C30</f>
        <v>49.39703164558528</v>
      </c>
      <c r="D44" s="10">
        <f>'Occ T2'!D30</f>
        <v>41.821561882194125</v>
      </c>
      <c r="E44" s="10">
        <f>'Occ T2'!E30</f>
        <v>43.841535243815692</v>
      </c>
      <c r="F44" s="10">
        <f>'Occ T2'!F30</f>
        <v>41.126430923406303</v>
      </c>
      <c r="H44" s="11">
        <f t="shared" si="30"/>
        <v>-2.2463104614410057</v>
      </c>
      <c r="I44" s="31">
        <f t="shared" si="5"/>
        <v>-7.5754697633911547</v>
      </c>
      <c r="J44" s="11">
        <f t="shared" si="30"/>
        <v>2.0199733616215667</v>
      </c>
      <c r="K44" s="11">
        <f t="shared" si="30"/>
        <v>-2.7151043204093881</v>
      </c>
      <c r="L44" s="31">
        <f t="shared" si="4"/>
        <v>-0.69513095878782138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58.08695516380147</v>
      </c>
      <c r="C45" s="10">
        <f>'Occ T2'!C31</f>
        <v>63.077640761724567</v>
      </c>
      <c r="D45" s="10">
        <f>'Occ T2'!D31</f>
        <v>55.958956291303743</v>
      </c>
      <c r="E45" s="10">
        <f>'Occ T2'!E31</f>
        <v>57.761588348618076</v>
      </c>
      <c r="F45" s="10">
        <f>'Occ T2'!F31</f>
        <v>57.670669381098399</v>
      </c>
      <c r="H45" s="11">
        <f t="shared" si="30"/>
        <v>4.9906855979230969</v>
      </c>
      <c r="I45" s="31">
        <f t="shared" si="5"/>
        <v>-7.1186844704208241</v>
      </c>
      <c r="J45" s="11">
        <f t="shared" si="30"/>
        <v>1.8026320573143337</v>
      </c>
      <c r="K45" s="11">
        <f t="shared" si="30"/>
        <v>-9.0918967519677096E-2</v>
      </c>
      <c r="L45" s="31">
        <f t="shared" si="4"/>
        <v>1.7117130897946566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154.2095481882823</v>
      </c>
      <c r="C47" s="31">
        <f>'Occ T1'!C16</f>
        <v>153.64962973224186</v>
      </c>
      <c r="D47" s="31">
        <f>'Occ T1'!D16</f>
        <v>137.07532358017019</v>
      </c>
      <c r="E47" s="31">
        <f>'Occ T1'!E16</f>
        <v>141.96706634041442</v>
      </c>
      <c r="F47" s="31">
        <f>'Occ T1'!F16</f>
        <v>137.9128595248396</v>
      </c>
      <c r="H47" s="31">
        <f t="shared" ref="H47:K49" si="31">C47-B47</f>
        <v>-0.55991845604043533</v>
      </c>
      <c r="I47" s="31">
        <f t="shared" si="5"/>
        <v>-16.574306152071671</v>
      </c>
      <c r="J47" s="31">
        <f t="shared" si="31"/>
        <v>4.8917427602442274</v>
      </c>
      <c r="K47" s="31">
        <f t="shared" si="31"/>
        <v>-4.0542068155748154</v>
      </c>
      <c r="L47" s="31">
        <f t="shared" si="4"/>
        <v>0.83753594466941195</v>
      </c>
    </row>
    <row r="48" spans="1:12" x14ac:dyDescent="0.2">
      <c r="A48" s="10" t="str">
        <f>'Occ T2'!A32</f>
        <v>91 Elementary trades and related occupations</v>
      </c>
      <c r="B48" s="10">
        <f>'Occ T2'!B32</f>
        <v>27.519752486009612</v>
      </c>
      <c r="C48" s="10">
        <f>'Occ T2'!C32</f>
        <v>24.60015284119363</v>
      </c>
      <c r="D48" s="10">
        <f>'Occ T2'!D32</f>
        <v>21.428605516577104</v>
      </c>
      <c r="E48" s="10">
        <f>'Occ T2'!E32</f>
        <v>38.370841160150249</v>
      </c>
      <c r="F48" s="10">
        <f>'Occ T2'!F32</f>
        <v>42.974336690072789</v>
      </c>
      <c r="H48" s="11">
        <f t="shared" si="31"/>
        <v>-2.9195996448159818</v>
      </c>
      <c r="I48" s="31">
        <f t="shared" si="5"/>
        <v>-3.171547324616526</v>
      </c>
      <c r="J48" s="11">
        <f t="shared" si="31"/>
        <v>16.942235643573145</v>
      </c>
      <c r="K48" s="11">
        <f t="shared" si="31"/>
        <v>4.6034955299225402</v>
      </c>
      <c r="L48" s="31">
        <f t="shared" si="4"/>
        <v>21.545731173495685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126.68979570227268</v>
      </c>
      <c r="C49" s="10">
        <f>'Occ T2'!C33</f>
        <v>129.04947689104824</v>
      </c>
      <c r="D49" s="10">
        <f>'Occ T2'!D33</f>
        <v>115.6467180635931</v>
      </c>
      <c r="E49" s="10">
        <f>'Occ T2'!E33</f>
        <v>103.59622518026416</v>
      </c>
      <c r="F49" s="10">
        <f>'Occ T2'!F33</f>
        <v>94.938522834766815</v>
      </c>
      <c r="H49" s="11">
        <f t="shared" si="31"/>
        <v>2.3596811887755678</v>
      </c>
      <c r="I49" s="31">
        <f t="shared" si="5"/>
        <v>-13.402758827455145</v>
      </c>
      <c r="J49" s="11">
        <f t="shared" si="31"/>
        <v>-12.050492883328943</v>
      </c>
      <c r="K49" s="11">
        <f t="shared" si="31"/>
        <v>-8.6577023454973414</v>
      </c>
      <c r="L49" s="31">
        <f t="shared" si="4"/>
        <v>-20.708195228826284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1356.5170000000005</v>
      </c>
      <c r="C51" s="34">
        <f>'Occ T1'!C18</f>
        <v>1431.5589999999993</v>
      </c>
      <c r="D51" s="34">
        <f>'Occ T1'!D18</f>
        <v>1399.5329999999994</v>
      </c>
      <c r="E51" s="34">
        <f>'Occ T1'!E18</f>
        <v>1437.6329999999998</v>
      </c>
      <c r="F51" s="34">
        <f>'Occ T1'!F18</f>
        <v>1489.456999999999</v>
      </c>
      <c r="G51" s="24"/>
      <c r="H51" s="34">
        <f>C51-B51</f>
        <v>75.041999999998779</v>
      </c>
      <c r="I51" s="205">
        <f>D51-C51</f>
        <v>-32.02599999999984</v>
      </c>
      <c r="J51" s="34">
        <f>E51-D51</f>
        <v>38.100000000000364</v>
      </c>
      <c r="K51" s="34">
        <f>F51-E51</f>
        <v>51.82399999999916</v>
      </c>
      <c r="L51" s="205">
        <f>F51-D51</f>
        <v>89.923999999999523</v>
      </c>
    </row>
    <row r="53" spans="1:12" ht="15.75" x14ac:dyDescent="0.25">
      <c r="A53" s="19" t="str">
        <f>CONCATENATE(A1," (Continued)")</f>
        <v>Occupation Table 3  Employment Change by Occupation in Occupation Group (SOC 2020), 2015-2035, West Midlands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3.5027525229595957</v>
      </c>
      <c r="C59" s="44">
        <f>IF(AND(D$5-C$5 &lt;&gt; 0,D7 &lt;&gt; 0,C7 &lt;&gt; 0),(EXP(LN(D7/C7)/(D$5-C$5))-1)*100,0)</f>
        <v>3.1274448496068086</v>
      </c>
      <c r="D59" s="44">
        <f>IF(AND(E$5-D$5 &lt;&gt; 0,E7 &lt;&gt; 0,D7 &lt;&gt; 0),(EXP(LN(E7/D7)/(E$5-D$5))-1)*100,0)</f>
        <v>-1.1843388590662363</v>
      </c>
      <c r="E59" s="44">
        <f>IF(AND(F$5-E$5 &lt;&gt; 0,F7 &lt;&gt; 0,E7 &lt;&gt; 0),(EXP(LN(F7/E7)/(F$5-E$5))-1)*100,0)</f>
        <v>1.0037738470415114</v>
      </c>
      <c r="F59" s="44">
        <f>IF(AND(F$5-D$5 &lt;&gt; 0,F7 &lt;&gt; 0,D7 &lt;&gt; 0),(EXP(LN(F7/D7)/(F$5-D$5))-1)*100,0)</f>
        <v>0.26907167413474653</v>
      </c>
      <c r="H59" s="44">
        <f>(B7/B$51)*100</f>
        <v>8.3884604526401176</v>
      </c>
      <c r="I59" s="44">
        <f>(C7/C$51)*100</f>
        <v>9.1223314601277696</v>
      </c>
      <c r="J59" s="44">
        <f>(D7/D$51)*100</f>
        <v>9.6229053513966303</v>
      </c>
      <c r="K59" s="44">
        <f>(E7/E$51)*100</f>
        <v>8.8261281287686124</v>
      </c>
      <c r="L59" s="44">
        <f>(F7/F$51)*100</f>
        <v>9.4138288726756745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4.3403261486117062</v>
      </c>
      <c r="C60" s="44">
        <f t="shared" si="32"/>
        <v>2.5396527722565621</v>
      </c>
      <c r="D60" s="44">
        <f t="shared" si="32"/>
        <v>-1.9702570212372872</v>
      </c>
      <c r="E60" s="44">
        <f t="shared" si="32"/>
        <v>0.87597385432782726</v>
      </c>
      <c r="F60" s="44">
        <f>IF(AND(F$5-D$5 &lt;&gt; 0,F8 &lt;&gt; 0,D8 &lt;&gt; 0),(EXP(LN(F8/D8)/(F$5-D$5))-1)*100,0)</f>
        <v>-8.1835307625754972E-2</v>
      </c>
      <c r="H60" s="44">
        <f t="shared" ref="H60:L60" si="33">(B8/B$51)*100</f>
        <v>5.8588249697612644</v>
      </c>
      <c r="I60" s="44">
        <f t="shared" si="33"/>
        <v>6.5801421020410453</v>
      </c>
      <c r="J60" s="44">
        <f t="shared" si="33"/>
        <v>6.9016546411753907</v>
      </c>
      <c r="K60" s="44">
        <f t="shared" si="33"/>
        <v>6.0824374767239462</v>
      </c>
      <c r="L60" s="44">
        <f t="shared" si="33"/>
        <v>6.4058257503727223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1.4807085173788481</v>
      </c>
      <c r="C61" s="44">
        <f>IF(AND(D$5-C$5 &lt;&gt; 0,D9 &lt;&gt; 0,C9 &lt;&gt; 0),(EXP(LN(D9/C9)/(D$5-C$5))-1)*100,0)</f>
        <v>4.6488717972553717</v>
      </c>
      <c r="D61" s="44">
        <f t="shared" si="34"/>
        <v>0.70390130911137661</v>
      </c>
      <c r="E61" s="44">
        <f t="shared" si="34"/>
        <v>1.2820090656476379</v>
      </c>
      <c r="F61" s="44">
        <f>IF(AND(F$5-D$5 &lt;&gt; 0,F9 &lt;&gt; 0,D9 &lt;&gt; 0),(EXP(LN(F9/D9)/(F$5-D$5))-1)*100,0)</f>
        <v>1.0889386705738913</v>
      </c>
      <c r="H61" s="44">
        <f t="shared" ref="H61:L61" si="35">(B9/B$51)*100</f>
        <v>2.5296354828788532</v>
      </c>
      <c r="I61" s="44">
        <f t="shared" si="35"/>
        <v>2.5421893580867239</v>
      </c>
      <c r="J61" s="44">
        <f t="shared" si="35"/>
        <v>2.72125071022124</v>
      </c>
      <c r="K61" s="44">
        <f t="shared" si="35"/>
        <v>2.7436906520446658</v>
      </c>
      <c r="L61" s="44">
        <f t="shared" si="35"/>
        <v>3.0080031223029535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3.8044421869205314</v>
      </c>
      <c r="C63" s="44">
        <f t="shared" si="36"/>
        <v>4.8746814209260414</v>
      </c>
      <c r="D63" s="44">
        <f t="shared" si="36"/>
        <v>1.2276716898453444</v>
      </c>
      <c r="E63" s="44">
        <f t="shared" si="36"/>
        <v>1.0308859162504014</v>
      </c>
      <c r="F63" s="44">
        <f>IF(AND(F$5-D$5 &lt;&gt; 0,F11 &lt;&gt; 0,D11 &lt;&gt; 0),(EXP(LN(F11/D11)/(F$5-D$5))-1)*100,0)</f>
        <v>1.0964386317990904</v>
      </c>
      <c r="H63" s="44">
        <f>(B11/B$51)*100</f>
        <v>18.489273937634579</v>
      </c>
      <c r="I63" s="44">
        <f>(C11/C$51)*100</f>
        <v>20.342278799439839</v>
      </c>
      <c r="J63" s="44">
        <f>(D11/D$51)*100</f>
        <v>21.82209113419178</v>
      </c>
      <c r="K63" s="44">
        <f>(E11/E$51)*100</f>
        <v>22.580196377919901</v>
      </c>
      <c r="L63" s="44">
        <f>(F11/F$51)*100</f>
        <v>24.14845723322685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3.421874413917303</v>
      </c>
      <c r="C64" s="44">
        <f t="shared" si="36"/>
        <v>5.1690762046737726</v>
      </c>
      <c r="D64" s="49">
        <f t="shared" si="36"/>
        <v>3.8790003594209699</v>
      </c>
      <c r="E64" s="49">
        <f t="shared" si="36"/>
        <v>1.2560835822777783</v>
      </c>
      <c r="F64" s="44">
        <f>IF(AND(F$5-D$5 &lt;&gt; 0,F12 &lt;&gt; 0,D12 &lt;&gt; 0),(EXP(LN(F12/D12)/(F$5-D$5))-1)*100,0)</f>
        <v>2.1229466976161682</v>
      </c>
      <c r="H64" s="40">
        <f t="shared" ref="H64:L67" si="37">(B12/B$11)*100</f>
        <v>26.71246003571045</v>
      </c>
      <c r="I64" s="40">
        <f t="shared" si="37"/>
        <v>26.3208401652414</v>
      </c>
      <c r="J64" s="40">
        <f t="shared" si="37"/>
        <v>26.394725663090064</v>
      </c>
      <c r="K64" s="40">
        <f t="shared" si="37"/>
        <v>30.037219045141267</v>
      </c>
      <c r="L64" s="40">
        <f t="shared" si="37"/>
        <v>30.713503906803602</v>
      </c>
    </row>
    <row r="65" spans="1:12" x14ac:dyDescent="0.2">
      <c r="A65" t="str">
        <f>A13</f>
        <v>22 Health professionals</v>
      </c>
      <c r="B65" s="49">
        <f t="shared" si="36"/>
        <v>6.1894618488078645</v>
      </c>
      <c r="C65" s="44">
        <f t="shared" si="36"/>
        <v>-1.5865203915432335</v>
      </c>
      <c r="D65" s="49">
        <f t="shared" si="36"/>
        <v>-0.34036699705141116</v>
      </c>
      <c r="E65" s="49">
        <f t="shared" si="36"/>
        <v>0.70811284706824296</v>
      </c>
      <c r="F65" s="44">
        <f>IF(AND(F$5-D$5 &lt;&gt; 0,F13 &lt;&gt; 0,D13 &lt;&gt; 0),(EXP(LN(F13/D13)/(F$5-D$5))-1)*100,0)</f>
        <v>0.35739963442067424</v>
      </c>
      <c r="H65" s="40">
        <f t="shared" si="37"/>
        <v>23.026044052223465</v>
      </c>
      <c r="I65" s="40">
        <f t="shared" si="37"/>
        <v>25.216293724630656</v>
      </c>
      <c r="J65" s="40">
        <f t="shared" si="37"/>
        <v>23.662748478915788</v>
      </c>
      <c r="K65" s="40">
        <f t="shared" si="37"/>
        <v>21.885948140837254</v>
      </c>
      <c r="L65" s="40">
        <f t="shared" si="37"/>
        <v>21.196703854285104</v>
      </c>
    </row>
    <row r="66" spans="1:12" x14ac:dyDescent="0.2">
      <c r="A66" t="str">
        <f>A14</f>
        <v>23 Teaching and other educational professionals</v>
      </c>
      <c r="B66" s="49">
        <f t="shared" si="36"/>
        <v>1.1348650185967424</v>
      </c>
      <c r="C66" s="44">
        <f t="shared" si="36"/>
        <v>5.9493669953018857</v>
      </c>
      <c r="D66" s="49">
        <f t="shared" si="36"/>
        <v>-2.5870061061716854E-2</v>
      </c>
      <c r="E66" s="49">
        <f t="shared" si="36"/>
        <v>0.97417539097952588</v>
      </c>
      <c r="F66" s="44">
        <f>IF(AND(F$5-D$5 &lt;&gt; 0,F14 &lt;&gt; 0,D14 &lt;&gt; 0),(EXP(LN(F14/D14)/(F$5-D$5))-1)*100,0)</f>
        <v>0.63972032016030855</v>
      </c>
      <c r="H66" s="40">
        <f t="shared" si="37"/>
        <v>23.636185092730567</v>
      </c>
      <c r="I66" s="40">
        <f t="shared" si="37"/>
        <v>21.296940757023208</v>
      </c>
      <c r="J66" s="40">
        <f t="shared" si="37"/>
        <v>21.515177558316061</v>
      </c>
      <c r="K66" s="40">
        <f t="shared" si="37"/>
        <v>20.215610496974243</v>
      </c>
      <c r="L66" s="40">
        <f t="shared" si="37"/>
        <v>20.102422694715209</v>
      </c>
    </row>
    <row r="67" spans="1:12" x14ac:dyDescent="0.2">
      <c r="A67" t="str">
        <f>A15</f>
        <v>24 Business, media and public service professionals</v>
      </c>
      <c r="B67" s="49">
        <f t="shared" si="36"/>
        <v>4.3274021514059458</v>
      </c>
      <c r="C67" s="44">
        <f t="shared" si="36"/>
        <v>9.7444338015055809</v>
      </c>
      <c r="D67" s="49">
        <f t="shared" si="36"/>
        <v>0.82123451399647163</v>
      </c>
      <c r="E67" s="49">
        <f t="shared" si="36"/>
        <v>1.0765367250305857</v>
      </c>
      <c r="F67" s="44">
        <f>IF(AND(F$5-D$5 &lt;&gt; 0,F15 &lt;&gt; 0,D15 &lt;&gt; 0),(EXP(LN(F15/D15)/(F$5-D$5))-1)*100,0)</f>
        <v>0.99136423729180301</v>
      </c>
      <c r="H67" s="40">
        <f t="shared" si="37"/>
        <v>26.625310819335528</v>
      </c>
      <c r="I67" s="40">
        <f t="shared" si="37"/>
        <v>27.165925353104729</v>
      </c>
      <c r="J67" s="40">
        <f t="shared" si="37"/>
        <v>28.427348299678094</v>
      </c>
      <c r="K67" s="40">
        <f t="shared" si="37"/>
        <v>27.861222317047229</v>
      </c>
      <c r="L67" s="40">
        <f t="shared" si="37"/>
        <v>27.987369544196085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2.4996995183705462</v>
      </c>
      <c r="C69" s="44">
        <f t="shared" si="39"/>
        <v>3.3233229420422727</v>
      </c>
      <c r="D69" s="44">
        <f t="shared" si="39"/>
        <v>1.2390795479848782</v>
      </c>
      <c r="E69" s="44">
        <f t="shared" si="39"/>
        <v>0.93171988833717911</v>
      </c>
      <c r="F69" s="44">
        <f t="shared" ref="F69:F74" si="40">IF(AND(F$5-D$5 &lt;&gt; 0,F17 &lt;&gt; 0,D17 &lt;&gt; 0),(EXP(LN(F17/D17)/(F$5-D$5))-1)*100,0)</f>
        <v>1.0340692861498413</v>
      </c>
      <c r="H69" s="44">
        <f>(B17/B$51)*100</f>
        <v>11.715812154655927</v>
      </c>
      <c r="I69" s="44">
        <f>(C17/C$51)*100</f>
        <v>12.254024883109551</v>
      </c>
      <c r="J69" s="44">
        <f>(D17/D$51)*100</f>
        <v>12.950997846464258</v>
      </c>
      <c r="K69" s="44">
        <f>(E17/E$51)*100</f>
        <v>13.408471741188679</v>
      </c>
      <c r="L69" s="44">
        <f>(F17/F$51)*100</f>
        <v>14.199599061099622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3.1737831369416103</v>
      </c>
      <c r="C70" s="44">
        <f t="shared" si="39"/>
        <v>7.7080736934303618</v>
      </c>
      <c r="D70" s="49">
        <f t="shared" si="39"/>
        <v>-1.4589376259635967</v>
      </c>
      <c r="E70" s="49">
        <f t="shared" si="39"/>
        <v>0.63243217403714524</v>
      </c>
      <c r="F70" s="44">
        <f t="shared" si="40"/>
        <v>-6.9576901033563399E-2</v>
      </c>
      <c r="H70" s="40">
        <f t="shared" ref="H70:L74" si="41">(B18/B$17)*100</f>
        <v>13.550329688736792</v>
      </c>
      <c r="I70" s="40">
        <f t="shared" si="41"/>
        <v>13.910313392982253</v>
      </c>
      <c r="J70" s="40">
        <f t="shared" si="41"/>
        <v>14.500627906348573</v>
      </c>
      <c r="K70" s="40">
        <f t="shared" si="41"/>
        <v>12.668700502062832</v>
      </c>
      <c r="L70" s="40">
        <f t="shared" si="41"/>
        <v>12.298015159962326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5.1071789753117214</v>
      </c>
      <c r="C71" s="44">
        <f t="shared" si="39"/>
        <v>0.3718854168605068</v>
      </c>
      <c r="D71" s="49">
        <f t="shared" si="39"/>
        <v>9.8685926013897696</v>
      </c>
      <c r="E71" s="49">
        <f t="shared" si="39"/>
        <v>1.7384732007807546</v>
      </c>
      <c r="F71" s="44">
        <f t="shared" si="40"/>
        <v>4.3793683335454192</v>
      </c>
      <c r="H71" s="40">
        <f t="shared" si="41"/>
        <v>15.527747499999641</v>
      </c>
      <c r="I71" s="40">
        <f t="shared" si="41"/>
        <v>17.169103207764373</v>
      </c>
      <c r="J71" s="40">
        <f t="shared" si="41"/>
        <v>16.678666643799634</v>
      </c>
      <c r="K71" s="40">
        <f t="shared" si="41"/>
        <v>25.106616873189374</v>
      </c>
      <c r="L71" s="40">
        <f t="shared" si="41"/>
        <v>27.187145802341639</v>
      </c>
    </row>
    <row r="72" spans="1:12" x14ac:dyDescent="0.2">
      <c r="A72" t="str">
        <f t="shared" si="38"/>
        <v>33 Protective service occupations</v>
      </c>
      <c r="B72" s="49">
        <f t="shared" si="39"/>
        <v>1.2288251398499206</v>
      </c>
      <c r="C72" s="44">
        <f t="shared" si="39"/>
        <v>5.8797655122194925</v>
      </c>
      <c r="D72" s="49">
        <f t="shared" si="39"/>
        <v>-3.0595120404340204</v>
      </c>
      <c r="E72" s="49">
        <f t="shared" si="39"/>
        <v>0.91067654984051671</v>
      </c>
      <c r="F72" s="44">
        <f t="shared" si="40"/>
        <v>-0.4304649671759142</v>
      </c>
      <c r="H72" s="40">
        <f t="shared" si="41"/>
        <v>8.553711369203036</v>
      </c>
      <c r="I72" s="40">
        <f t="shared" si="41"/>
        <v>8.1373127590064751</v>
      </c>
      <c r="J72" s="40">
        <f t="shared" si="41"/>
        <v>8.3386474833613953</v>
      </c>
      <c r="K72" s="40">
        <f t="shared" si="41"/>
        <v>6.7124440985560945</v>
      </c>
      <c r="L72" s="40">
        <f t="shared" si="41"/>
        <v>6.6984623906219394</v>
      </c>
    </row>
    <row r="73" spans="1:12" x14ac:dyDescent="0.2">
      <c r="A73" t="str">
        <f t="shared" si="38"/>
        <v>34 Culture, media and sports occupations</v>
      </c>
      <c r="B73" s="49">
        <f t="shared" si="39"/>
        <v>1.4541788281336787</v>
      </c>
      <c r="C73" s="44">
        <f t="shared" si="39"/>
        <v>3.5600873759696894</v>
      </c>
      <c r="D73" s="49">
        <f t="shared" si="39"/>
        <v>-2.875839279053849</v>
      </c>
      <c r="E73" s="49">
        <f t="shared" si="39"/>
        <v>0.87982036048317447</v>
      </c>
      <c r="F73" s="44">
        <f t="shared" si="40"/>
        <v>-0.38793121780469342</v>
      </c>
      <c r="H73" s="40">
        <f t="shared" si="41"/>
        <v>13.4738924204027</v>
      </c>
      <c r="I73" s="40">
        <f t="shared" si="41"/>
        <v>12.932499391284292</v>
      </c>
      <c r="J73" s="40">
        <f t="shared" si="41"/>
        <v>12.962134093406307</v>
      </c>
      <c r="K73" s="40">
        <f t="shared" si="41"/>
        <v>10.533482180918609</v>
      </c>
      <c r="L73" s="40">
        <f t="shared" si="41"/>
        <v>10.479443717533252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1.9483561108298408</v>
      </c>
      <c r="C74" s="44">
        <f t="shared" si="39"/>
        <v>2.6089300624674294</v>
      </c>
      <c r="D74" s="49">
        <f t="shared" si="39"/>
        <v>0.13237780937833676</v>
      </c>
      <c r="E74" s="49">
        <f t="shared" si="39"/>
        <v>0.55710151205135006</v>
      </c>
      <c r="F74" s="44">
        <f t="shared" si="40"/>
        <v>0.41532715231056283</v>
      </c>
      <c r="H74" s="40">
        <f t="shared" si="41"/>
        <v>48.894319021657829</v>
      </c>
      <c r="I74" s="40">
        <f t="shared" si="41"/>
        <v>47.850771248962602</v>
      </c>
      <c r="J74" s="40">
        <f t="shared" si="41"/>
        <v>47.519923873084089</v>
      </c>
      <c r="K74" s="40">
        <f t="shared" si="41"/>
        <v>44.978756345273098</v>
      </c>
      <c r="L74" s="40">
        <f t="shared" si="41"/>
        <v>43.336932929540843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-0.95361496650750999</v>
      </c>
      <c r="C76" s="44">
        <f t="shared" si="42"/>
        <v>2.8017837234743714</v>
      </c>
      <c r="D76" s="44">
        <f t="shared" si="42"/>
        <v>0.45197257584743689</v>
      </c>
      <c r="E76" s="44">
        <f t="shared" si="42"/>
        <v>-0.67380088871051846</v>
      </c>
      <c r="F76" s="44">
        <f>IF(AND(F$5-D$5 &lt;&gt; 0,F24 &lt;&gt; 0,D24 &lt;&gt; 0),(EXP(LN(F24/D24)/(F$5-D$5))-1)*100,0)</f>
        <v>-0.29995194404068837</v>
      </c>
      <c r="H76" s="44">
        <f>(B24/B$51)*100</f>
        <v>12.663266169771303</v>
      </c>
      <c r="I76" s="44">
        <f>(C24/C$51)*100</f>
        <v>11.548251731233528</v>
      </c>
      <c r="J76" s="44">
        <f>(D24/D$51)*100</f>
        <v>12.143475494287653</v>
      </c>
      <c r="K76" s="44">
        <f>(E24/E$51)*100</f>
        <v>12.091229317098081</v>
      </c>
      <c r="L76" s="44">
        <f>(F24/F$51)*100</f>
        <v>10.907587080357263</v>
      </c>
    </row>
    <row r="77" spans="1:12" x14ac:dyDescent="0.2">
      <c r="A77" t="str">
        <f>A25</f>
        <v>41 Administrative occupations</v>
      </c>
      <c r="B77" s="49">
        <f t="shared" si="42"/>
        <v>-0.59226276299600977</v>
      </c>
      <c r="C77" s="44">
        <f t="shared" si="42"/>
        <v>3.927582373372962</v>
      </c>
      <c r="D77" s="49">
        <f t="shared" si="42"/>
        <v>0.81884389421742476</v>
      </c>
      <c r="E77" s="49">
        <f t="shared" si="42"/>
        <v>-0.14157864188770741</v>
      </c>
      <c r="F77" s="44">
        <f>IF(AND(F$5-D$5 &lt;&gt; 0,F25 &lt;&gt; 0,D25 &lt;&gt; 0),(EXP(LN(F25/D25)/(F$5-D$5))-1)*100,0)</f>
        <v>0.17754129792113549</v>
      </c>
      <c r="H77" s="40">
        <f t="shared" ref="H77:L78" si="43">(B25/B$24)*100</f>
        <v>81.429067068041121</v>
      </c>
      <c r="I77" s="40">
        <f t="shared" si="43"/>
        <v>82.623900776762468</v>
      </c>
      <c r="J77" s="40">
        <f t="shared" si="43"/>
        <v>83.52872822794798</v>
      </c>
      <c r="K77" s="40">
        <f t="shared" si="43"/>
        <v>85.06523126618373</v>
      </c>
      <c r="L77" s="40">
        <f t="shared" si="43"/>
        <v>89.734796123014718</v>
      </c>
    </row>
    <row r="78" spans="1:12" x14ac:dyDescent="0.2">
      <c r="A78" t="str">
        <f>A26</f>
        <v>42 Secretarial and related occupations</v>
      </c>
      <c r="B78" s="49">
        <f t="shared" si="42"/>
        <v>-2.5866966103695321</v>
      </c>
      <c r="C78" s="44">
        <f t="shared" si="42"/>
        <v>-2.5514244246144457</v>
      </c>
      <c r="D78" s="49">
        <f t="shared" si="42"/>
        <v>-1.4962547735176135</v>
      </c>
      <c r="E78" s="49">
        <f t="shared" si="42"/>
        <v>-4.3289094480962405</v>
      </c>
      <c r="F78" s="44">
        <f>IF(AND(F$5-D$5 &lt;&gt; 0,F26 &lt;&gt; 0,D26 &lt;&gt; 0),(EXP(LN(F26/D26)/(F$5-D$5))-1)*100,0)</f>
        <v>-3.3938597847625762</v>
      </c>
      <c r="H78" s="40">
        <f t="shared" si="43"/>
        <v>18.570932931958879</v>
      </c>
      <c r="I78" s="40">
        <f t="shared" si="43"/>
        <v>17.376099223237532</v>
      </c>
      <c r="J78" s="40">
        <f t="shared" si="43"/>
        <v>16.471271772052027</v>
      </c>
      <c r="K78" s="40">
        <f t="shared" si="43"/>
        <v>14.934768733816266</v>
      </c>
      <c r="L78" s="40">
        <f t="shared" si="43"/>
        <v>10.265203876985286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0.49751835633344843</v>
      </c>
      <c r="C80" s="44">
        <f t="shared" si="44"/>
        <v>-14.863812609169369</v>
      </c>
      <c r="D80" s="44">
        <f t="shared" si="44"/>
        <v>-0.28260914435712658</v>
      </c>
      <c r="E80" s="44">
        <f t="shared" si="44"/>
        <v>-0.7336697455765262</v>
      </c>
      <c r="F80" s="44">
        <f>IF(AND(F$5-D$5 &lt;&gt; 0,F28 &lt;&gt; 0,D28 &lt;&gt; 0),(EXP(LN(F28/D28)/(F$5-D$5))-1)*100,0)</f>
        <v>-0.58354337133784684</v>
      </c>
      <c r="H80" s="44">
        <f>(B28/B$51)*100</f>
        <v>10.870244730335449</v>
      </c>
      <c r="I80" s="44">
        <f>(C28/C$51)*100</f>
        <v>10.506949897240817</v>
      </c>
      <c r="J80" s="44">
        <f>(D28/D$51)*100</f>
        <v>9.1499130525826615</v>
      </c>
      <c r="K80" s="44">
        <f>(E28/E$51)*100</f>
        <v>8.7822664600265519</v>
      </c>
      <c r="L80" s="44">
        <f>(F28/F$51)*100</f>
        <v>7.8749234699479569</v>
      </c>
    </row>
    <row r="81" spans="1:12" x14ac:dyDescent="0.2">
      <c r="A81" t="str">
        <f>A29</f>
        <v>51 Skilled agricultural and related trades</v>
      </c>
      <c r="B81" s="49">
        <f t="shared" si="44"/>
        <v>-2.7849702388521247</v>
      </c>
      <c r="C81" s="44">
        <f t="shared" si="44"/>
        <v>-16.038944192402916</v>
      </c>
      <c r="D81" s="49">
        <f t="shared" si="44"/>
        <v>-6.5682452726478768E-2</v>
      </c>
      <c r="E81" s="49">
        <f t="shared" si="44"/>
        <v>1.0912823935253613</v>
      </c>
      <c r="F81" s="44">
        <f>IF(AND(F$5-D$5 &lt;&gt; 0,F29 &lt;&gt; 0,D29 &lt;&gt; 0),(EXP(LN(F29/D29)/(F$5-D$5))-1)*100,0)</f>
        <v>0.7041467763614806</v>
      </c>
      <c r="H81" s="40">
        <f t="shared" ref="H81:L84" si="45">(B29/B$28)*100</f>
        <v>7.5509277163061439</v>
      </c>
      <c r="I81" s="40">
        <f t="shared" si="45"/>
        <v>6.6116920330145783</v>
      </c>
      <c r="J81" s="40">
        <f t="shared" si="45"/>
        <v>6.5204310972747441</v>
      </c>
      <c r="K81" s="40">
        <f t="shared" si="45"/>
        <v>6.5916635568839439</v>
      </c>
      <c r="L81" s="40">
        <f t="shared" si="45"/>
        <v>7.9088333048107851</v>
      </c>
    </row>
    <row r="82" spans="1:12" x14ac:dyDescent="0.2">
      <c r="A82" t="str">
        <f>A30</f>
        <v>52 Skilled metal, electrical and electronic trades</v>
      </c>
      <c r="B82" s="49">
        <f t="shared" si="44"/>
        <v>0.3752615452678576</v>
      </c>
      <c r="C82" s="44">
        <f t="shared" si="44"/>
        <v>-17.696596425056743</v>
      </c>
      <c r="D82" s="49">
        <f t="shared" si="44"/>
        <v>-0.32806280798249876</v>
      </c>
      <c r="E82" s="49">
        <f t="shared" si="44"/>
        <v>-0.71881260587418616</v>
      </c>
      <c r="F82" s="44">
        <f>IF(AND(F$5-D$5 &lt;&gt; 0,F30 &lt;&gt; 0,D30 &lt;&gt; 0),(EXP(LN(F30/D30)/(F$5-D$5))-1)*100,0)</f>
        <v>-0.58873317933382241</v>
      </c>
      <c r="H82" s="40">
        <f t="shared" si="45"/>
        <v>44.564532465659944</v>
      </c>
      <c r="I82" s="40">
        <f t="shared" si="45"/>
        <v>44.348074036463899</v>
      </c>
      <c r="J82" s="40">
        <f t="shared" si="45"/>
        <v>42.872455850514925</v>
      </c>
      <c r="K82" s="40">
        <f t="shared" si="45"/>
        <v>42.774833237302239</v>
      </c>
      <c r="L82" s="40">
        <f t="shared" si="45"/>
        <v>42.838897242443409</v>
      </c>
    </row>
    <row r="83" spans="1:12" x14ac:dyDescent="0.2">
      <c r="A83" t="str">
        <f>A31</f>
        <v>53 Skilled construction and building trades</v>
      </c>
      <c r="B83" s="49">
        <f t="shared" si="44"/>
        <v>3.2782650540349012</v>
      </c>
      <c r="C83" s="44">
        <f t="shared" si="44"/>
        <v>-17.415265667603151</v>
      </c>
      <c r="D83" s="49">
        <f t="shared" si="44"/>
        <v>-0.61744404460064573</v>
      </c>
      <c r="E83" s="49">
        <f t="shared" si="44"/>
        <v>-1.4821970952184738</v>
      </c>
      <c r="F83" s="44">
        <f>IF(AND(F$5-D$5 &lt;&gt; 0,F31 &lt;&gt; 0,D31 &lt;&gt; 0),(EXP(LN(F31/D31)/(F$5-D$5))-1)*100,0)</f>
        <v>-1.1947853766601457</v>
      </c>
      <c r="H83" s="40">
        <f t="shared" si="45"/>
        <v>30.682488691299447</v>
      </c>
      <c r="I83" s="40">
        <f t="shared" si="45"/>
        <v>34.221966928833872</v>
      </c>
      <c r="J83" s="40">
        <f t="shared" si="45"/>
        <v>33.196366125436874</v>
      </c>
      <c r="K83" s="40">
        <f t="shared" si="45"/>
        <v>32.642756303836947</v>
      </c>
      <c r="L83" s="40">
        <f t="shared" si="45"/>
        <v>30.263164081654409</v>
      </c>
    </row>
    <row r="84" spans="1:12" x14ac:dyDescent="0.2">
      <c r="A84" t="str">
        <f>A32</f>
        <v>54 Textiles, printing and other skilled trades</v>
      </c>
      <c r="B84" s="49">
        <f t="shared" si="44"/>
        <v>-3.1812139420808405</v>
      </c>
      <c r="C84" s="44">
        <f t="shared" si="44"/>
        <v>3.0901913381353729E-2</v>
      </c>
      <c r="D84" s="49">
        <f t="shared" si="44"/>
        <v>0.37308318498594506</v>
      </c>
      <c r="E84" s="49">
        <f t="shared" si="44"/>
        <v>-0.19610331971110506</v>
      </c>
      <c r="F84" s="44">
        <f>IF(AND(F$5-D$5 &lt;&gt; 0,F32 &lt;&gt; 0,D32 &lt;&gt; 0),(EXP(LN(F32/D32)/(F$5-D$5))-1)*100,0)</f>
        <v>-6.7340239907842658E-3</v>
      </c>
      <c r="H84" s="40">
        <f t="shared" si="45"/>
        <v>17.20205112673446</v>
      </c>
      <c r="I84" s="40">
        <f t="shared" si="45"/>
        <v>14.818267001687651</v>
      </c>
      <c r="J84" s="40">
        <f t="shared" si="45"/>
        <v>17.410746926773456</v>
      </c>
      <c r="K84" s="40">
        <f t="shared" si="45"/>
        <v>17.990746901976856</v>
      </c>
      <c r="L84" s="40">
        <f t="shared" si="45"/>
        <v>18.989105371091398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1.040940110921218</v>
      </c>
      <c r="C86" s="44">
        <f t="shared" si="46"/>
        <v>-4.229166337085422</v>
      </c>
      <c r="D86" s="44">
        <f t="shared" si="46"/>
        <v>0.36726849708690334</v>
      </c>
      <c r="E86" s="44">
        <f t="shared" si="46"/>
        <v>0.7180890057877809</v>
      </c>
      <c r="F86" s="44">
        <f>IF(AND(F$5-D$5 &lt;&gt; 0,F34 &lt;&gt; 0,D34 &lt;&gt; 0),(EXP(LN(F34/D34)/(F$5-D$5))-1)*100,0)</f>
        <v>0.60101279782300843</v>
      </c>
      <c r="H86" s="44">
        <f>(B34/B$51)*100</f>
        <v>10.295036149253555</v>
      </c>
      <c r="I86" s="44">
        <f>(C34/C$51)*100</f>
        <v>10.16794944912408</v>
      </c>
      <c r="J86" s="44">
        <f>(D34/D$51)*100</f>
        <v>9.9607663890764666</v>
      </c>
      <c r="K86" s="44">
        <f>(E34/E$51)*100</f>
        <v>9.8761661937437779</v>
      </c>
      <c r="L86" s="44">
        <f>(F34/F$51)*100</f>
        <v>10.239605452751867</v>
      </c>
    </row>
    <row r="87" spans="1:12" x14ac:dyDescent="0.2">
      <c r="A87" t="str">
        <f>A35</f>
        <v>61 Caring personal service occupations</v>
      </c>
      <c r="B87" s="49">
        <f t="shared" si="46"/>
        <v>1.7019970453407529</v>
      </c>
      <c r="C87" s="44">
        <f t="shared" si="46"/>
        <v>-3.4531782359577989</v>
      </c>
      <c r="D87" s="49">
        <f t="shared" si="46"/>
        <v>0.83363554953863606</v>
      </c>
      <c r="E87" s="49">
        <f t="shared" si="46"/>
        <v>0.85054497417169639</v>
      </c>
      <c r="F87" s="44">
        <f>IF(AND(F$5-D$5 &lt;&gt; 0,F35 &lt;&gt; 0,D35 &lt;&gt; 0),(EXP(LN(F35/D35)/(F$5-D$5))-1)*100,0)</f>
        <v>0.84490818424554082</v>
      </c>
      <c r="H87" s="40">
        <f t="shared" ref="H87:L89" si="47">(B35/B$34)*100</f>
        <v>77.533888627704457</v>
      </c>
      <c r="I87" s="40">
        <f t="shared" si="47"/>
        <v>79.58293950058291</v>
      </c>
      <c r="J87" s="40">
        <f t="shared" si="47"/>
        <v>80.22776435741325</v>
      </c>
      <c r="K87" s="40">
        <f t="shared" si="47"/>
        <v>82.109100617955178</v>
      </c>
      <c r="L87" s="40">
        <f t="shared" si="47"/>
        <v>83.195343441554499</v>
      </c>
    </row>
    <row r="88" spans="1:12" x14ac:dyDescent="0.2">
      <c r="A88" t="str">
        <f>A36</f>
        <v>62 Leisure, travel and related personal service occupations</v>
      </c>
      <c r="B88" s="49">
        <f t="shared" si="46"/>
        <v>-1.286818205852247</v>
      </c>
      <c r="C88" s="44">
        <f t="shared" si="46"/>
        <v>-8.368421290289497</v>
      </c>
      <c r="D88" s="49">
        <f t="shared" si="46"/>
        <v>-1.4481004191383318</v>
      </c>
      <c r="E88" s="49">
        <f t="shared" si="46"/>
        <v>4.6145379786599605E-2</v>
      </c>
      <c r="F88" s="44">
        <f>IF(AND(F$5-D$5 &lt;&gt; 0,F36 &lt;&gt; 0,D36 &lt;&gt; 0),(EXP(LN(F36/D36)/(F$5-D$5))-1)*100,0)</f>
        <v>-0.45443704767679227</v>
      </c>
      <c r="H88" s="40">
        <f t="shared" si="47"/>
        <v>21.540494840897708</v>
      </c>
      <c r="I88" s="40">
        <f t="shared" si="47"/>
        <v>19.623061503076713</v>
      </c>
      <c r="J88" s="40">
        <f t="shared" si="47"/>
        <v>18.774944686953692</v>
      </c>
      <c r="K88" s="40">
        <f t="shared" si="47"/>
        <v>17.137329219272583</v>
      </c>
      <c r="L88" s="40">
        <f t="shared" si="47"/>
        <v>16.027728456097151</v>
      </c>
    </row>
    <row r="89" spans="1:12" x14ac:dyDescent="0.2">
      <c r="A89" t="str">
        <f>A37</f>
        <v>63 Community and civil enforcement occupations</v>
      </c>
      <c r="B89" s="49">
        <f t="shared" si="46"/>
        <v>-2.7600803966560727</v>
      </c>
      <c r="C89" s="44">
        <f t="shared" si="46"/>
        <v>20.291570475130193</v>
      </c>
      <c r="D89" s="49">
        <f t="shared" si="46"/>
        <v>-5.1030033750563693</v>
      </c>
      <c r="E89" s="49">
        <f t="shared" si="46"/>
        <v>1.0260075954045211</v>
      </c>
      <c r="F89" s="44">
        <f>IF(AND(F$5-D$5 &lt;&gt; 0,F37 &lt;&gt; 0,D37 &lt;&gt; 0),(EXP(LN(F37/D37)/(F$5-D$5))-1)*100,0)</f>
        <v>-1.0597622401328999</v>
      </c>
      <c r="H89" s="40">
        <f t="shared" si="47"/>
        <v>0.92561653139782807</v>
      </c>
      <c r="I89" s="40">
        <f t="shared" si="47"/>
        <v>0.7939989963403824</v>
      </c>
      <c r="J89" s="40">
        <f t="shared" si="47"/>
        <v>0.9972909556330477</v>
      </c>
      <c r="K89" s="40">
        <f t="shared" si="47"/>
        <v>0.75357016277224687</v>
      </c>
      <c r="L89" s="40">
        <f t="shared" si="47"/>
        <v>0.77692810234834175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-0.74465210221061895</v>
      </c>
      <c r="C91" s="44">
        <f t="shared" si="48"/>
        <v>-0.92227777473682382</v>
      </c>
      <c r="D91" s="44">
        <f t="shared" si="48"/>
        <v>0.3366095827100235</v>
      </c>
      <c r="E91" s="44">
        <f t="shared" si="48"/>
        <v>0.12545872864708763</v>
      </c>
      <c r="F91" s="44">
        <f t="shared" ref="F91:F93" si="49">IF(AND(F$5-D$5 &lt;&gt; 0,F39 &lt;&gt; 0,D39 &lt;&gt; 0),(EXP(LN(F39/D39)/(F$5-D$5))-1)*100,0)</f>
        <v>0.19579292808853399</v>
      </c>
      <c r="H91" s="44">
        <f>(B39/B$51)*100</f>
        <v>8.1207344381546633</v>
      </c>
      <c r="I91" s="44">
        <f>(C39/C$51)*100</f>
        <v>7.4683895294104685</v>
      </c>
      <c r="J91" s="44">
        <f>(D39/D$51)*100</f>
        <v>7.5688357967565745</v>
      </c>
      <c r="K91" s="44">
        <f>(E39/E$51)*100</f>
        <v>7.4930961130728582</v>
      </c>
      <c r="L91" s="44">
        <f>(F39/F$51)*100</f>
        <v>7.3236326972263397</v>
      </c>
    </row>
    <row r="92" spans="1:12" s="30" customFormat="1" x14ac:dyDescent="0.2">
      <c r="A92" t="str">
        <f>A40</f>
        <v>71 Sales occupations</v>
      </c>
      <c r="B92" s="49">
        <f t="shared" si="48"/>
        <v>-1.7451735707935345</v>
      </c>
      <c r="C92" s="44">
        <f t="shared" si="48"/>
        <v>-1.951132720628268</v>
      </c>
      <c r="D92" s="49">
        <f t="shared" si="48"/>
        <v>-0.51502557305460606</v>
      </c>
      <c r="E92" s="49">
        <f t="shared" si="48"/>
        <v>-0.34805904377539498</v>
      </c>
      <c r="F92" s="44">
        <f t="shared" si="49"/>
        <v>-0.4037456660478056</v>
      </c>
      <c r="G92"/>
      <c r="H92" s="40">
        <f>(B40/B$34)*100</f>
        <v>60.895800045241366</v>
      </c>
      <c r="I92" s="40">
        <f t="shared" ref="H92:L93" si="50">(C40/C$34)*100</f>
        <v>54.45194514279661</v>
      </c>
      <c r="J92" s="40">
        <f t="shared" si="50"/>
        <v>55.747155352132026</v>
      </c>
      <c r="K92" s="40">
        <f t="shared" si="50"/>
        <v>53.339587123229727</v>
      </c>
      <c r="L92" s="40">
        <f t="shared" si="50"/>
        <v>47.954845915396035</v>
      </c>
    </row>
    <row r="93" spans="1:12" s="30" customFormat="1" x14ac:dyDescent="0.2">
      <c r="A93" t="str">
        <f>A41</f>
        <v>72 Customer service occupations</v>
      </c>
      <c r="B93" s="49">
        <f t="shared" si="48"/>
        <v>2.4360971457924485</v>
      </c>
      <c r="C93" s="44">
        <f t="shared" si="48"/>
        <v>2.0265643220772844</v>
      </c>
      <c r="D93" s="49">
        <f t="shared" si="48"/>
        <v>2.543617873372761</v>
      </c>
      <c r="E93" s="49">
        <f t="shared" si="48"/>
        <v>1.1722574626814586</v>
      </c>
      <c r="F93" s="44">
        <f t="shared" si="49"/>
        <v>1.6273276368510725</v>
      </c>
      <c r="G93"/>
      <c r="H93" s="40">
        <f t="shared" si="50"/>
        <v>17.984296347071542</v>
      </c>
      <c r="I93" s="40">
        <f t="shared" si="50"/>
        <v>18.99835638337623</v>
      </c>
      <c r="J93" s="40">
        <f t="shared" si="50"/>
        <v>20.23932501605514</v>
      </c>
      <c r="K93" s="40">
        <f t="shared" si="50"/>
        <v>22.530907217170149</v>
      </c>
      <c r="L93" s="40">
        <f t="shared" si="50"/>
        <v>23.567760409812848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0.61947460724127712</v>
      </c>
      <c r="C95" s="44">
        <f t="shared" si="51"/>
        <v>-13.064411675367538</v>
      </c>
      <c r="D95" s="44">
        <f t="shared" si="51"/>
        <v>0.76992725724707167</v>
      </c>
      <c r="E95" s="44">
        <f t="shared" si="51"/>
        <v>-0.27966843230387006</v>
      </c>
      <c r="F95" s="44">
        <f>IF(AND(F$5-D$5 &lt;&gt; 0,F43 &lt;&gt; 0,D43 &lt;&gt; 0),(EXP(LN(F43/D43)/(F$5-D$5))-1)*100,0)</f>
        <v>6.8976435548129267E-2</v>
      </c>
      <c r="H95" s="44">
        <f>(B43/B$51)*100</f>
        <v>8.0891206870852113</v>
      </c>
      <c r="I95" s="44">
        <f>(C43/C$51)*100</f>
        <v>7.8567961507216886</v>
      </c>
      <c r="J95" s="44">
        <f>(D43/D$51)*100</f>
        <v>6.986653274592161</v>
      </c>
      <c r="K95" s="44">
        <f>(E43/E$51)*100</f>
        <v>7.0673894931761989</v>
      </c>
      <c r="L95" s="44">
        <f>(F43/F$51)*100</f>
        <v>6.6330951685416082</v>
      </c>
    </row>
    <row r="96" spans="1:12" x14ac:dyDescent="0.2">
      <c r="A96" t="str">
        <f>A44</f>
        <v>81 Process, plant and machine operatives</v>
      </c>
      <c r="B96" s="49">
        <f t="shared" si="51"/>
        <v>-1.1056163603971991</v>
      </c>
      <c r="C96" s="44">
        <f t="shared" si="51"/>
        <v>-15.335880539834401</v>
      </c>
      <c r="D96" s="49">
        <f t="shared" si="51"/>
        <v>0.94785637746004348</v>
      </c>
      <c r="E96" s="49">
        <f t="shared" si="51"/>
        <v>-0.63726736643268111</v>
      </c>
      <c r="F96" s="44">
        <f>IF(AND(F$5-D$5 &lt;&gt; 0,F44 &lt;&gt; 0,D44 &lt;&gt; 0),(EXP(LN(F44/D44)/(F$5-D$5))-1)*100,0)</f>
        <v>-0.1116778475964364</v>
      </c>
      <c r="H96" s="40">
        <f>(B44/B$43)*100</f>
        <v>47.063886083862712</v>
      </c>
      <c r="I96" s="40">
        <f t="shared" ref="H96:L97" si="52">(C44/C$43)*100</f>
        <v>43.91836009684161</v>
      </c>
      <c r="J96" s="40">
        <f t="shared" si="52"/>
        <v>42.770853195917418</v>
      </c>
      <c r="K96" s="40">
        <f t="shared" si="52"/>
        <v>43.149790767929211</v>
      </c>
      <c r="L96" s="40">
        <f t="shared" si="52"/>
        <v>41.627163951826148</v>
      </c>
    </row>
    <row r="97" spans="1:12" x14ac:dyDescent="0.2">
      <c r="A97" t="str">
        <f>A45</f>
        <v>82 Transport and mobile machine drivers and operatives</v>
      </c>
      <c r="B97" s="49">
        <f t="shared" si="51"/>
        <v>2.082008735673968</v>
      </c>
      <c r="C97" s="44">
        <f t="shared" si="51"/>
        <v>-11.285590875713968</v>
      </c>
      <c r="D97" s="49">
        <f t="shared" si="51"/>
        <v>0.63612462649336177</v>
      </c>
      <c r="E97" s="49">
        <f t="shared" si="51"/>
        <v>-1.5751545945308365E-2</v>
      </c>
      <c r="F97" s="44">
        <f>IF(AND(F$5-D$5 &lt;&gt; 0,F45 &lt;&gt; 0,D45 &lt;&gt; 0),(EXP(LN(F45/D45)/(F$5-D$5))-1)*100,0)</f>
        <v>0.20106998184517</v>
      </c>
      <c r="H97" s="40">
        <f t="shared" si="52"/>
        <v>52.936113916137295</v>
      </c>
      <c r="I97" s="40">
        <f t="shared" si="52"/>
        <v>56.081639903158397</v>
      </c>
      <c r="J97" s="40">
        <f t="shared" si="52"/>
        <v>57.229146804082589</v>
      </c>
      <c r="K97" s="40">
        <f t="shared" si="52"/>
        <v>56.850209232070782</v>
      </c>
      <c r="L97" s="40">
        <f t="shared" si="52"/>
        <v>58.372836048173852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-9.0896195796341672E-2</v>
      </c>
      <c r="C99" s="44">
        <f t="shared" si="53"/>
        <v>-10.787078485613632</v>
      </c>
      <c r="D99" s="44">
        <f t="shared" si="53"/>
        <v>0.70375523234158521</v>
      </c>
      <c r="E99" s="44">
        <f t="shared" si="53"/>
        <v>-0.28931139098445913</v>
      </c>
      <c r="F99" s="44">
        <f>IF(AND(F$5-D$5 &lt;&gt; 0,F47 &lt;&gt; 0,D47 &lt;&gt; 0),(EXP(LN(F47/D47)/(F$5-D$5))-1)*100,0)</f>
        <v>4.0617920806673702E-2</v>
      </c>
      <c r="H99" s="44">
        <f>(B47/B$51)*100</f>
        <v>11.368051280469189</v>
      </c>
      <c r="I99" s="44">
        <f>(C47/C$51)*100</f>
        <v>10.733028099592259</v>
      </c>
      <c r="J99" s="44">
        <f>(D47/D$51)*100</f>
        <v>9.7943616606518216</v>
      </c>
      <c r="K99" s="44">
        <f>(E47/E$51)*100</f>
        <v>9.8750561750053336</v>
      </c>
      <c r="L99" s="44">
        <f>(F47/F$51)*100</f>
        <v>9.2592709641728295</v>
      </c>
    </row>
    <row r="100" spans="1:12" x14ac:dyDescent="0.2">
      <c r="A100" t="str">
        <f>A48</f>
        <v>91 Elementary trades and related occupations</v>
      </c>
      <c r="B100" s="49">
        <f t="shared" si="53"/>
        <v>-2.7648428427437088</v>
      </c>
      <c r="C100" s="44">
        <f t="shared" si="53"/>
        <v>-12.892388698112811</v>
      </c>
      <c r="D100" s="49">
        <f t="shared" si="53"/>
        <v>12.357348544378045</v>
      </c>
      <c r="E100" s="49">
        <f t="shared" si="53"/>
        <v>1.1394962569857503</v>
      </c>
      <c r="F100" s="44">
        <f>IF(AND(F$5-D$5 &lt;&gt; 0,F48 &lt;&gt; 0,D48 &lt;&gt; 0),(EXP(LN(F48/D48)/(F$5-D$5))-1)*100,0)</f>
        <v>4.7484691830809611</v>
      </c>
      <c r="H100" s="40">
        <f t="shared" ref="H100:L101" si="54">(B48/B$47)*100</f>
        <v>17.84568647617678</v>
      </c>
      <c r="I100" s="40">
        <f t="shared" si="54"/>
        <v>16.010551332966557</v>
      </c>
      <c r="J100" s="40">
        <f t="shared" si="54"/>
        <v>15.632722912409774</v>
      </c>
      <c r="K100" s="40">
        <f t="shared" si="54"/>
        <v>27.027987651828404</v>
      </c>
      <c r="L100" s="40">
        <f t="shared" si="54"/>
        <v>31.160500070939829</v>
      </c>
    </row>
    <row r="101" spans="1:12" x14ac:dyDescent="0.2">
      <c r="A101" t="str">
        <f>A49</f>
        <v>92 Elementary administration and service occupations</v>
      </c>
      <c r="B101" s="49">
        <f t="shared" si="53"/>
        <v>0.46242408512588984</v>
      </c>
      <c r="C101" s="44">
        <f t="shared" si="53"/>
        <v>-10.385752155175808</v>
      </c>
      <c r="D101" s="49">
        <f t="shared" si="53"/>
        <v>-2.1767418165310026</v>
      </c>
      <c r="E101" s="49">
        <f t="shared" si="53"/>
        <v>-0.86891629675854842</v>
      </c>
      <c r="F101" s="44">
        <f>IF(AND(F$5-D$5 &lt;&gt; 0,F49 &lt;&gt; 0,D49 &lt;&gt; 0),(EXP(LN(F49/D49)/(F$5-D$5))-1)*100,0)</f>
        <v>-1.3067894236842403</v>
      </c>
      <c r="H101" s="40">
        <f t="shared" si="54"/>
        <v>82.154313523823205</v>
      </c>
      <c r="I101" s="40">
        <f t="shared" si="54"/>
        <v>83.989448667033457</v>
      </c>
      <c r="J101" s="40">
        <f t="shared" si="54"/>
        <v>84.367277087590224</v>
      </c>
      <c r="K101" s="40">
        <f t="shared" si="54"/>
        <v>72.972012348171589</v>
      </c>
      <c r="L101" s="40">
        <f t="shared" si="54"/>
        <v>68.839499929060182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1.3551924780873525</v>
      </c>
      <c r="C103" s="206">
        <f t="shared" ref="C103" si="56">IF(AND(D$5-C$5 &lt;&gt; 0,D51 &lt;&gt; 0,C51 &lt;&gt; 0),(EXP(LN(D51/C51)/(D$5-C$5))-1)*100,0)</f>
        <v>-2.2371414660520395</v>
      </c>
      <c r="D103" s="50">
        <f>IF(AND(E$5-D$5 &lt;&gt; 0,E51 &lt;&gt; 0,D51 &lt;&gt; 0),(EXP(LN(E51/D51)/(E$5-D$5))-1)*100,0)</f>
        <v>0.53863347406324369</v>
      </c>
      <c r="E103" s="50">
        <f>IF(AND(F$5-E$5 &lt;&gt; 0,F51 &lt;&gt; 0,E51 &lt;&gt; 0),(EXP(LN(F51/E51)/(F$5-E$5))-1)*100,0)</f>
        <v>0.35476393144091567</v>
      </c>
      <c r="F103" s="206">
        <f>IF(AND(F$5-D$5 &lt;&gt; 0,F51 &lt;&gt; 0,D51 &lt;&gt; 0),(EXP(LN(F51/D51)/(F$5-D$5))-1)*100,0)</f>
        <v>0.41601638537631658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West Midlands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23.015013128436767</v>
      </c>
      <c r="C9" s="330">
        <v>56.460943586619621</v>
      </c>
      <c r="D9" s="330">
        <f>SUM(B9:C9)</f>
        <v>79.475956715056384</v>
      </c>
      <c r="E9" s="331"/>
      <c r="F9" s="330">
        <v>31.299466992290998</v>
      </c>
      <c r="G9" s="330">
        <v>65.291467256990302</v>
      </c>
      <c r="H9" s="330">
        <f>SUM(F9:G9)</f>
        <v>96.590934249281304</v>
      </c>
      <c r="I9" s="331"/>
      <c r="J9" s="330">
        <v>36.197464022396971</v>
      </c>
      <c r="K9" s="330">
        <v>59.214556024331998</v>
      </c>
      <c r="L9" s="330">
        <f>SUM(J9:K9)</f>
        <v>95.412020046728969</v>
      </c>
      <c r="M9" s="236"/>
      <c r="N9" s="328">
        <f>IF(B9&gt;0,(EXP(LN(F9/B9)/($F$6-$B$6))-1)*100,0)</f>
        <v>6.3420781221511291</v>
      </c>
      <c r="O9" s="328">
        <f>IF(F9&gt;0,(EXP(LN(J9/F9)/($J$6-$F$6))-1)*100,0)</f>
        <v>0.97396576163111259</v>
      </c>
      <c r="P9" s="328"/>
      <c r="Q9" s="328">
        <f>IF(C9&gt;0,(EXP(LN(G9/C9)/($F$6-$B$6))-1)*100,0)</f>
        <v>2.9488878427678777</v>
      </c>
      <c r="R9" s="328">
        <f>IF(G9&gt;0,(EXP(LN(K9/G9)/($J$6-$F$6))-1)*100,0)</f>
        <v>-0.64917679942274598</v>
      </c>
      <c r="S9" s="327"/>
      <c r="T9" s="328">
        <f>IF(D9&gt;0,(EXP(LN(H9/D9)/($F$6-$B$6))-1)*100,0)</f>
        <v>3.9776793787186682</v>
      </c>
      <c r="U9" s="328">
        <f>IF(H9&gt;0,(EXP(LN(L9/H9)/($J$6-$F$6))-1)*100,0)</f>
        <v>-8.1835307625766074E-2</v>
      </c>
    </row>
    <row r="10" spans="1:21" x14ac:dyDescent="0.2">
      <c r="A10" s="329" t="str">
        <f>name!D5</f>
        <v>12 Other managers and proprietors</v>
      </c>
      <c r="B10" s="330">
        <v>13.856699324998468</v>
      </c>
      <c r="C10" s="330">
        <v>20.458236038285303</v>
      </c>
      <c r="D10" s="330">
        <f t="shared" ref="D10:D33" si="0">SUM(B10:C10)</f>
        <v>34.314935363283773</v>
      </c>
      <c r="E10" s="331"/>
      <c r="F10" s="330">
        <v>16.954343015205996</v>
      </c>
      <c r="G10" s="330">
        <v>21.130458687074597</v>
      </c>
      <c r="H10" s="330">
        <f t="shared" ref="H10:H33" si="1">SUM(F10:G10)</f>
        <v>38.084801702280593</v>
      </c>
      <c r="I10" s="331"/>
      <c r="J10" s="330">
        <v>17.785093090197527</v>
      </c>
      <c r="K10" s="330">
        <v>27.017819975162261</v>
      </c>
      <c r="L10" s="330">
        <f t="shared" ref="L10:L33" si="2">SUM(J10:K10)</f>
        <v>44.802913065359789</v>
      </c>
      <c r="M10" s="236"/>
      <c r="N10" s="328">
        <f t="shared" ref="N10:N36" si="3">IF(B10&gt;0,(EXP(LN(F10/B10)/($F$6-$B$6))-1)*100,0)</f>
        <v>4.1176205507446495</v>
      </c>
      <c r="O10" s="328">
        <f t="shared" ref="O10:O34" si="4">IF(F10&gt;0,(EXP(LN(J10/F10)/($J$6-$F$6))-1)*100,0)</f>
        <v>0.31941981797085628</v>
      </c>
      <c r="P10" s="328"/>
      <c r="Q10" s="328">
        <f t="shared" ref="Q10:Q34" si="5">IF(C10&gt;0,(EXP(LN(G10/C10)/($F$6-$B$6))-1)*100,0)</f>
        <v>0.64869492206938162</v>
      </c>
      <c r="R10" s="328">
        <f t="shared" ref="R10:R34" si="6">IF(G10&gt;0,(EXP(LN(K10/G10)/($J$6-$F$6))-1)*100,0)</f>
        <v>1.6520384203222882</v>
      </c>
      <c r="S10" s="327"/>
      <c r="T10" s="328">
        <f t="shared" ref="T10:T34" si="7">IF(D10&gt;0,(EXP(LN(H10/D10)/($F$6-$B$6))-1)*100,0)</f>
        <v>2.1065735822358489</v>
      </c>
      <c r="U10" s="328">
        <f t="shared" ref="U10:U34" si="8">IF(H10&gt;0,(EXP(LN(L10/H10)/($J$6-$F$6))-1)*100,0)</f>
        <v>1.0889386705738913</v>
      </c>
    </row>
    <row r="11" spans="1:21" x14ac:dyDescent="0.2">
      <c r="A11" s="329" t="str">
        <f>name!D6</f>
        <v>21 Science, research, engineering and technology professionals</v>
      </c>
      <c r="B11" s="330">
        <v>10.880069988903333</v>
      </c>
      <c r="C11" s="330">
        <v>56.117489530157521</v>
      </c>
      <c r="D11" s="330">
        <f t="shared" si="0"/>
        <v>66.997559519060857</v>
      </c>
      <c r="E11" s="331"/>
      <c r="F11" s="330">
        <v>14.925818049939098</v>
      </c>
      <c r="G11" s="330">
        <v>65.685618548848126</v>
      </c>
      <c r="H11" s="330">
        <f t="shared" si="1"/>
        <v>80.611436598787222</v>
      </c>
      <c r="I11" s="331"/>
      <c r="J11" s="330">
        <v>25.178398521372582</v>
      </c>
      <c r="K11" s="330">
        <v>85.292204652608547</v>
      </c>
      <c r="L11" s="330">
        <f t="shared" si="2"/>
        <v>110.47060317398113</v>
      </c>
      <c r="M11" s="236"/>
      <c r="N11" s="328">
        <f t="shared" si="3"/>
        <v>6.5273910293038417</v>
      </c>
      <c r="O11" s="328">
        <f t="shared" si="4"/>
        <v>3.5474315022842262</v>
      </c>
      <c r="P11" s="328"/>
      <c r="Q11" s="328">
        <f t="shared" si="5"/>
        <v>3.198744067837711</v>
      </c>
      <c r="R11" s="328">
        <f t="shared" si="6"/>
        <v>1.7566036678830832</v>
      </c>
      <c r="S11" s="327"/>
      <c r="T11" s="328">
        <f t="shared" si="7"/>
        <v>3.7689770600462635</v>
      </c>
      <c r="U11" s="328">
        <f t="shared" si="8"/>
        <v>2.122946697616146</v>
      </c>
    </row>
    <row r="12" spans="1:21" x14ac:dyDescent="0.2">
      <c r="A12" s="329" t="str">
        <f>name!D7</f>
        <v>22 Health professionals</v>
      </c>
      <c r="B12" s="330">
        <v>44.24045968307955</v>
      </c>
      <c r="C12" s="330">
        <v>13.511194594176191</v>
      </c>
      <c r="D12" s="330">
        <f t="shared" si="0"/>
        <v>57.751654277255739</v>
      </c>
      <c r="E12" s="331"/>
      <c r="F12" s="330">
        <v>53.676214017584741</v>
      </c>
      <c r="G12" s="330">
        <v>18.591563003813295</v>
      </c>
      <c r="H12" s="330">
        <f t="shared" si="1"/>
        <v>72.267777021398032</v>
      </c>
      <c r="I12" s="331"/>
      <c r="J12" s="330">
        <v>56.867818735765006</v>
      </c>
      <c r="K12" s="330">
        <v>19.372673628390555</v>
      </c>
      <c r="L12" s="330">
        <f t="shared" si="2"/>
        <v>76.240492364155557</v>
      </c>
      <c r="M12" s="236"/>
      <c r="N12" s="328">
        <f t="shared" si="3"/>
        <v>3.9423302706008245</v>
      </c>
      <c r="O12" s="328">
        <f t="shared" si="4"/>
        <v>0.3858066175167929</v>
      </c>
      <c r="P12" s="328"/>
      <c r="Q12" s="328">
        <f t="shared" si="5"/>
        <v>6.5919557585140787</v>
      </c>
      <c r="R12" s="328">
        <f t="shared" si="6"/>
        <v>0.27474755033132237</v>
      </c>
      <c r="S12" s="327"/>
      <c r="T12" s="328">
        <f t="shared" si="7"/>
        <v>4.5866020744251834</v>
      </c>
      <c r="U12" s="328">
        <f t="shared" si="8"/>
        <v>0.35739963442067424</v>
      </c>
    </row>
    <row r="13" spans="1:21" x14ac:dyDescent="0.2">
      <c r="A13" s="329" t="str">
        <f>name!D8</f>
        <v>23 Teaching and other educational professionals</v>
      </c>
      <c r="B13" s="330">
        <v>39.307952094723483</v>
      </c>
      <c r="C13" s="330">
        <v>19.973997805688903</v>
      </c>
      <c r="D13" s="330">
        <f t="shared" si="0"/>
        <v>59.281949900412386</v>
      </c>
      <c r="E13" s="331"/>
      <c r="F13" s="330">
        <v>44.312079035491571</v>
      </c>
      <c r="G13" s="330">
        <v>21.396858189006764</v>
      </c>
      <c r="H13" s="330">
        <f t="shared" si="1"/>
        <v>65.708937224498328</v>
      </c>
      <c r="I13" s="331"/>
      <c r="J13" s="330">
        <v>48.83496500010957</v>
      </c>
      <c r="K13" s="330">
        <v>23.46960718683594</v>
      </c>
      <c r="L13" s="330">
        <f t="shared" si="2"/>
        <v>72.304572186945506</v>
      </c>
      <c r="M13" s="236"/>
      <c r="N13" s="328">
        <f t="shared" si="3"/>
        <v>2.4255587367610687</v>
      </c>
      <c r="O13" s="328">
        <f t="shared" si="4"/>
        <v>0.65003191540720096</v>
      </c>
      <c r="P13" s="328"/>
      <c r="Q13" s="328">
        <f t="shared" si="5"/>
        <v>1.3857695865994835</v>
      </c>
      <c r="R13" s="328">
        <f t="shared" si="6"/>
        <v>0.61831824550426795</v>
      </c>
      <c r="S13" s="327"/>
      <c r="T13" s="328">
        <f t="shared" si="7"/>
        <v>2.0799368228667348</v>
      </c>
      <c r="U13" s="328">
        <f t="shared" si="8"/>
        <v>0.63972032016030855</v>
      </c>
    </row>
    <row r="14" spans="1:21" x14ac:dyDescent="0.2">
      <c r="A14" s="329" t="str">
        <f>name!D9</f>
        <v>24 Business, media and public service professionals</v>
      </c>
      <c r="B14" s="330">
        <v>26.246755421921907</v>
      </c>
      <c r="C14" s="330">
        <v>40.532225021931609</v>
      </c>
      <c r="D14" s="330">
        <f t="shared" si="0"/>
        <v>66.778980443853513</v>
      </c>
      <c r="E14" s="331"/>
      <c r="F14" s="330">
        <v>35.974459429952176</v>
      </c>
      <c r="G14" s="330">
        <v>50.844756438452606</v>
      </c>
      <c r="H14" s="330">
        <f t="shared" si="1"/>
        <v>86.819215868404783</v>
      </c>
      <c r="I14" s="331"/>
      <c r="J14" s="330">
        <v>43.341351379896572</v>
      </c>
      <c r="K14" s="330">
        <v>57.32386754732466</v>
      </c>
      <c r="L14" s="330">
        <f t="shared" si="2"/>
        <v>100.66521892722123</v>
      </c>
      <c r="M14" s="236"/>
      <c r="N14" s="328">
        <f t="shared" si="3"/>
        <v>6.5083680797512811</v>
      </c>
      <c r="O14" s="328">
        <f t="shared" si="4"/>
        <v>1.2497310138403606</v>
      </c>
      <c r="P14" s="328"/>
      <c r="Q14" s="328">
        <f t="shared" si="5"/>
        <v>4.6379313519209431</v>
      </c>
      <c r="R14" s="328">
        <f t="shared" si="6"/>
        <v>0.80280583999163824</v>
      </c>
      <c r="S14" s="327"/>
      <c r="T14" s="328">
        <f t="shared" si="7"/>
        <v>5.388983335764852</v>
      </c>
      <c r="U14" s="328">
        <f t="shared" si="8"/>
        <v>0.99136423729180301</v>
      </c>
    </row>
    <row r="15" spans="1:21" x14ac:dyDescent="0.2">
      <c r="A15" s="329" t="str">
        <f>name!D10</f>
        <v>31 Science, engineering and technology associate professionals</v>
      </c>
      <c r="B15" s="330">
        <v>4.7979298258497289</v>
      </c>
      <c r="C15" s="330">
        <v>16.737200411704244</v>
      </c>
      <c r="D15" s="330">
        <f t="shared" si="0"/>
        <v>21.535130237553972</v>
      </c>
      <c r="E15" s="331"/>
      <c r="F15" s="330">
        <v>5.9924629525060276</v>
      </c>
      <c r="G15" s="330">
        <v>20.29043100978723</v>
      </c>
      <c r="H15" s="330">
        <f t="shared" si="1"/>
        <v>26.282893962293258</v>
      </c>
      <c r="I15" s="331"/>
      <c r="J15" s="330">
        <v>7.5499735960698597</v>
      </c>
      <c r="K15" s="330">
        <v>18.459949957400422</v>
      </c>
      <c r="L15" s="330">
        <f t="shared" si="2"/>
        <v>26.00992355347028</v>
      </c>
      <c r="M15" s="236"/>
      <c r="N15" s="328">
        <f t="shared" si="3"/>
        <v>4.5466913995382718</v>
      </c>
      <c r="O15" s="328">
        <f t="shared" si="4"/>
        <v>1.5522004801491018</v>
      </c>
      <c r="P15" s="328"/>
      <c r="Q15" s="328">
        <f t="shared" si="5"/>
        <v>3.9253967594178096</v>
      </c>
      <c r="R15" s="328">
        <f t="shared" si="6"/>
        <v>-0.62832359215754252</v>
      </c>
      <c r="S15" s="327"/>
      <c r="T15" s="328">
        <f t="shared" si="7"/>
        <v>4.0651072300979418</v>
      </c>
      <c r="U15" s="328">
        <f t="shared" si="8"/>
        <v>-6.9576901033596705E-2</v>
      </c>
    </row>
    <row r="16" spans="1:21" x14ac:dyDescent="0.2">
      <c r="A16" s="329" t="str">
        <f>name!D11</f>
        <v>32 Health and social care associate professionals</v>
      </c>
      <c r="B16" s="330">
        <v>19.039533935143865</v>
      </c>
      <c r="C16" s="330">
        <v>5.6382467823465054</v>
      </c>
      <c r="D16" s="330">
        <f t="shared" si="0"/>
        <v>24.677780717490371</v>
      </c>
      <c r="E16" s="331"/>
      <c r="F16" s="330">
        <v>23.4967378082948</v>
      </c>
      <c r="G16" s="330">
        <v>6.7339273506601742</v>
      </c>
      <c r="H16" s="330">
        <f t="shared" si="1"/>
        <v>30.230665158954974</v>
      </c>
      <c r="I16" s="331"/>
      <c r="J16" s="330">
        <v>47.532073043246506</v>
      </c>
      <c r="K16" s="330">
        <v>9.9679035593293523</v>
      </c>
      <c r="L16" s="330">
        <f t="shared" si="2"/>
        <v>57.499976602575856</v>
      </c>
      <c r="M16" s="236"/>
      <c r="N16" s="328">
        <f t="shared" si="3"/>
        <v>4.2966241532811811</v>
      </c>
      <c r="O16" s="328">
        <f t="shared" si="4"/>
        <v>4.8090084489033735</v>
      </c>
      <c r="P16" s="328"/>
      <c r="Q16" s="328">
        <f t="shared" si="5"/>
        <v>3.6155339138295162</v>
      </c>
      <c r="R16" s="328">
        <f t="shared" si="6"/>
        <v>2.649229392750474</v>
      </c>
      <c r="S16" s="327"/>
      <c r="T16" s="328">
        <f t="shared" si="7"/>
        <v>4.1425770886857949</v>
      </c>
      <c r="U16" s="328">
        <f t="shared" si="8"/>
        <v>4.3793683335454192</v>
      </c>
    </row>
    <row r="17" spans="1:21" x14ac:dyDescent="0.2">
      <c r="A17" s="329" t="str">
        <f>name!D12</f>
        <v>33 Protective service occupations</v>
      </c>
      <c r="B17" s="330">
        <v>3.1277519632817308</v>
      </c>
      <c r="C17" s="330">
        <v>10.466403498732449</v>
      </c>
      <c r="D17" s="330">
        <f t="shared" si="0"/>
        <v>13.594155462014179</v>
      </c>
      <c r="E17" s="331"/>
      <c r="F17" s="330">
        <v>4.0691613059266629</v>
      </c>
      <c r="G17" s="330">
        <v>11.044928167273167</v>
      </c>
      <c r="H17" s="330">
        <f t="shared" si="1"/>
        <v>15.114089473199829</v>
      </c>
      <c r="I17" s="331"/>
      <c r="J17" s="330">
        <v>4.8425614767125511</v>
      </c>
      <c r="K17" s="330">
        <v>9.3244803133389098</v>
      </c>
      <c r="L17" s="330">
        <f t="shared" si="2"/>
        <v>14.16704179005146</v>
      </c>
      <c r="M17" s="236"/>
      <c r="N17" s="328">
        <f t="shared" si="3"/>
        <v>5.4033757287584638</v>
      </c>
      <c r="O17" s="328">
        <f t="shared" si="4"/>
        <v>1.1668006311898571</v>
      </c>
      <c r="P17" s="328"/>
      <c r="Q17" s="328">
        <f t="shared" si="5"/>
        <v>1.0818273418195412</v>
      </c>
      <c r="R17" s="328">
        <f t="shared" si="6"/>
        <v>-1.1225063489712639</v>
      </c>
      <c r="S17" s="327"/>
      <c r="T17" s="328">
        <f t="shared" si="7"/>
        <v>2.1423748924704666</v>
      </c>
      <c r="U17" s="328">
        <f t="shared" si="8"/>
        <v>-0.4304649671759142</v>
      </c>
    </row>
    <row r="18" spans="1:21" x14ac:dyDescent="0.2">
      <c r="A18" s="329" t="str">
        <f>name!D13</f>
        <v>34 Culture, media and sports occupations</v>
      </c>
      <c r="B18" s="330">
        <v>8.507003532221713</v>
      </c>
      <c r="C18" s="330">
        <v>12.906647260448706</v>
      </c>
      <c r="D18" s="330">
        <f t="shared" si="0"/>
        <v>21.413650792670417</v>
      </c>
      <c r="E18" s="331"/>
      <c r="F18" s="330">
        <v>9.3487338772298436</v>
      </c>
      <c r="G18" s="330">
        <v>14.145586375817148</v>
      </c>
      <c r="H18" s="330">
        <f t="shared" si="1"/>
        <v>23.494320253046993</v>
      </c>
      <c r="I18" s="331"/>
      <c r="J18" s="330">
        <v>9.3390601195287992</v>
      </c>
      <c r="K18" s="330">
        <v>12.824640805423549</v>
      </c>
      <c r="L18" s="330">
        <f t="shared" si="2"/>
        <v>22.163700924952348</v>
      </c>
      <c r="M18" s="236"/>
      <c r="N18" s="328">
        <f t="shared" si="3"/>
        <v>1.9049398143698992</v>
      </c>
      <c r="O18" s="328">
        <f t="shared" si="4"/>
        <v>-6.9017775148116911E-3</v>
      </c>
      <c r="P18" s="327"/>
      <c r="Q18" s="328">
        <f t="shared" si="5"/>
        <v>1.8501100988472796</v>
      </c>
      <c r="R18" s="328">
        <f t="shared" si="6"/>
        <v>-0.65143076471712025</v>
      </c>
      <c r="S18" s="327"/>
      <c r="T18" s="328">
        <f t="shared" si="7"/>
        <v>1.8719064402571428</v>
      </c>
      <c r="U18" s="328">
        <f t="shared" si="8"/>
        <v>-0.38793121780469342</v>
      </c>
    </row>
    <row r="19" spans="1:21" x14ac:dyDescent="0.2">
      <c r="A19" s="329" t="str">
        <f>name!D14</f>
        <v>35 Business and public service associate professionals</v>
      </c>
      <c r="B19" s="330">
        <v>34.624860534030063</v>
      </c>
      <c r="C19" s="330">
        <v>43.081405822214975</v>
      </c>
      <c r="D19" s="330">
        <f t="shared" si="0"/>
        <v>77.706266356245038</v>
      </c>
      <c r="E19" s="331"/>
      <c r="F19" s="330">
        <v>39.227742956565152</v>
      </c>
      <c r="G19" s="330">
        <v>46.903776886496487</v>
      </c>
      <c r="H19" s="330">
        <f t="shared" si="1"/>
        <v>86.131519843061639</v>
      </c>
      <c r="I19" s="331"/>
      <c r="J19" s="330">
        <v>44.588731574599819</v>
      </c>
      <c r="K19" s="330">
        <v>47.067547741832399</v>
      </c>
      <c r="L19" s="330">
        <f t="shared" si="2"/>
        <v>91.656279316432219</v>
      </c>
      <c r="M19" s="236"/>
      <c r="N19" s="328">
        <f t="shared" si="3"/>
        <v>2.527662852983581</v>
      </c>
      <c r="O19" s="328">
        <f t="shared" si="4"/>
        <v>0.85763645400922517</v>
      </c>
      <c r="P19" s="327"/>
      <c r="Q19" s="328">
        <f t="shared" si="5"/>
        <v>1.7146689014558625</v>
      </c>
      <c r="R19" s="328">
        <f t="shared" si="6"/>
        <v>2.3239720700773958E-2</v>
      </c>
      <c r="S19" s="327"/>
      <c r="T19" s="328">
        <f t="shared" si="7"/>
        <v>2.0801298114596856</v>
      </c>
      <c r="U19" s="328">
        <f t="shared" si="8"/>
        <v>0.41532715231054063</v>
      </c>
    </row>
    <row r="20" spans="1:21" x14ac:dyDescent="0.2">
      <c r="A20" s="329" t="str">
        <f>name!D15</f>
        <v>41 Administrative occupations</v>
      </c>
      <c r="B20" s="330">
        <v>95.743598073717138</v>
      </c>
      <c r="C20" s="330">
        <v>44.134730844686551</v>
      </c>
      <c r="D20" s="330">
        <f t="shared" si="0"/>
        <v>139.8783289184037</v>
      </c>
      <c r="E20" s="331"/>
      <c r="F20" s="330">
        <v>92.704365968596449</v>
      </c>
      <c r="G20" s="330">
        <v>49.254333866814051</v>
      </c>
      <c r="H20" s="330">
        <f t="shared" si="1"/>
        <v>141.9586998354105</v>
      </c>
      <c r="I20" s="331"/>
      <c r="J20" s="330">
        <v>85.890156168607987</v>
      </c>
      <c r="K20" s="330">
        <v>59.896420853440482</v>
      </c>
      <c r="L20" s="330">
        <f t="shared" si="2"/>
        <v>145.78657702204848</v>
      </c>
      <c r="M20" s="236"/>
      <c r="N20" s="328">
        <f t="shared" si="3"/>
        <v>-0.64308719982094642</v>
      </c>
      <c r="O20" s="328">
        <f t="shared" si="4"/>
        <v>-0.50768253566936261</v>
      </c>
      <c r="P20" s="327"/>
      <c r="Q20" s="328">
        <f t="shared" si="5"/>
        <v>2.219274328147991</v>
      </c>
      <c r="R20" s="328">
        <f t="shared" si="6"/>
        <v>1.312670121711812</v>
      </c>
      <c r="S20" s="327"/>
      <c r="T20" s="328">
        <f t="shared" si="7"/>
        <v>0.29570040331350356</v>
      </c>
      <c r="U20" s="328">
        <f t="shared" si="8"/>
        <v>0.17754129792113549</v>
      </c>
    </row>
    <row r="21" spans="1:21" x14ac:dyDescent="0.2">
      <c r="A21" s="329" t="str">
        <f>name!D16</f>
        <v>42 Secretarial and related occupations</v>
      </c>
      <c r="B21" s="330">
        <v>29.125047069472487</v>
      </c>
      <c r="C21" s="330">
        <v>2.7759823603204228</v>
      </c>
      <c r="D21" s="330">
        <f t="shared" si="0"/>
        <v>31.90102942979291</v>
      </c>
      <c r="E21" s="331"/>
      <c r="F21" s="330">
        <v>25.832154973752928</v>
      </c>
      <c r="G21" s="330">
        <v>2.1610920803049902</v>
      </c>
      <c r="H21" s="330">
        <f t="shared" si="1"/>
        <v>27.993247054057917</v>
      </c>
      <c r="I21" s="331"/>
      <c r="J21" s="330">
        <v>14.477774485756111</v>
      </c>
      <c r="K21" s="330">
        <v>2.199467791672149</v>
      </c>
      <c r="L21" s="330">
        <f t="shared" si="2"/>
        <v>16.67724227742826</v>
      </c>
      <c r="M21" s="236"/>
      <c r="N21" s="328">
        <f t="shared" si="3"/>
        <v>-2.3710091281368806</v>
      </c>
      <c r="O21" s="328">
        <f t="shared" si="4"/>
        <v>-3.7864856994303198</v>
      </c>
      <c r="P21" s="327"/>
      <c r="Q21" s="328">
        <f t="shared" si="5"/>
        <v>-4.8844959038514491</v>
      </c>
      <c r="R21" s="328">
        <f t="shared" si="6"/>
        <v>0.11741375311515867</v>
      </c>
      <c r="S21" s="327"/>
      <c r="T21" s="328">
        <f t="shared" si="7"/>
        <v>-2.5796431947273435</v>
      </c>
      <c r="U21" s="328">
        <f t="shared" si="8"/>
        <v>-3.3938597847625762</v>
      </c>
    </row>
    <row r="22" spans="1:21" x14ac:dyDescent="0.2">
      <c r="A22" s="329" t="str">
        <f>name!D17</f>
        <v>51 Skilled agricultural and related trades</v>
      </c>
      <c r="B22" s="330">
        <v>1.6113172753203702</v>
      </c>
      <c r="C22" s="330">
        <v>9.5230328916939619</v>
      </c>
      <c r="D22" s="330">
        <f t="shared" si="0"/>
        <v>11.134350167014333</v>
      </c>
      <c r="E22" s="331"/>
      <c r="F22" s="330">
        <v>1.527238061449673</v>
      </c>
      <c r="G22" s="330">
        <v>6.8225686169749782</v>
      </c>
      <c r="H22" s="330">
        <f t="shared" si="1"/>
        <v>8.3498066784246507</v>
      </c>
      <c r="I22" s="331"/>
      <c r="J22" s="330">
        <v>2.0187368016147533</v>
      </c>
      <c r="K22" s="330">
        <v>7.2578184100516134</v>
      </c>
      <c r="L22" s="330">
        <f t="shared" si="2"/>
        <v>9.2765552116663663</v>
      </c>
      <c r="M22" s="236"/>
      <c r="N22" s="328">
        <f t="shared" si="3"/>
        <v>-1.0660987003999423</v>
      </c>
      <c r="O22" s="328">
        <f t="shared" si="4"/>
        <v>1.8774808289496514</v>
      </c>
      <c r="P22" s="327"/>
      <c r="Q22" s="328">
        <f t="shared" si="5"/>
        <v>-6.451995994891913</v>
      </c>
      <c r="R22" s="328">
        <f t="shared" si="6"/>
        <v>0.41313946575645133</v>
      </c>
      <c r="S22" s="327"/>
      <c r="T22" s="328">
        <f t="shared" si="7"/>
        <v>-5.5934104426627496</v>
      </c>
      <c r="U22" s="328">
        <f t="shared" si="8"/>
        <v>0.7041467763614806</v>
      </c>
    </row>
    <row r="23" spans="1:21" x14ac:dyDescent="0.2">
      <c r="A23" s="329" t="str">
        <f>name!D18</f>
        <v>52 Skilled metal, electrical and electronic trades</v>
      </c>
      <c r="B23" s="330">
        <v>0.88916831878214131</v>
      </c>
      <c r="C23" s="330">
        <v>64.824228517265482</v>
      </c>
      <c r="D23" s="330">
        <f t="shared" si="0"/>
        <v>65.713396836047622</v>
      </c>
      <c r="E23" s="331"/>
      <c r="F23" s="330">
        <v>1.1303157795873535</v>
      </c>
      <c r="G23" s="330">
        <v>53.770458853352729</v>
      </c>
      <c r="H23" s="330">
        <f t="shared" si="1"/>
        <v>54.900774632940085</v>
      </c>
      <c r="I23" s="331"/>
      <c r="J23" s="330">
        <v>2.275343139631163</v>
      </c>
      <c r="K23" s="330">
        <v>47.971941151302019</v>
      </c>
      <c r="L23" s="330">
        <f t="shared" si="2"/>
        <v>50.24728429093318</v>
      </c>
      <c r="M23" s="236"/>
      <c r="N23" s="328">
        <f t="shared" si="3"/>
        <v>4.9163472952143517</v>
      </c>
      <c r="O23" s="328">
        <f t="shared" si="4"/>
        <v>4.7747115872547541</v>
      </c>
      <c r="P23" s="327"/>
      <c r="Q23" s="328">
        <f t="shared" si="5"/>
        <v>-3.6700628040254535</v>
      </c>
      <c r="R23" s="328">
        <f t="shared" si="6"/>
        <v>-0.75783347658161526</v>
      </c>
      <c r="S23" s="327"/>
      <c r="T23" s="328">
        <f t="shared" si="7"/>
        <v>-3.5316365339661315</v>
      </c>
      <c r="U23" s="328">
        <f t="shared" si="8"/>
        <v>-0.58873317933383351</v>
      </c>
    </row>
    <row r="24" spans="1:21" x14ac:dyDescent="0.2">
      <c r="A24" s="329" t="str">
        <f>name!D19</f>
        <v>53 Skilled construction and building trades</v>
      </c>
      <c r="B24" s="330">
        <v>0.59719767349959141</v>
      </c>
      <c r="C24" s="330">
        <v>44.646193062004365</v>
      </c>
      <c r="D24" s="330">
        <f t="shared" si="0"/>
        <v>45.243390735503958</v>
      </c>
      <c r="E24" s="331"/>
      <c r="F24" s="330">
        <v>0.70893866813156692</v>
      </c>
      <c r="G24" s="330">
        <v>41.801017412755854</v>
      </c>
      <c r="H24" s="330">
        <f t="shared" si="1"/>
        <v>42.50995608088742</v>
      </c>
      <c r="I24" s="331"/>
      <c r="J24" s="330">
        <v>0.453008572595474</v>
      </c>
      <c r="K24" s="330">
        <v>35.04374571003914</v>
      </c>
      <c r="L24" s="330">
        <f t="shared" si="2"/>
        <v>35.496754282634612</v>
      </c>
      <c r="M24" s="236"/>
      <c r="N24" s="328">
        <f t="shared" si="3"/>
        <v>3.4899343791341186</v>
      </c>
      <c r="O24" s="328">
        <f t="shared" si="4"/>
        <v>-2.9415874907899431</v>
      </c>
      <c r="P24" s="327"/>
      <c r="Q24" s="328">
        <f t="shared" si="5"/>
        <v>-1.3083331837662304</v>
      </c>
      <c r="R24" s="328">
        <f t="shared" si="6"/>
        <v>-1.1686082449253288</v>
      </c>
      <c r="S24" s="327"/>
      <c r="T24" s="328">
        <f t="shared" si="7"/>
        <v>-1.2386308135947433</v>
      </c>
      <c r="U24" s="328">
        <f t="shared" si="8"/>
        <v>-1.1947853766601346</v>
      </c>
    </row>
    <row r="25" spans="1:21" x14ac:dyDescent="0.2">
      <c r="A25" s="329" t="str">
        <f>name!D20</f>
        <v>54 Textiles, printing and other skilled trades</v>
      </c>
      <c r="B25" s="330">
        <v>9.1033731845639867</v>
      </c>
      <c r="C25" s="330">
        <v>16.262206785474685</v>
      </c>
      <c r="D25" s="330">
        <f t="shared" si="0"/>
        <v>25.365579970038674</v>
      </c>
      <c r="E25" s="331"/>
      <c r="F25" s="330">
        <v>9.3785307351367599</v>
      </c>
      <c r="G25" s="330">
        <v>12.916984514812764</v>
      </c>
      <c r="H25" s="330">
        <f t="shared" si="1"/>
        <v>22.295515249949524</v>
      </c>
      <c r="I25" s="331"/>
      <c r="J25" s="330">
        <v>9.7791081706264755</v>
      </c>
      <c r="K25" s="330">
        <v>12.493896911922054</v>
      </c>
      <c r="L25" s="330">
        <f t="shared" si="2"/>
        <v>22.273005082548529</v>
      </c>
      <c r="M25" s="236"/>
      <c r="N25" s="328">
        <f t="shared" si="3"/>
        <v>0.59733875989815832</v>
      </c>
      <c r="O25" s="328">
        <f t="shared" si="4"/>
        <v>0.27922362560004466</v>
      </c>
      <c r="P25" s="327"/>
      <c r="Q25" s="328">
        <f t="shared" si="5"/>
        <v>-4.5015479782909873</v>
      </c>
      <c r="R25" s="328">
        <f t="shared" si="6"/>
        <v>-0.22177236354896657</v>
      </c>
      <c r="S25" s="327"/>
      <c r="T25" s="328">
        <f t="shared" si="7"/>
        <v>-2.5471502705603943</v>
      </c>
      <c r="U25" s="328">
        <f t="shared" si="8"/>
        <v>-6.7340239907842658E-3</v>
      </c>
    </row>
    <row r="26" spans="1:21" x14ac:dyDescent="0.2">
      <c r="A26" s="329" t="str">
        <f>name!D21</f>
        <v>61 Caring personal service occupations</v>
      </c>
      <c r="B26" s="330">
        <v>96.616461180601064</v>
      </c>
      <c r="C26" s="330">
        <v>11.662650143501134</v>
      </c>
      <c r="D26" s="330">
        <f t="shared" si="0"/>
        <v>108.2791113241022</v>
      </c>
      <c r="E26" s="331"/>
      <c r="F26" s="330">
        <v>99.916136519392893</v>
      </c>
      <c r="G26" s="330">
        <v>11.924746724224262</v>
      </c>
      <c r="H26" s="330">
        <f t="shared" si="1"/>
        <v>111.84088324361716</v>
      </c>
      <c r="I26" s="331"/>
      <c r="J26" s="330">
        <v>110.80769000465723</v>
      </c>
      <c r="K26" s="330">
        <v>16.077288864316465</v>
      </c>
      <c r="L26" s="330">
        <f t="shared" si="2"/>
        <v>126.88497886897369</v>
      </c>
      <c r="M26" s="236"/>
      <c r="N26" s="328">
        <f t="shared" si="3"/>
        <v>0.67390190926466254</v>
      </c>
      <c r="O26" s="328">
        <f t="shared" si="4"/>
        <v>0.69215088123646407</v>
      </c>
      <c r="P26" s="327"/>
      <c r="Q26" s="328">
        <f t="shared" si="5"/>
        <v>0.44547645653467693</v>
      </c>
      <c r="R26" s="328">
        <f t="shared" si="6"/>
        <v>2.0119172856659873</v>
      </c>
      <c r="S26" s="327"/>
      <c r="T26" s="328">
        <f t="shared" si="7"/>
        <v>0.64939787005362515</v>
      </c>
      <c r="U26" s="328">
        <f t="shared" si="8"/>
        <v>0.84490818424556302</v>
      </c>
    </row>
    <row r="27" spans="1:21" x14ac:dyDescent="0.2">
      <c r="A27" s="329" t="str">
        <f>name!D22</f>
        <v>62 Leisure, travel and related personal service occupations</v>
      </c>
      <c r="B27" s="330">
        <v>21.985656898249154</v>
      </c>
      <c r="C27" s="330">
        <v>8.0964875696139558</v>
      </c>
      <c r="D27" s="330">
        <f t="shared" si="0"/>
        <v>30.08214446786311</v>
      </c>
      <c r="E27" s="331"/>
      <c r="F27" s="330">
        <v>18.22217557065283</v>
      </c>
      <c r="G27" s="330">
        <v>7.9508882490537554</v>
      </c>
      <c r="H27" s="330">
        <f t="shared" si="1"/>
        <v>26.173063819706584</v>
      </c>
      <c r="I27" s="331"/>
      <c r="J27" s="330">
        <v>16.561070030380272</v>
      </c>
      <c r="K27" s="330">
        <v>7.8835431215350518</v>
      </c>
      <c r="L27" s="330">
        <f t="shared" si="2"/>
        <v>24.444613151915323</v>
      </c>
      <c r="M27" s="236"/>
      <c r="N27" s="328">
        <f t="shared" si="3"/>
        <v>-3.685393173643281</v>
      </c>
      <c r="O27" s="328">
        <f t="shared" si="4"/>
        <v>-0.63520418154493496</v>
      </c>
      <c r="P27" s="327"/>
      <c r="Q27" s="328">
        <f t="shared" si="5"/>
        <v>-0.36227583959098641</v>
      </c>
      <c r="R27" s="328">
        <f t="shared" si="6"/>
        <v>-5.6692019589976717E-2</v>
      </c>
      <c r="S27" s="327"/>
      <c r="T27" s="328">
        <f t="shared" si="7"/>
        <v>-2.7456234145373237</v>
      </c>
      <c r="U27" s="328">
        <f t="shared" si="8"/>
        <v>-0.45443704767679227</v>
      </c>
    </row>
    <row r="28" spans="1:21" x14ac:dyDescent="0.2">
      <c r="A28" s="329" t="str">
        <f>name!D23</f>
        <v>63 Community and civil enforcement occupations</v>
      </c>
      <c r="B28" s="330">
        <v>0.30343595385114974</v>
      </c>
      <c r="C28" s="330">
        <v>0.98922377495345337</v>
      </c>
      <c r="D28" s="330">
        <f t="shared" si="0"/>
        <v>1.2926597288046031</v>
      </c>
      <c r="E28" s="331"/>
      <c r="F28" s="330">
        <v>0.3218730260614785</v>
      </c>
      <c r="G28" s="330">
        <v>1.0683925786482786</v>
      </c>
      <c r="H28" s="330">
        <f t="shared" si="1"/>
        <v>1.3902656047097572</v>
      </c>
      <c r="I28" s="331"/>
      <c r="J28" s="330">
        <v>0.4451410820382995</v>
      </c>
      <c r="K28" s="330">
        <v>0.73978708546707184</v>
      </c>
      <c r="L28" s="330">
        <f>SUM(J28:K28)</f>
        <v>1.1849281675053713</v>
      </c>
      <c r="M28" s="236"/>
      <c r="N28" s="328">
        <f t="shared" si="3"/>
        <v>1.1867177932393114</v>
      </c>
      <c r="O28" s="328">
        <f t="shared" si="4"/>
        <v>2.1850918428821142</v>
      </c>
      <c r="P28" s="327"/>
      <c r="Q28" s="328">
        <f t="shared" si="5"/>
        <v>1.5517152936228351</v>
      </c>
      <c r="R28" s="328">
        <f t="shared" si="6"/>
        <v>-2.4205440949329526</v>
      </c>
      <c r="S28" s="327"/>
      <c r="T28" s="328">
        <f t="shared" si="7"/>
        <v>1.4665074394527577</v>
      </c>
      <c r="U28" s="328">
        <f t="shared" si="8"/>
        <v>-1.0597622401328888</v>
      </c>
    </row>
    <row r="29" spans="1:21" x14ac:dyDescent="0.2">
      <c r="A29" s="329" t="str">
        <f>name!D24</f>
        <v>71 Sales occupations</v>
      </c>
      <c r="B29" s="330">
        <v>50.60274395132307</v>
      </c>
      <c r="C29" s="330">
        <v>34.440625199555264</v>
      </c>
      <c r="D29" s="330">
        <f t="shared" si="0"/>
        <v>85.043369150878334</v>
      </c>
      <c r="E29" s="331"/>
      <c r="F29" s="330">
        <v>43.729489984593293</v>
      </c>
      <c r="G29" s="330">
        <v>33.984393018871785</v>
      </c>
      <c r="H29" s="330">
        <f t="shared" si="1"/>
        <v>77.713883003465071</v>
      </c>
      <c r="I29" s="331"/>
      <c r="J29" s="330">
        <v>40.399353709608043</v>
      </c>
      <c r="K29" s="330">
        <v>32.738749445342066</v>
      </c>
      <c r="L29" s="330">
        <f t="shared" si="2"/>
        <v>73.138103154950102</v>
      </c>
      <c r="M29" s="236"/>
      <c r="N29" s="328">
        <f t="shared" si="3"/>
        <v>-2.877451677531262</v>
      </c>
      <c r="O29" s="328">
        <f t="shared" si="4"/>
        <v>-0.52666765025320972</v>
      </c>
      <c r="P29" s="327"/>
      <c r="Q29" s="328">
        <f t="shared" si="5"/>
        <v>-0.266353494314997</v>
      </c>
      <c r="R29" s="328">
        <f t="shared" si="6"/>
        <v>-0.24863715582503776</v>
      </c>
      <c r="S29" s="327"/>
      <c r="T29" s="328">
        <f t="shared" si="7"/>
        <v>-1.7863999823497068</v>
      </c>
      <c r="U29" s="328">
        <f t="shared" si="8"/>
        <v>-0.40374566604779449</v>
      </c>
    </row>
    <row r="30" spans="1:21" x14ac:dyDescent="0.2">
      <c r="A30" s="329" t="str">
        <f>name!D25</f>
        <v>72 Customer service occupations</v>
      </c>
      <c r="B30" s="330">
        <v>14.158158861157656</v>
      </c>
      <c r="C30" s="330">
        <v>10.957615166386548</v>
      </c>
      <c r="D30" s="330">
        <f t="shared" si="0"/>
        <v>25.115774027544205</v>
      </c>
      <c r="E30" s="331"/>
      <c r="F30" s="330">
        <v>16.199445579897645</v>
      </c>
      <c r="G30" s="330">
        <v>12.015026108058372</v>
      </c>
      <c r="H30" s="330">
        <f t="shared" si="1"/>
        <v>28.214471687956017</v>
      </c>
      <c r="I30" s="331"/>
      <c r="J30" s="330">
        <v>18.490591347548957</v>
      </c>
      <c r="K30" s="330">
        <v>17.453665360627433</v>
      </c>
      <c r="L30" s="330">
        <f t="shared" si="2"/>
        <v>35.94425670817639</v>
      </c>
      <c r="M30" s="236"/>
      <c r="N30" s="328">
        <f t="shared" si="3"/>
        <v>2.730327834697599</v>
      </c>
      <c r="O30" s="328">
        <f t="shared" si="4"/>
        <v>0.88580025352664737</v>
      </c>
      <c r="P30" s="327"/>
      <c r="Q30" s="328">
        <f t="shared" si="5"/>
        <v>1.8595457311749053</v>
      </c>
      <c r="R30" s="328">
        <f t="shared" si="6"/>
        <v>2.5205187603907886</v>
      </c>
      <c r="S30" s="327"/>
      <c r="T30" s="328">
        <f t="shared" si="7"/>
        <v>2.3540592831331697</v>
      </c>
      <c r="U30" s="328">
        <f t="shared" si="8"/>
        <v>1.6273276368510725</v>
      </c>
    </row>
    <row r="31" spans="1:21" x14ac:dyDescent="0.2">
      <c r="A31" s="329" t="str">
        <f>name!D26</f>
        <v>81 Process, plant and machine operatives</v>
      </c>
      <c r="B31" s="330">
        <v>9.9820462253170525</v>
      </c>
      <c r="C31" s="330">
        <v>41.661295881709201</v>
      </c>
      <c r="D31" s="330">
        <f t="shared" si="0"/>
        <v>51.643342107026257</v>
      </c>
      <c r="E31" s="331"/>
      <c r="F31" s="330">
        <v>9.2043509935085304</v>
      </c>
      <c r="G31" s="330">
        <v>32.617210888685698</v>
      </c>
      <c r="H31" s="330">
        <f t="shared" si="1"/>
        <v>41.821561882194231</v>
      </c>
      <c r="I31" s="331"/>
      <c r="J31" s="330">
        <v>11.14774091382319</v>
      </c>
      <c r="K31" s="330">
        <v>29.97869000958309</v>
      </c>
      <c r="L31" s="330">
        <f t="shared" si="2"/>
        <v>41.126430923406282</v>
      </c>
      <c r="M31" s="236"/>
      <c r="N31" s="328">
        <f t="shared" si="3"/>
        <v>-1.609148529608706</v>
      </c>
      <c r="O31" s="328">
        <f t="shared" si="4"/>
        <v>1.2852597845644853</v>
      </c>
      <c r="P31" s="327"/>
      <c r="Q31" s="328">
        <f t="shared" si="5"/>
        <v>-4.7767917927069465</v>
      </c>
      <c r="R31" s="328">
        <f t="shared" si="6"/>
        <v>-0.56077703706501891</v>
      </c>
      <c r="S31" s="327"/>
      <c r="T31" s="328">
        <f t="shared" si="7"/>
        <v>-4.1312242079489696</v>
      </c>
      <c r="U31" s="328">
        <f t="shared" si="8"/>
        <v>-0.1116778475964586</v>
      </c>
    </row>
    <row r="32" spans="1:21" x14ac:dyDescent="0.2">
      <c r="A32" s="329" t="str">
        <f>name!D27</f>
        <v>82 Transport and mobile machine drivers and operatives</v>
      </c>
      <c r="B32" s="330">
        <v>2.7804762754575805</v>
      </c>
      <c r="C32" s="330">
        <v>55.306478888343925</v>
      </c>
      <c r="D32" s="330">
        <f t="shared" si="0"/>
        <v>58.086955163801505</v>
      </c>
      <c r="E32" s="331"/>
      <c r="F32" s="330">
        <v>2.5556217480857577</v>
      </c>
      <c r="G32" s="330">
        <v>53.403334543217952</v>
      </c>
      <c r="H32" s="330">
        <f t="shared" si="1"/>
        <v>55.958956291303707</v>
      </c>
      <c r="I32" s="331"/>
      <c r="J32" s="330">
        <v>3.838150560196314</v>
      </c>
      <c r="K32" s="330">
        <v>53.832518820902074</v>
      </c>
      <c r="L32" s="330">
        <f t="shared" si="2"/>
        <v>57.670669381098385</v>
      </c>
      <c r="M32" s="236"/>
      <c r="N32" s="328">
        <f t="shared" si="3"/>
        <v>-1.6723915428153102</v>
      </c>
      <c r="O32" s="328">
        <f t="shared" si="4"/>
        <v>2.748390777215115</v>
      </c>
      <c r="P32" s="327"/>
      <c r="Q32" s="328">
        <f t="shared" si="5"/>
        <v>-0.69789079110407215</v>
      </c>
      <c r="R32" s="328">
        <f t="shared" si="6"/>
        <v>5.3377807365118102E-2</v>
      </c>
      <c r="S32" s="327"/>
      <c r="T32" s="328">
        <f t="shared" si="7"/>
        <v>-0.74367328655137177</v>
      </c>
      <c r="U32" s="328">
        <f t="shared" si="8"/>
        <v>0.20106998184517</v>
      </c>
    </row>
    <row r="33" spans="1:21" x14ac:dyDescent="0.2">
      <c r="A33" s="329" t="str">
        <f>name!D28</f>
        <v>91 Elementary trades and related occupations</v>
      </c>
      <c r="B33" s="330">
        <v>6.6435536566241629</v>
      </c>
      <c r="C33" s="330">
        <v>20.876198829385416</v>
      </c>
      <c r="D33" s="330">
        <f t="shared" si="0"/>
        <v>27.51975248600958</v>
      </c>
      <c r="E33" s="331"/>
      <c r="F33" s="330">
        <v>4.6610326017777846</v>
      </c>
      <c r="G33" s="330">
        <v>16.767572914799345</v>
      </c>
      <c r="H33" s="330">
        <f t="shared" si="1"/>
        <v>21.428605516577129</v>
      </c>
      <c r="I33" s="331"/>
      <c r="J33" s="330">
        <v>18.166123742008121</v>
      </c>
      <c r="K33" s="330">
        <v>24.808212948064664</v>
      </c>
      <c r="L33" s="330">
        <f t="shared" si="2"/>
        <v>42.974336690072789</v>
      </c>
      <c r="M33" s="236"/>
      <c r="N33" s="328">
        <f t="shared" si="3"/>
        <v>-6.8428188440889599</v>
      </c>
      <c r="O33" s="328">
        <f t="shared" si="4"/>
        <v>9.4927445208104153</v>
      </c>
      <c r="P33" s="327"/>
      <c r="Q33" s="328">
        <f t="shared" si="5"/>
        <v>-4.2885808318007035</v>
      </c>
      <c r="R33" s="328">
        <f t="shared" si="6"/>
        <v>2.6459184837450023</v>
      </c>
      <c r="S33" s="327"/>
      <c r="T33" s="328">
        <f t="shared" si="7"/>
        <v>-4.8804302308946941</v>
      </c>
      <c r="U33" s="328">
        <f t="shared" si="8"/>
        <v>4.7484691830809611</v>
      </c>
    </row>
    <row r="34" spans="1:21" x14ac:dyDescent="0.2">
      <c r="A34" s="329" t="str">
        <f>name!D29</f>
        <v>92 Elementary administration and service occupations</v>
      </c>
      <c r="B34" s="330">
        <v>62.816895237279553</v>
      </c>
      <c r="C34" s="330">
        <v>63.872900464993293</v>
      </c>
      <c r="D34" s="330">
        <f t="shared" ref="D34" si="9">SUM(B34:C34)</f>
        <v>126.68979570227285</v>
      </c>
      <c r="E34" s="331"/>
      <c r="F34" s="330">
        <v>58.656788486261476</v>
      </c>
      <c r="G34" s="330">
        <v>56.989929577331601</v>
      </c>
      <c r="H34" s="330">
        <f t="shared" ref="H34" si="10">SUM(F34:G34)</f>
        <v>115.64671806359308</v>
      </c>
      <c r="I34" s="331"/>
      <c r="J34" s="330">
        <v>41.872733848431601</v>
      </c>
      <c r="K34" s="330">
        <v>53.065788986335249</v>
      </c>
      <c r="L34" s="330">
        <f t="shared" ref="L34" si="11">SUM(J34:K34)</f>
        <v>94.938522834766843</v>
      </c>
      <c r="M34" s="236"/>
      <c r="N34" s="328">
        <f t="shared" si="3"/>
        <v>-1.3610676726818705</v>
      </c>
      <c r="O34" s="328">
        <f t="shared" si="4"/>
        <v>-2.222063200933011</v>
      </c>
      <c r="P34" s="327"/>
      <c r="Q34" s="328">
        <f t="shared" si="5"/>
        <v>-2.2546071381486232</v>
      </c>
      <c r="R34" s="328">
        <f t="shared" si="6"/>
        <v>-0.47448496485464897</v>
      </c>
      <c r="S34" s="327"/>
      <c r="T34" s="328">
        <f t="shared" si="7"/>
        <v>-1.8074959444189242</v>
      </c>
      <c r="U34" s="328">
        <f t="shared" si="8"/>
        <v>-1.3067894236842403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630.60315926780663</v>
      </c>
      <c r="C36" s="333">
        <f t="shared" ref="C36:D36" si="12">SUM(C9:C34)</f>
        <v>725.91384073219376</v>
      </c>
      <c r="D36" s="333">
        <f t="shared" si="12"/>
        <v>1356.5170000000003</v>
      </c>
      <c r="E36" s="333"/>
      <c r="F36" s="333">
        <f>SUM(F9:F34)</f>
        <v>664.02567813787346</v>
      </c>
      <c r="G36" s="333">
        <f t="shared" ref="G36:H36" si="13">SUM(G9:G34)</f>
        <v>735.50732186212622</v>
      </c>
      <c r="H36" s="333">
        <f t="shared" si="13"/>
        <v>1399.5329999999999</v>
      </c>
      <c r="I36" s="333"/>
      <c r="J36" s="333">
        <f>SUM(J9:J34)</f>
        <v>718.68021313741986</v>
      </c>
      <c r="K36" s="333">
        <f t="shared" ref="K36:L36" si="14">SUM(K9:K34)</f>
        <v>770.77678686257923</v>
      </c>
      <c r="L36" s="333">
        <f t="shared" si="14"/>
        <v>1489.4569999999992</v>
      </c>
      <c r="M36" s="258"/>
      <c r="N36" s="334">
        <f t="shared" si="3"/>
        <v>1.0382339032149135</v>
      </c>
      <c r="O36" s="334">
        <f>IF(F36&gt;0,(EXP(LN(J36/F36)/($J$6-$F$6))-1)*100,0)</f>
        <v>0.52869717697614504</v>
      </c>
      <c r="P36" s="335"/>
      <c r="Q36" s="334">
        <f t="shared" ref="Q36" si="15">IF(C36&gt;0,(EXP(LN(G36/C36)/($F$6-$B$6))-1)*100,0)</f>
        <v>0.26292832848202607</v>
      </c>
      <c r="R36" s="334">
        <f t="shared" ref="R36" si="16">IF(G36&gt;0,(EXP(LN(K36/G36)/($J$6-$F$6))-1)*100,0)</f>
        <v>0.31274352870633848</v>
      </c>
      <c r="S36" s="335"/>
      <c r="T36" s="334">
        <f t="shared" ref="T36" si="17">IF(D36&gt;0,(EXP(LN(H36/D36)/($F$6-$B$6))-1)*100,0)</f>
        <v>0.62631770309933277</v>
      </c>
      <c r="U36" s="334">
        <f t="shared" ref="U36" si="18">IF(H36&gt;0,(EXP(LN(L36/H36)/($J$6-$F$6))-1)*100,0)</f>
        <v>0.41601638537631658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West Midlands</v>
      </c>
      <c r="Q1" s="19" t="str">
        <f>CONCATENATE("Occupation Table 5.1  Males: Employment Change by Status (SOC 2020), ",B$5,"-",L$5,", ",Info!B5)</f>
        <v>Occupation Table 5.1  Males: Employment Change by Status (SOC 2020), 2015-2035, West Midlands</v>
      </c>
      <c r="AG1" s="19" t="str">
        <f>CONCATENATE("Occupation Table 5.2  Females: Employment Change by Status (SOC 2020), ",R$5,"-",AB$5,", ",Info!B5)</f>
        <v>Occupation Table 5.2  Females: Employment Change by Status (SOC 2020), 2015-2035, West Midlands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83.289234945306163</v>
      </c>
      <c r="C8" s="11">
        <v>12.067870856514407</v>
      </c>
      <c r="D8" s="11">
        <v>18.433786276519509</v>
      </c>
      <c r="E8" s="11">
        <f>SUM(B8:D8)</f>
        <v>113.79089207834008</v>
      </c>
      <c r="F8" s="11"/>
      <c r="G8" s="11">
        <v>93.562860533880212</v>
      </c>
      <c r="H8" s="11">
        <v>19.356238861576127</v>
      </c>
      <c r="I8" s="11">
        <v>21.75663655610558</v>
      </c>
      <c r="J8" s="11">
        <f>SUM(G8:I8)</f>
        <v>134.67573595156193</v>
      </c>
      <c r="K8" s="11"/>
      <c r="L8" s="11">
        <v>93.493481424886298</v>
      </c>
      <c r="M8" s="11">
        <v>22.959157409453343</v>
      </c>
      <c r="N8" s="11">
        <v>23.76229427774911</v>
      </c>
      <c r="O8" s="11">
        <f>SUM(L8:N8)</f>
        <v>140.21493311208874</v>
      </c>
      <c r="Q8" s="10" t="str">
        <f>name!E4</f>
        <v>Managers, directors and senior officials</v>
      </c>
      <c r="R8" s="11">
        <v>58.969260926597634</v>
      </c>
      <c r="S8" s="11">
        <v>5.1420866330446477</v>
      </c>
      <c r="T8" s="11">
        <v>12.807832065262598</v>
      </c>
      <c r="U8" s="11">
        <f>SUM(R8:T8)</f>
        <v>76.919179624904885</v>
      </c>
      <c r="V8" s="11"/>
      <c r="W8" s="11">
        <v>63.794454585852087</v>
      </c>
      <c r="X8" s="11">
        <v>8.5295337461436063</v>
      </c>
      <c r="Y8" s="11">
        <v>14.097937612069233</v>
      </c>
      <c r="Z8" s="11">
        <f>SUM(W8:Y8)</f>
        <v>86.421925944064924</v>
      </c>
      <c r="AA8" s="11"/>
      <c r="AB8" s="11">
        <v>61.341505725460202</v>
      </c>
      <c r="AC8" s="11">
        <v>9.3629528905201536</v>
      </c>
      <c r="AD8" s="11">
        <v>15.527917383513866</v>
      </c>
      <c r="AE8" s="11">
        <f>SUM(AB8:AD8)</f>
        <v>86.232375999494224</v>
      </c>
      <c r="AG8" s="10" t="str">
        <f>name!E4</f>
        <v>Managers, directors and senior officials</v>
      </c>
      <c r="AH8" s="11">
        <v>24.319974018708542</v>
      </c>
      <c r="AI8" s="11">
        <v>6.9257842234697549</v>
      </c>
      <c r="AJ8" s="11">
        <v>5.6259542112569161</v>
      </c>
      <c r="AK8" s="11">
        <f>SUM(AH8:AJ8)</f>
        <v>36.871712453435215</v>
      </c>
      <c r="AL8" s="11"/>
      <c r="AM8" s="11">
        <v>29.768405948028143</v>
      </c>
      <c r="AN8" s="11">
        <v>10.826705115432507</v>
      </c>
      <c r="AO8" s="11">
        <v>7.6586989440363418</v>
      </c>
      <c r="AP8" s="11">
        <f>SUM(AM8:AO8)</f>
        <v>48.253810007496995</v>
      </c>
      <c r="AQ8" s="11"/>
      <c r="AR8" s="11">
        <v>32.151975699426096</v>
      </c>
      <c r="AS8" s="11">
        <v>13.596204518933176</v>
      </c>
      <c r="AT8" s="11">
        <v>8.2343768942352362</v>
      </c>
      <c r="AU8" s="11">
        <f>SUM(AR8:AT8)</f>
        <v>53.982557112594506</v>
      </c>
    </row>
    <row r="9" spans="1:47" x14ac:dyDescent="0.2">
      <c r="A9" t="str">
        <f>name!E5</f>
        <v>Professional occupations</v>
      </c>
      <c r="B9" s="11">
        <v>172.50045469036237</v>
      </c>
      <c r="C9" s="11">
        <v>50.490277225540069</v>
      </c>
      <c r="D9" s="11">
        <v>27.819412224680065</v>
      </c>
      <c r="E9" s="11">
        <f t="shared" ref="E9:E18" si="0">SUM(B9:D9)</f>
        <v>250.81014414058251</v>
      </c>
      <c r="F9" s="11"/>
      <c r="G9" s="11">
        <v>208.14951468644506</v>
      </c>
      <c r="H9" s="11">
        <v>63.176945114273067</v>
      </c>
      <c r="I9" s="11">
        <v>34.080906912370061</v>
      </c>
      <c r="J9" s="11">
        <f t="shared" ref="J9:J16" si="1">SUM(G9:I9)</f>
        <v>305.40736671308815</v>
      </c>
      <c r="K9" s="11"/>
      <c r="L9" s="11">
        <v>250.70311353590688</v>
      </c>
      <c r="M9" s="11">
        <v>77.006390124211578</v>
      </c>
      <c r="N9" s="11">
        <v>31.971382992185028</v>
      </c>
      <c r="O9" s="11">
        <f t="shared" ref="O9:O16" si="2">SUM(L9:N9)</f>
        <v>359.68088665230346</v>
      </c>
      <c r="Q9" s="10" t="str">
        <f>name!E5</f>
        <v>Professional occupations</v>
      </c>
      <c r="R9" s="11">
        <v>101.87440157085754</v>
      </c>
      <c r="S9" s="11">
        <v>9.1990882747849216</v>
      </c>
      <c r="T9" s="11">
        <v>19.06141710631179</v>
      </c>
      <c r="U9" s="11">
        <f t="shared" ref="U9:U16" si="3">SUM(R9:T9)</f>
        <v>130.13490695195426</v>
      </c>
      <c r="V9" s="11"/>
      <c r="W9" s="11">
        <v>118.55340762807388</v>
      </c>
      <c r="X9" s="11">
        <v>13.115200493432356</v>
      </c>
      <c r="Y9" s="11">
        <v>24.850188058614528</v>
      </c>
      <c r="Z9" s="11">
        <f t="shared" ref="Z9:Z16" si="4">SUM(W9:Y9)</f>
        <v>156.51879618012077</v>
      </c>
      <c r="AA9" s="11"/>
      <c r="AB9" s="11">
        <v>145.18812821389423</v>
      </c>
      <c r="AC9" s="11">
        <v>18.129395204683249</v>
      </c>
      <c r="AD9" s="11">
        <v>22.140829596582268</v>
      </c>
      <c r="AE9" s="11">
        <f t="shared" ref="AE9:AE16" si="5">SUM(AB9:AD9)</f>
        <v>185.45835301515976</v>
      </c>
      <c r="AG9" s="10" t="str">
        <f>name!E5</f>
        <v>Professional occupations</v>
      </c>
      <c r="AH9" s="11">
        <v>70.626053119504846</v>
      </c>
      <c r="AI9" s="11">
        <v>41.291188950755163</v>
      </c>
      <c r="AJ9" s="11">
        <v>8.757995118368278</v>
      </c>
      <c r="AK9" s="11">
        <f t="shared" ref="AK9:AK18" si="6">SUM(AH9:AJ9)</f>
        <v>120.6752371886283</v>
      </c>
      <c r="AL9" s="11"/>
      <c r="AM9" s="11">
        <v>89.596107058371217</v>
      </c>
      <c r="AN9" s="11">
        <v>50.06174462084072</v>
      </c>
      <c r="AO9" s="11">
        <v>9.23071885375556</v>
      </c>
      <c r="AP9" s="11">
        <f t="shared" ref="AP9:AP18" si="7">SUM(AM9:AO9)</f>
        <v>148.88857053296749</v>
      </c>
      <c r="AQ9" s="11"/>
      <c r="AR9" s="11">
        <v>105.51498532201271</v>
      </c>
      <c r="AS9" s="11">
        <v>58.876994919528329</v>
      </c>
      <c r="AT9" s="11">
        <v>9.8305533956027542</v>
      </c>
      <c r="AU9" s="11">
        <f t="shared" ref="AU9:AU18" si="8">SUM(AR9:AT9)</f>
        <v>174.22253363714378</v>
      </c>
    </row>
    <row r="10" spans="1:47" x14ac:dyDescent="0.2">
      <c r="A10" t="str">
        <f>name!E6</f>
        <v>Associate professional occupations</v>
      </c>
      <c r="B10" s="11">
        <v>105.16535282995289</v>
      </c>
      <c r="C10" s="11">
        <v>32.122460894471814</v>
      </c>
      <c r="D10" s="11">
        <v>21.639169841549304</v>
      </c>
      <c r="E10" s="11">
        <f t="shared" si="0"/>
        <v>158.92698356597401</v>
      </c>
      <c r="F10" s="11"/>
      <c r="G10" s="11">
        <v>120.92369150402695</v>
      </c>
      <c r="H10" s="11">
        <v>39.194462356553636</v>
      </c>
      <c r="I10" s="11">
        <v>21.135334829976038</v>
      </c>
      <c r="J10" s="11">
        <f t="shared" si="1"/>
        <v>181.25348869055662</v>
      </c>
      <c r="K10" s="11"/>
      <c r="L10" s="11">
        <v>138.68955445458647</v>
      </c>
      <c r="M10" s="11">
        <v>50.698351702334897</v>
      </c>
      <c r="N10" s="11">
        <v>22.109016030561076</v>
      </c>
      <c r="O10" s="11">
        <f t="shared" si="2"/>
        <v>211.49692218748243</v>
      </c>
      <c r="Q10" s="10" t="str">
        <f>name!E6</f>
        <v>Associate professional occupations</v>
      </c>
      <c r="R10" s="11">
        <v>67.173064811328715</v>
      </c>
      <c r="S10" s="11">
        <v>8.4651903700232847</v>
      </c>
      <c r="T10" s="11">
        <v>13.191648594094969</v>
      </c>
      <c r="U10" s="11">
        <f t="shared" si="3"/>
        <v>88.829903775446965</v>
      </c>
      <c r="V10" s="11"/>
      <c r="W10" s="11">
        <v>73.548238988854465</v>
      </c>
      <c r="X10" s="11">
        <v>11.522408992363237</v>
      </c>
      <c r="Y10" s="11">
        <v>14.048001808816494</v>
      </c>
      <c r="Z10" s="11">
        <f t="shared" si="4"/>
        <v>99.118649790034198</v>
      </c>
      <c r="AA10" s="11"/>
      <c r="AB10" s="11">
        <v>70.458206883571521</v>
      </c>
      <c r="AC10" s="11">
        <v>12.298840074384135</v>
      </c>
      <c r="AD10" s="11">
        <v>14.887475419369084</v>
      </c>
      <c r="AE10" s="11">
        <f t="shared" si="5"/>
        <v>97.644522377324733</v>
      </c>
      <c r="AG10" s="10" t="str">
        <f>name!E6</f>
        <v>Associate professional occupations</v>
      </c>
      <c r="AH10" s="11">
        <v>37.992288018624215</v>
      </c>
      <c r="AI10" s="11">
        <v>23.657270524448535</v>
      </c>
      <c r="AJ10" s="11">
        <v>8.4475212474543326</v>
      </c>
      <c r="AK10" s="11">
        <f t="shared" si="6"/>
        <v>70.09707979052709</v>
      </c>
      <c r="AL10" s="11"/>
      <c r="AM10" s="11">
        <v>47.375452515172519</v>
      </c>
      <c r="AN10" s="11">
        <v>27.672053364190386</v>
      </c>
      <c r="AO10" s="11">
        <v>7.0873330211595551</v>
      </c>
      <c r="AP10" s="11">
        <f t="shared" si="7"/>
        <v>82.134838900522453</v>
      </c>
      <c r="AQ10" s="11"/>
      <c r="AR10" s="11">
        <v>68.231347571014922</v>
      </c>
      <c r="AS10" s="11">
        <v>38.399511627950766</v>
      </c>
      <c r="AT10" s="11">
        <v>7.2215406111919913</v>
      </c>
      <c r="AU10" s="11">
        <f t="shared" si="8"/>
        <v>113.85239981015768</v>
      </c>
    </row>
    <row r="11" spans="1:47" x14ac:dyDescent="0.2">
      <c r="A11" t="str">
        <f>name!E7</f>
        <v>Administrative and secretarial occupations</v>
      </c>
      <c r="B11" s="11">
        <v>93.989184737228442</v>
      </c>
      <c r="C11" s="11">
        <v>71.364725570716828</v>
      </c>
      <c r="D11" s="11">
        <v>6.4254480402513181</v>
      </c>
      <c r="E11" s="11">
        <f t="shared" si="0"/>
        <v>171.77935834819661</v>
      </c>
      <c r="F11" s="11"/>
      <c r="G11" s="11">
        <v>94.027427776631896</v>
      </c>
      <c r="H11" s="11">
        <v>70.905778591601134</v>
      </c>
      <c r="I11" s="11">
        <v>5.0187405212354905</v>
      </c>
      <c r="J11" s="11">
        <f t="shared" si="1"/>
        <v>169.9519468894685</v>
      </c>
      <c r="K11" s="11"/>
      <c r="L11" s="11">
        <v>94.272221391679309</v>
      </c>
      <c r="M11" s="11">
        <v>63.632247358159674</v>
      </c>
      <c r="N11" s="11">
        <v>4.5593505496377409</v>
      </c>
      <c r="O11" s="11">
        <f t="shared" si="2"/>
        <v>162.46381929947674</v>
      </c>
      <c r="Q11" s="10" t="str">
        <f>name!E7</f>
        <v>Administrative and secretarial occupations</v>
      </c>
      <c r="R11" s="11">
        <v>33.587541921283083</v>
      </c>
      <c r="S11" s="11">
        <v>11.417453317868963</v>
      </c>
      <c r="T11" s="11">
        <v>1.9057179658549184</v>
      </c>
      <c r="U11" s="11">
        <f t="shared" si="3"/>
        <v>46.910713205006964</v>
      </c>
      <c r="V11" s="11"/>
      <c r="W11" s="11">
        <v>36.248509060859796</v>
      </c>
      <c r="X11" s="11">
        <v>13.417099759146758</v>
      </c>
      <c r="Y11" s="11">
        <v>1.7498171271124974</v>
      </c>
      <c r="Z11" s="11">
        <f t="shared" si="4"/>
        <v>51.415425947119054</v>
      </c>
      <c r="AA11" s="11"/>
      <c r="AB11" s="11">
        <v>45.555751981104791</v>
      </c>
      <c r="AC11" s="11">
        <v>14.152952769733766</v>
      </c>
      <c r="AD11" s="11">
        <v>2.3871838942740418</v>
      </c>
      <c r="AE11" s="11">
        <f t="shared" si="5"/>
        <v>62.095888645112595</v>
      </c>
      <c r="AG11" s="10" t="str">
        <f>name!E7</f>
        <v>Administrative and secretarial occupations</v>
      </c>
      <c r="AH11" s="11">
        <v>60.401642815945372</v>
      </c>
      <c r="AI11" s="11">
        <v>59.94727225284786</v>
      </c>
      <c r="AJ11" s="11">
        <v>4.5197300743963984</v>
      </c>
      <c r="AK11" s="11">
        <f t="shared" si="6"/>
        <v>124.86864514318962</v>
      </c>
      <c r="AL11" s="11"/>
      <c r="AM11" s="11">
        <v>57.778918715772029</v>
      </c>
      <c r="AN11" s="11">
        <v>57.48867883245439</v>
      </c>
      <c r="AO11" s="11">
        <v>3.268923394122992</v>
      </c>
      <c r="AP11" s="11">
        <f t="shared" si="7"/>
        <v>118.53652094234941</v>
      </c>
      <c r="AQ11" s="11"/>
      <c r="AR11" s="11">
        <v>48.716469410574511</v>
      </c>
      <c r="AS11" s="11">
        <v>49.479294588425915</v>
      </c>
      <c r="AT11" s="11">
        <v>2.1721666553637</v>
      </c>
      <c r="AU11" s="11">
        <f t="shared" si="8"/>
        <v>100.36793065436413</v>
      </c>
    </row>
    <row r="12" spans="1:47" x14ac:dyDescent="0.2">
      <c r="A12" t="str">
        <f>name!E8</f>
        <v>Skilled trades occupations</v>
      </c>
      <c r="B12" s="11">
        <v>96.232965497697933</v>
      </c>
      <c r="C12" s="11">
        <v>13.678002068785114</v>
      </c>
      <c r="D12" s="11">
        <v>37.545750142121534</v>
      </c>
      <c r="E12" s="11">
        <f t="shared" si="0"/>
        <v>147.45671770860457</v>
      </c>
      <c r="F12" s="11"/>
      <c r="G12" s="11">
        <v>75.535840466257966</v>
      </c>
      <c r="H12" s="11">
        <v>11.615087214046129</v>
      </c>
      <c r="I12" s="11">
        <v>40.905124961897634</v>
      </c>
      <c r="J12" s="11">
        <f t="shared" si="1"/>
        <v>128.05605264220173</v>
      </c>
      <c r="K12" s="11"/>
      <c r="L12" s="11">
        <v>60.715711925470018</v>
      </c>
      <c r="M12" s="11">
        <v>14.294912943864597</v>
      </c>
      <c r="N12" s="11">
        <v>42.282973998448114</v>
      </c>
      <c r="O12" s="11">
        <f t="shared" si="2"/>
        <v>117.29359886778273</v>
      </c>
      <c r="Q12" s="10" t="str">
        <f>name!E8</f>
        <v>Skilled trades occupations</v>
      </c>
      <c r="R12" s="11">
        <v>91.231847973510696</v>
      </c>
      <c r="S12" s="11">
        <v>9.4874792016949314</v>
      </c>
      <c r="T12" s="11">
        <v>34.536334081232887</v>
      </c>
      <c r="U12" s="11">
        <f t="shared" si="3"/>
        <v>135.25566125643851</v>
      </c>
      <c r="V12" s="11"/>
      <c r="W12" s="11">
        <v>70.184673042889926</v>
      </c>
      <c r="X12" s="11">
        <v>7.6629064416660047</v>
      </c>
      <c r="Y12" s="11">
        <v>37.463449913340433</v>
      </c>
      <c r="Z12" s="11">
        <f t="shared" si="4"/>
        <v>115.31102939789636</v>
      </c>
      <c r="AA12" s="11"/>
      <c r="AB12" s="11">
        <v>54.850577910865397</v>
      </c>
      <c r="AC12" s="11">
        <v>9.7474835390662999</v>
      </c>
      <c r="AD12" s="11">
        <v>38.169340733383144</v>
      </c>
      <c r="AE12" s="11">
        <f t="shared" si="5"/>
        <v>102.76740218331483</v>
      </c>
      <c r="AG12" s="10" t="str">
        <f>name!E8</f>
        <v>Skilled trades occupations</v>
      </c>
      <c r="AH12" s="11">
        <v>5.0011175241872499</v>
      </c>
      <c r="AI12" s="11">
        <v>4.190522867090178</v>
      </c>
      <c r="AJ12" s="11">
        <v>3.0094160608886558</v>
      </c>
      <c r="AK12" s="11">
        <f t="shared" si="6"/>
        <v>12.201056452166084</v>
      </c>
      <c r="AL12" s="11"/>
      <c r="AM12" s="11">
        <v>5.3511674233680298</v>
      </c>
      <c r="AN12" s="11">
        <v>3.9521807723801285</v>
      </c>
      <c r="AO12" s="11">
        <v>3.4416750485571939</v>
      </c>
      <c r="AP12" s="11">
        <f t="shared" si="7"/>
        <v>12.745023244305353</v>
      </c>
      <c r="AQ12" s="11"/>
      <c r="AR12" s="11">
        <v>5.8651340146046094</v>
      </c>
      <c r="AS12" s="11">
        <v>4.5474294047982973</v>
      </c>
      <c r="AT12" s="11">
        <v>4.1136332650649674</v>
      </c>
      <c r="AU12" s="11">
        <f t="shared" si="8"/>
        <v>14.526196684467875</v>
      </c>
    </row>
    <row r="13" spans="1:47" x14ac:dyDescent="0.2">
      <c r="A13" t="str">
        <f>name!E9</f>
        <v>Caring, leisure and other service occupations</v>
      </c>
      <c r="B13" s="11">
        <v>65.665274583931335</v>
      </c>
      <c r="C13" s="11">
        <v>62.866107074454796</v>
      </c>
      <c r="D13" s="11">
        <v>11.12253386238371</v>
      </c>
      <c r="E13" s="11">
        <f t="shared" si="0"/>
        <v>139.65391552076983</v>
      </c>
      <c r="F13" s="11"/>
      <c r="G13" s="11">
        <v>66.671646409405824</v>
      </c>
      <c r="H13" s="11">
        <v>62.919515627423209</v>
      </c>
      <c r="I13" s="11">
        <v>9.813050631204435</v>
      </c>
      <c r="J13" s="11">
        <f t="shared" si="1"/>
        <v>139.40421266803347</v>
      </c>
      <c r="K13" s="11"/>
      <c r="L13" s="11">
        <v>77.114584679408395</v>
      </c>
      <c r="M13" s="11">
        <v>62.758924908934425</v>
      </c>
      <c r="N13" s="11">
        <v>12.641010600051565</v>
      </c>
      <c r="O13" s="11">
        <f t="shared" si="2"/>
        <v>152.51452018839439</v>
      </c>
      <c r="Q13" s="10" t="str">
        <f>name!E9</f>
        <v>Caring, leisure and other service occupations</v>
      </c>
      <c r="R13" s="11">
        <v>12.697035371866715</v>
      </c>
      <c r="S13" s="11">
        <v>6.2990592086532926</v>
      </c>
      <c r="T13" s="11">
        <v>1.7522669075485269</v>
      </c>
      <c r="U13" s="11">
        <f t="shared" si="3"/>
        <v>20.748361488068536</v>
      </c>
      <c r="V13" s="11"/>
      <c r="W13" s="11">
        <v>11.998279065873396</v>
      </c>
      <c r="X13" s="11">
        <v>7.1007491520180182</v>
      </c>
      <c r="Y13" s="11">
        <v>1.8449993340348814</v>
      </c>
      <c r="Z13" s="11">
        <f t="shared" si="4"/>
        <v>20.944027551926297</v>
      </c>
      <c r="AA13" s="11"/>
      <c r="AB13" s="11">
        <v>12.949322810585615</v>
      </c>
      <c r="AC13" s="11">
        <v>8.9543897726843351</v>
      </c>
      <c r="AD13" s="11">
        <v>2.7969064880486387</v>
      </c>
      <c r="AE13" s="11">
        <f t="shared" si="5"/>
        <v>24.700619071318588</v>
      </c>
      <c r="AG13" s="10" t="str">
        <f>name!E9</f>
        <v>Caring, leisure and other service occupations</v>
      </c>
      <c r="AH13" s="11">
        <v>52.968239212064603</v>
      </c>
      <c r="AI13" s="11">
        <v>56.567047865801513</v>
      </c>
      <c r="AJ13" s="11">
        <v>9.370266954835186</v>
      </c>
      <c r="AK13" s="11">
        <f t="shared" si="6"/>
        <v>118.9055540327013</v>
      </c>
      <c r="AL13" s="11"/>
      <c r="AM13" s="11">
        <v>54.673367343532433</v>
      </c>
      <c r="AN13" s="11">
        <v>55.818766475405191</v>
      </c>
      <c r="AO13" s="11">
        <v>7.9680512971695547</v>
      </c>
      <c r="AP13" s="11">
        <f t="shared" si="7"/>
        <v>118.46018511610717</v>
      </c>
      <c r="AQ13" s="11"/>
      <c r="AR13" s="11">
        <v>64.165261868822739</v>
      </c>
      <c r="AS13" s="11">
        <v>53.804535136250102</v>
      </c>
      <c r="AT13" s="11">
        <v>9.8441041120029258</v>
      </c>
      <c r="AU13" s="11">
        <f t="shared" si="8"/>
        <v>127.81390111707577</v>
      </c>
    </row>
    <row r="14" spans="1:47" x14ac:dyDescent="0.2">
      <c r="A14" t="str">
        <f>name!E10</f>
        <v>Sales and customer service occupations</v>
      </c>
      <c r="B14" s="11">
        <v>40.553294711555793</v>
      </c>
      <c r="C14" s="11">
        <v>62.723671861346666</v>
      </c>
      <c r="D14" s="11">
        <v>6.8821766055200984</v>
      </c>
      <c r="E14" s="11">
        <f t="shared" si="0"/>
        <v>110.15914317842257</v>
      </c>
      <c r="F14" s="11"/>
      <c r="G14" s="11">
        <v>39.162208367466839</v>
      </c>
      <c r="H14" s="11">
        <v>62.335097094221538</v>
      </c>
      <c r="I14" s="11">
        <v>4.4310492297327428</v>
      </c>
      <c r="J14" s="11">
        <f t="shared" si="1"/>
        <v>105.92835469142111</v>
      </c>
      <c r="K14" s="11"/>
      <c r="L14" s="11">
        <v>40.055497949648213</v>
      </c>
      <c r="M14" s="11">
        <v>65.369455882993137</v>
      </c>
      <c r="N14" s="11">
        <v>3.6574060304851219</v>
      </c>
      <c r="O14" s="11">
        <f t="shared" si="2"/>
        <v>109.08235986312647</v>
      </c>
      <c r="Q14" s="10" t="str">
        <f>name!E10</f>
        <v>Sales and customer service occupations</v>
      </c>
      <c r="R14" s="11">
        <v>22.517394597814924</v>
      </c>
      <c r="S14" s="11">
        <v>18.675167611734938</v>
      </c>
      <c r="T14" s="11">
        <v>4.2056781563919357</v>
      </c>
      <c r="U14" s="11">
        <f t="shared" si="3"/>
        <v>45.398240365941795</v>
      </c>
      <c r="V14" s="11"/>
      <c r="W14" s="11">
        <v>22.089626345953437</v>
      </c>
      <c r="X14" s="11">
        <v>21.240947360651749</v>
      </c>
      <c r="Y14" s="11">
        <v>2.6688454203250185</v>
      </c>
      <c r="Z14" s="11">
        <f t="shared" si="4"/>
        <v>45.999419126930206</v>
      </c>
      <c r="AA14" s="11"/>
      <c r="AB14" s="11">
        <v>23.823477201385327</v>
      </c>
      <c r="AC14" s="11">
        <v>23.948595072347327</v>
      </c>
      <c r="AD14" s="11">
        <v>2.4203425322368384</v>
      </c>
      <c r="AE14" s="11">
        <f t="shared" si="5"/>
        <v>50.192414805969491</v>
      </c>
      <c r="AG14" s="10" t="str">
        <f>name!E10</f>
        <v>Sales and customer service occupations</v>
      </c>
      <c r="AH14" s="11">
        <v>18.035900113740862</v>
      </c>
      <c r="AI14" s="11">
        <v>44.04850424961171</v>
      </c>
      <c r="AJ14" s="11">
        <v>2.6764984491281654</v>
      </c>
      <c r="AK14" s="11">
        <f t="shared" si="6"/>
        <v>64.760902812480737</v>
      </c>
      <c r="AL14" s="11"/>
      <c r="AM14" s="11">
        <v>17.072582021513394</v>
      </c>
      <c r="AN14" s="11">
        <v>41.094149733569814</v>
      </c>
      <c r="AO14" s="11">
        <v>1.762203809407723</v>
      </c>
      <c r="AP14" s="11">
        <f t="shared" si="7"/>
        <v>59.928935564490928</v>
      </c>
      <c r="AQ14" s="11"/>
      <c r="AR14" s="11">
        <v>16.232020748262901</v>
      </c>
      <c r="AS14" s="11">
        <v>41.42086081064577</v>
      </c>
      <c r="AT14" s="11">
        <v>1.2370634982482842</v>
      </c>
      <c r="AU14" s="11">
        <f t="shared" si="8"/>
        <v>58.889945057156957</v>
      </c>
    </row>
    <row r="15" spans="1:47" x14ac:dyDescent="0.2">
      <c r="A15" t="str">
        <f>name!E11</f>
        <v>Process, plant and machine operatives</v>
      </c>
      <c r="B15" s="11">
        <v>83.861223082480464</v>
      </c>
      <c r="C15" s="11">
        <v>12.39066460288806</v>
      </c>
      <c r="D15" s="11">
        <v>13.478409585459216</v>
      </c>
      <c r="E15" s="11">
        <f t="shared" si="0"/>
        <v>109.73029727082775</v>
      </c>
      <c r="F15" s="11"/>
      <c r="G15" s="11">
        <v>65.598753075740419</v>
      </c>
      <c r="H15" s="11">
        <v>16.495113356011863</v>
      </c>
      <c r="I15" s="11">
        <v>15.686651741745651</v>
      </c>
      <c r="J15" s="11">
        <f t="shared" si="1"/>
        <v>97.780518173497924</v>
      </c>
      <c r="K15" s="11"/>
      <c r="L15" s="11">
        <v>59.955895941794246</v>
      </c>
      <c r="M15" s="11">
        <v>19.690183611928312</v>
      </c>
      <c r="N15" s="11">
        <v>19.151020750782155</v>
      </c>
      <c r="O15" s="11">
        <f t="shared" si="2"/>
        <v>98.79710030450471</v>
      </c>
      <c r="Q15" s="10" t="str">
        <f>name!E11</f>
        <v>Process, plant and machine operatives</v>
      </c>
      <c r="R15" s="11">
        <v>75.205849284376797</v>
      </c>
      <c r="S15" s="11">
        <v>9.2202245543342727</v>
      </c>
      <c r="T15" s="11">
        <v>12.541700931342001</v>
      </c>
      <c r="U15" s="11">
        <f t="shared" si="3"/>
        <v>96.967774770053069</v>
      </c>
      <c r="V15" s="11"/>
      <c r="W15" s="11">
        <v>58.570062320763384</v>
      </c>
      <c r="X15" s="11">
        <v>13.046639677275277</v>
      </c>
      <c r="Y15" s="11">
        <v>14.403843433865003</v>
      </c>
      <c r="Z15" s="11">
        <f t="shared" si="4"/>
        <v>86.02054543190367</v>
      </c>
      <c r="AA15" s="11"/>
      <c r="AB15" s="11">
        <v>51.685971267251951</v>
      </c>
      <c r="AC15" s="11">
        <v>14.532266833095255</v>
      </c>
      <c r="AD15" s="11">
        <v>17.592970730137985</v>
      </c>
      <c r="AE15" s="11">
        <f t="shared" si="5"/>
        <v>83.811208830485185</v>
      </c>
      <c r="AG15" s="10" t="str">
        <f>name!E11</f>
        <v>Process, plant and machine operatives</v>
      </c>
      <c r="AH15" s="11">
        <v>8.6553737981036178</v>
      </c>
      <c r="AI15" s="11">
        <v>3.1704400485537878</v>
      </c>
      <c r="AJ15" s="11">
        <v>0.93670865411722315</v>
      </c>
      <c r="AK15" s="11">
        <f t="shared" si="6"/>
        <v>12.762522500774629</v>
      </c>
      <c r="AL15" s="11"/>
      <c r="AM15" s="11">
        <v>7.0286907549770357</v>
      </c>
      <c r="AN15" s="11">
        <v>3.4484736787365904</v>
      </c>
      <c r="AO15" s="11">
        <v>1.2828083078806591</v>
      </c>
      <c r="AP15" s="11">
        <f t="shared" si="7"/>
        <v>11.759972741594284</v>
      </c>
      <c r="AQ15" s="11"/>
      <c r="AR15" s="11">
        <v>8.2699246745422741</v>
      </c>
      <c r="AS15" s="11">
        <v>5.157916778833048</v>
      </c>
      <c r="AT15" s="11">
        <v>1.5580500206441736</v>
      </c>
      <c r="AU15" s="11">
        <f t="shared" si="8"/>
        <v>14.985891474019496</v>
      </c>
    </row>
    <row r="16" spans="1:47" x14ac:dyDescent="0.2">
      <c r="A16" t="str">
        <f>name!E12</f>
        <v>Elementary occupations</v>
      </c>
      <c r="B16" s="11">
        <v>65.008088553559261</v>
      </c>
      <c r="C16" s="11">
        <v>73.414807356891146</v>
      </c>
      <c r="D16" s="11">
        <v>15.786652277831967</v>
      </c>
      <c r="E16" s="11">
        <f t="shared" si="0"/>
        <v>154.20954818828235</v>
      </c>
      <c r="F16" s="11"/>
      <c r="G16" s="11">
        <v>54.845439615921393</v>
      </c>
      <c r="H16" s="11">
        <v>66.87122876645553</v>
      </c>
      <c r="I16" s="11">
        <v>15.358655197793182</v>
      </c>
      <c r="J16" s="11">
        <f t="shared" si="1"/>
        <v>137.07532358017011</v>
      </c>
      <c r="K16" s="11"/>
      <c r="L16" s="11">
        <v>60.079671909622583</v>
      </c>
      <c r="M16" s="11">
        <v>58.109151687868113</v>
      </c>
      <c r="N16" s="11">
        <v>19.724035927348908</v>
      </c>
      <c r="O16" s="11">
        <f t="shared" si="2"/>
        <v>137.9128595248396</v>
      </c>
      <c r="Q16" s="10" t="str">
        <f>name!E12</f>
        <v>Elementary occupations</v>
      </c>
      <c r="R16" s="11">
        <v>51.768041860826564</v>
      </c>
      <c r="S16" s="11">
        <v>25.420237336249397</v>
      </c>
      <c r="T16" s="11">
        <v>7.5608200973026909</v>
      </c>
      <c r="U16" s="11">
        <f t="shared" si="3"/>
        <v>84.749099294378652</v>
      </c>
      <c r="V16" s="11"/>
      <c r="W16" s="11">
        <v>43.367102534774922</v>
      </c>
      <c r="X16" s="11">
        <v>23.339151286171109</v>
      </c>
      <c r="Y16" s="11">
        <v>7.0512486711848466</v>
      </c>
      <c r="Z16" s="11">
        <f t="shared" si="4"/>
        <v>73.757502492130882</v>
      </c>
      <c r="AA16" s="11"/>
      <c r="AB16" s="11">
        <v>47.367582437193548</v>
      </c>
      <c r="AC16" s="11">
        <v>21.084810149100477</v>
      </c>
      <c r="AD16" s="11">
        <v>9.4216093481058358</v>
      </c>
      <c r="AE16" s="11">
        <f t="shared" si="5"/>
        <v>77.874001934399857</v>
      </c>
      <c r="AG16" s="10" t="str">
        <f>name!E12</f>
        <v>Elementary occupations</v>
      </c>
      <c r="AH16" s="11">
        <v>13.240046692732717</v>
      </c>
      <c r="AI16" s="11">
        <v>47.994570020641724</v>
      </c>
      <c r="AJ16" s="11">
        <v>8.2258321805292791</v>
      </c>
      <c r="AK16" s="11">
        <f t="shared" si="6"/>
        <v>69.460448893903717</v>
      </c>
      <c r="AL16" s="11"/>
      <c r="AM16" s="11">
        <v>11.47833708114651</v>
      </c>
      <c r="AN16" s="11">
        <v>43.5320774802844</v>
      </c>
      <c r="AO16" s="11">
        <v>8.3074065266083341</v>
      </c>
      <c r="AP16" s="11">
        <f t="shared" si="7"/>
        <v>63.317821088039238</v>
      </c>
      <c r="AQ16" s="11"/>
      <c r="AR16" s="11">
        <v>12.712089472429014</v>
      </c>
      <c r="AS16" s="11">
        <v>37.024341538767615</v>
      </c>
      <c r="AT16" s="11">
        <v>10.30242657924307</v>
      </c>
      <c r="AU16" s="11">
        <f t="shared" si="8"/>
        <v>60.038857590439697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806.26507363207463</v>
      </c>
      <c r="C18" s="34">
        <f t="shared" ref="C18:D18" si="9">SUM(C8:C16)</f>
        <v>391.11858751160889</v>
      </c>
      <c r="D18" s="34">
        <f t="shared" si="9"/>
        <v>159.13333885631673</v>
      </c>
      <c r="E18" s="34">
        <f t="shared" si="0"/>
        <v>1356.5170000000003</v>
      </c>
      <c r="F18" s="34"/>
      <c r="G18" s="34">
        <f>SUM(G8:G16)</f>
        <v>818.47738243577658</v>
      </c>
      <c r="H18" s="34">
        <f t="shared" ref="H18:I18" si="10">SUM(H8:H16)</f>
        <v>412.86946698216224</v>
      </c>
      <c r="I18" s="34">
        <f t="shared" si="10"/>
        <v>168.18615058206083</v>
      </c>
      <c r="J18" s="34">
        <f t="shared" ref="J18" si="11">SUM(G18:I18)</f>
        <v>1399.5329999999997</v>
      </c>
      <c r="K18" s="34"/>
      <c r="L18" s="34">
        <f>SUM(L8:L16)</f>
        <v>875.07973321300233</v>
      </c>
      <c r="M18" s="34">
        <f t="shared" ref="M18:N18" si="12">SUM(M8:M16)</f>
        <v>434.51877562974806</v>
      </c>
      <c r="N18" s="34">
        <f t="shared" si="12"/>
        <v>179.85849115724881</v>
      </c>
      <c r="O18" s="34">
        <f>SUM(L18:N18)</f>
        <v>1489.4569999999992</v>
      </c>
      <c r="Q18" s="231" t="str">
        <f>name!E3</f>
        <v>All occupations</v>
      </c>
      <c r="R18" s="34">
        <f>SUM(R8:R16)</f>
        <v>515.02443831846267</v>
      </c>
      <c r="S18" s="34">
        <f t="shared" ref="S18:T18" si="13">SUM(S8:S16)</f>
        <v>103.32598650838865</v>
      </c>
      <c r="T18" s="34">
        <f t="shared" si="13"/>
        <v>107.56341590534234</v>
      </c>
      <c r="U18" s="34">
        <f t="shared" ref="U18" si="14">SUM(R18:T18)</f>
        <v>725.91384073219365</v>
      </c>
      <c r="V18" s="34"/>
      <c r="W18" s="34">
        <f>SUM(W8:W16)</f>
        <v>498.35435357389531</v>
      </c>
      <c r="X18" s="34">
        <f t="shared" ref="X18:Y18" si="15">SUM(X8:X16)</f>
        <v>118.97463690886812</v>
      </c>
      <c r="Y18" s="34">
        <f t="shared" si="15"/>
        <v>118.17833137936293</v>
      </c>
      <c r="Z18" s="34">
        <f t="shared" ref="Z18" si="16">SUM(W18:Y18)</f>
        <v>735.50732186212633</v>
      </c>
      <c r="AA18" s="34"/>
      <c r="AB18" s="34">
        <f>SUM(AB8:AB16)</f>
        <v>513.22052443131258</v>
      </c>
      <c r="AC18" s="34">
        <f t="shared" ref="AC18:AD18" si="17">SUM(AC8:AC16)</f>
        <v>132.21168630561499</v>
      </c>
      <c r="AD18" s="34">
        <f t="shared" si="17"/>
        <v>125.3445761256517</v>
      </c>
      <c r="AE18" s="34">
        <f t="shared" ref="AE18" si="18">SUM(AB18:AD18)</f>
        <v>770.77678686257923</v>
      </c>
      <c r="AG18" s="231" t="str">
        <f>name!E3</f>
        <v>All occupations</v>
      </c>
      <c r="AH18" s="34">
        <f>SUM(AH8:AH16)</f>
        <v>291.24063531361202</v>
      </c>
      <c r="AI18" s="34">
        <f t="shared" ref="AI18:AJ18" si="19">SUM(AI8:AI16)</f>
        <v>287.79260100322023</v>
      </c>
      <c r="AJ18" s="34">
        <f t="shared" si="19"/>
        <v>51.569922950974444</v>
      </c>
      <c r="AK18" s="34">
        <f t="shared" si="6"/>
        <v>630.60315926780663</v>
      </c>
      <c r="AL18" s="34"/>
      <c r="AM18" s="34">
        <f>SUM(AM8:AM16)</f>
        <v>320.12302886188127</v>
      </c>
      <c r="AN18" s="34">
        <f t="shared" ref="AN18:AO18" si="20">SUM(AN8:AN16)</f>
        <v>293.89483007329414</v>
      </c>
      <c r="AO18" s="34">
        <f t="shared" si="20"/>
        <v>50.00781920269791</v>
      </c>
      <c r="AP18" s="34">
        <f t="shared" si="7"/>
        <v>664.02567813787323</v>
      </c>
      <c r="AQ18" s="34"/>
      <c r="AR18" s="34">
        <f>SUM(AR8:AR16)</f>
        <v>361.8592087816898</v>
      </c>
      <c r="AS18" s="34">
        <f t="shared" ref="AS18:AT18" si="21">SUM(AS8:AS16)</f>
        <v>302.30708932413302</v>
      </c>
      <c r="AT18" s="34">
        <f t="shared" si="21"/>
        <v>54.513915031597094</v>
      </c>
      <c r="AU18" s="34">
        <f t="shared" si="8"/>
        <v>718.68021313741986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10.330254610943719</v>
      </c>
      <c r="C26" s="18">
        <f t="shared" ref="C26:O26" si="22">C8/C$18*100</f>
        <v>3.0854761808414994</v>
      </c>
      <c r="D26" s="18">
        <f t="shared" si="22"/>
        <v>11.58386194181697</v>
      </c>
      <c r="E26" s="18">
        <f t="shared" si="22"/>
        <v>8.3884604526401105</v>
      </c>
      <c r="F26" s="18"/>
      <c r="G26" s="18">
        <f t="shared" si="22"/>
        <v>11.431331218394639</v>
      </c>
      <c r="H26" s="18">
        <f t="shared" si="22"/>
        <v>4.6882224067231402</v>
      </c>
      <c r="I26" s="18">
        <f t="shared" si="22"/>
        <v>12.936045257478055</v>
      </c>
      <c r="J26" s="18">
        <f t="shared" si="22"/>
        <v>9.6229053513966427</v>
      </c>
      <c r="K26" s="18"/>
      <c r="L26" s="18">
        <f t="shared" si="22"/>
        <v>10.683995740777732</v>
      </c>
      <c r="M26" s="18">
        <f t="shared" si="22"/>
        <v>5.283812506416699</v>
      </c>
      <c r="N26" s="18">
        <f t="shared" si="22"/>
        <v>13.211661081363088</v>
      </c>
      <c r="O26" s="18">
        <f t="shared" si="22"/>
        <v>9.4138288726756691</v>
      </c>
      <c r="Q26" t="str">
        <f>$A$8</f>
        <v>Managers, directors and senior officials</v>
      </c>
      <c r="R26" s="18">
        <f>R8/R$18*100</f>
        <v>11.449798599680099</v>
      </c>
      <c r="S26" s="18">
        <f t="shared" ref="S26:U26" si="23">S8/S$18*100</f>
        <v>4.9765666961497441</v>
      </c>
      <c r="T26" s="18">
        <f t="shared" si="23"/>
        <v>11.907238123167929</v>
      </c>
      <c r="U26" s="18">
        <f t="shared" si="23"/>
        <v>10.596185843118832</v>
      </c>
      <c r="V26" s="18"/>
      <c r="W26" s="18">
        <f t="shared" ref="W26:Z26" si="24">W8/W$18*100</f>
        <v>12.801022832118738</v>
      </c>
      <c r="X26" s="18">
        <f t="shared" si="24"/>
        <v>7.1692034266740698</v>
      </c>
      <c r="Y26" s="18">
        <f t="shared" si="24"/>
        <v>11.929376094178892</v>
      </c>
      <c r="Z26" s="18">
        <f t="shared" si="24"/>
        <v>11.749974932304623</v>
      </c>
      <c r="AA26" s="18"/>
      <c r="AB26" s="18">
        <f t="shared" ref="AB26:AE26" si="25">AB8/AB$18*100</f>
        <v>11.952270574804322</v>
      </c>
      <c r="AC26" s="18">
        <f t="shared" si="25"/>
        <v>7.0817891762435758</v>
      </c>
      <c r="AD26" s="18">
        <f t="shared" si="25"/>
        <v>12.388184525789056</v>
      </c>
      <c r="AE26" s="18">
        <f t="shared" si="25"/>
        <v>11.187723536732364</v>
      </c>
      <c r="AG26" t="str">
        <f>$A$8</f>
        <v>Managers, directors and senior officials</v>
      </c>
      <c r="AH26" s="18">
        <f>AH8/AH$18*100</f>
        <v>8.3504741680433607</v>
      </c>
      <c r="AI26" s="18">
        <f t="shared" ref="AI26:AK26" si="26">AI8/AI$18*100</f>
        <v>2.4065192083907188</v>
      </c>
      <c r="AJ26" s="18">
        <f t="shared" si="26"/>
        <v>10.909370984721649</v>
      </c>
      <c r="AK26" s="18">
        <f t="shared" si="26"/>
        <v>5.8470548254542472</v>
      </c>
      <c r="AL26" s="18"/>
      <c r="AM26" s="18">
        <f t="shared" ref="AM26:AP26" si="27">AM8/AM$18*100</f>
        <v>9.2990516970498476</v>
      </c>
      <c r="AN26" s="18">
        <f t="shared" si="27"/>
        <v>3.6838705576183308</v>
      </c>
      <c r="AO26" s="18">
        <f t="shared" si="27"/>
        <v>15.315002865838142</v>
      </c>
      <c r="AP26" s="18">
        <f t="shared" si="27"/>
        <v>7.2668590381647773</v>
      </c>
      <c r="AQ26" s="18"/>
      <c r="AR26" s="18">
        <f t="shared" ref="AR26:AU26" si="28">AR8/AR$18*100</f>
        <v>8.8852169349719201</v>
      </c>
      <c r="AS26" s="18">
        <f t="shared" si="28"/>
        <v>4.4974812034114606</v>
      </c>
      <c r="AT26" s="18">
        <f t="shared" si="28"/>
        <v>15.105091772371267</v>
      </c>
      <c r="AU26" s="18">
        <f t="shared" si="28"/>
        <v>7.5113459541249998</v>
      </c>
    </row>
    <row r="27" spans="1:47" x14ac:dyDescent="0.2">
      <c r="A27" t="str">
        <f>$A$9</f>
        <v>Professional occupations</v>
      </c>
      <c r="B27" s="18">
        <f t="shared" ref="B27:B34" si="29">B9/B$18*100</f>
        <v>21.395005232371016</v>
      </c>
      <c r="C27" s="18">
        <f t="shared" ref="C27:O27" si="30">C9/C$18*100</f>
        <v>12.909199111903996</v>
      </c>
      <c r="D27" s="18">
        <f t="shared" si="30"/>
        <v>17.481825257118828</v>
      </c>
      <c r="E27" s="18">
        <f t="shared" si="30"/>
        <v>18.489273937634579</v>
      </c>
      <c r="F27" s="18"/>
      <c r="G27" s="18">
        <f t="shared" si="30"/>
        <v>25.431309301057919</v>
      </c>
      <c r="H27" s="18">
        <f t="shared" si="30"/>
        <v>15.301917474319454</v>
      </c>
      <c r="I27" s="18">
        <f t="shared" si="30"/>
        <v>20.263801029051688</v>
      </c>
      <c r="J27" s="18">
        <f t="shared" si="30"/>
        <v>21.82209113419178</v>
      </c>
      <c r="K27" s="18"/>
      <c r="L27" s="18">
        <f t="shared" si="30"/>
        <v>28.649173786188403</v>
      </c>
      <c r="M27" s="18">
        <f t="shared" si="30"/>
        <v>17.722223858475669</v>
      </c>
      <c r="N27" s="18">
        <f t="shared" si="30"/>
        <v>17.775854109791631</v>
      </c>
      <c r="O27" s="18">
        <f t="shared" si="30"/>
        <v>24.14845723322685</v>
      </c>
      <c r="Q27" t="str">
        <f>$A$9</f>
        <v>Professional occupations</v>
      </c>
      <c r="R27" s="18">
        <f t="shared" ref="R27:U27" si="31">R9/R$18*100</f>
        <v>19.780498553325742</v>
      </c>
      <c r="S27" s="18">
        <f t="shared" si="31"/>
        <v>8.90297647827256</v>
      </c>
      <c r="T27" s="18">
        <f t="shared" si="31"/>
        <v>17.721096848659183</v>
      </c>
      <c r="U27" s="18">
        <f t="shared" si="31"/>
        <v>17.927045835177019</v>
      </c>
      <c r="V27" s="18"/>
      <c r="W27" s="18">
        <f t="shared" ref="W27:Z27" si="32">W9/W$18*100</f>
        <v>23.788978018929846</v>
      </c>
      <c r="X27" s="18">
        <f t="shared" si="32"/>
        <v>11.023526386954476</v>
      </c>
      <c r="Y27" s="18">
        <f t="shared" si="32"/>
        <v>21.027702598747329</v>
      </c>
      <c r="Z27" s="18">
        <f t="shared" si="32"/>
        <v>21.280385868063568</v>
      </c>
      <c r="AA27" s="18"/>
      <c r="AB27" s="18">
        <f t="shared" ref="AB27:AE27" si="33">AB9/AB$18*100</f>
        <v>28.289618458804572</v>
      </c>
      <c r="AC27" s="18">
        <f t="shared" si="33"/>
        <v>13.712399948349571</v>
      </c>
      <c r="AD27" s="18">
        <f t="shared" si="33"/>
        <v>17.663971015696113</v>
      </c>
      <c r="AE27" s="18">
        <f t="shared" si="33"/>
        <v>24.061227086256931</v>
      </c>
      <c r="AG27" t="str">
        <f>$A$9</f>
        <v>Professional occupations</v>
      </c>
      <c r="AH27" s="18">
        <f t="shared" ref="AH27:AK27" si="34">AH9/AH$18*100</f>
        <v>24.250068347589519</v>
      </c>
      <c r="AI27" s="18">
        <f>AI9/AI$18*100</f>
        <v>14.347550564822594</v>
      </c>
      <c r="AJ27" s="18">
        <f t="shared" si="34"/>
        <v>16.982757811552617</v>
      </c>
      <c r="AK27" s="18">
        <f t="shared" si="34"/>
        <v>19.136478372348201</v>
      </c>
      <c r="AL27" s="18"/>
      <c r="AM27" s="18">
        <f t="shared" ref="AM27:AP27" si="35">AM9/AM$18*100</f>
        <v>27.988023035052539</v>
      </c>
      <c r="AN27" s="18">
        <f t="shared" si="35"/>
        <v>17.033897672972291</v>
      </c>
      <c r="AO27" s="18">
        <f t="shared" si="35"/>
        <v>18.458551084462339</v>
      </c>
      <c r="AP27" s="18">
        <f t="shared" si="35"/>
        <v>22.422110384420012</v>
      </c>
      <c r="AQ27" s="18"/>
      <c r="AR27" s="18">
        <f t="shared" ref="AR27:AU27" si="36">AR9/AR$18*100</f>
        <v>29.159126743592161</v>
      </c>
      <c r="AS27" s="18">
        <f t="shared" si="36"/>
        <v>19.475889583390003</v>
      </c>
      <c r="AT27" s="18">
        <f t="shared" si="36"/>
        <v>18.033108408935252</v>
      </c>
      <c r="AU27" s="18">
        <f t="shared" si="36"/>
        <v>24.242010626196333</v>
      </c>
    </row>
    <row r="28" spans="1:47" x14ac:dyDescent="0.2">
      <c r="A28" t="str">
        <f>$A$10</f>
        <v>Associate professional occupations</v>
      </c>
      <c r="B28" s="18">
        <f t="shared" si="29"/>
        <v>13.043520830711728</v>
      </c>
      <c r="C28" s="18">
        <f t="shared" ref="C28:O28" si="37">C10/C$18*100</f>
        <v>8.2129722084656436</v>
      </c>
      <c r="D28" s="18">
        <f t="shared" si="37"/>
        <v>13.598137258395335</v>
      </c>
      <c r="E28" s="18">
        <f t="shared" si="37"/>
        <v>11.71581215465593</v>
      </c>
      <c r="F28" s="18"/>
      <c r="G28" s="18">
        <f t="shared" si="37"/>
        <v>14.774225177018311</v>
      </c>
      <c r="H28" s="18">
        <f t="shared" si="37"/>
        <v>9.4931850114862097</v>
      </c>
      <c r="I28" s="18">
        <f t="shared" si="37"/>
        <v>12.56663212567182</v>
      </c>
      <c r="J28" s="18">
        <f t="shared" si="37"/>
        <v>12.95099784646426</v>
      </c>
      <c r="K28" s="18"/>
      <c r="L28" s="18">
        <f t="shared" si="37"/>
        <v>15.848790594814083</v>
      </c>
      <c r="M28" s="18">
        <f t="shared" si="37"/>
        <v>11.667701039813014</v>
      </c>
      <c r="N28" s="18">
        <f t="shared" si="37"/>
        <v>12.292450519464964</v>
      </c>
      <c r="O28" s="18">
        <f t="shared" si="37"/>
        <v>14.199599061099619</v>
      </c>
      <c r="Q28" t="str">
        <f>$A$10</f>
        <v>Associate professional occupations</v>
      </c>
      <c r="R28" s="18">
        <f t="shared" ref="R28:U28" si="38">R10/R$18*100</f>
        <v>13.042694640014849</v>
      </c>
      <c r="S28" s="18">
        <f t="shared" si="38"/>
        <v>8.1927022001730681</v>
      </c>
      <c r="T28" s="18">
        <f t="shared" si="38"/>
        <v>12.264066256229579</v>
      </c>
      <c r="U28" s="18">
        <f t="shared" si="38"/>
        <v>12.236976179686641</v>
      </c>
      <c r="V28" s="18"/>
      <c r="W28" s="18">
        <f t="shared" ref="W28:Z28" si="39">W10/W$18*100</f>
        <v>14.758221426463134</v>
      </c>
      <c r="X28" s="18">
        <f t="shared" si="39"/>
        <v>9.6847607958569704</v>
      </c>
      <c r="Y28" s="18">
        <f t="shared" si="39"/>
        <v>11.887121475527659</v>
      </c>
      <c r="Z28" s="18">
        <f t="shared" si="39"/>
        <v>13.476228834689202</v>
      </c>
      <c r="AA28" s="18"/>
      <c r="AB28" s="18">
        <f t="shared" ref="AB28:AE28" si="40">AB10/AB$18*100</f>
        <v>13.728641690946514</v>
      </c>
      <c r="AC28" s="18">
        <f t="shared" si="40"/>
        <v>9.3023849994278507</v>
      </c>
      <c r="AD28" s="18">
        <f t="shared" si="40"/>
        <v>11.877239430324556</v>
      </c>
      <c r="AE28" s="18">
        <f t="shared" si="40"/>
        <v>12.668326815443345</v>
      </c>
      <c r="AG28" t="str">
        <f>$A$10</f>
        <v>Associate professional occupations</v>
      </c>
      <c r="AH28" s="18">
        <f t="shared" ref="AH28:AK28" si="41">AH10/AH$18*100</f>
        <v>13.044981850734388</v>
      </c>
      <c r="AI28" s="18">
        <f t="shared" si="41"/>
        <v>8.220249736088185</v>
      </c>
      <c r="AJ28" s="18">
        <f t="shared" si="41"/>
        <v>16.380713338441609</v>
      </c>
      <c r="AK28" s="18">
        <f t="shared" si="41"/>
        <v>11.115878307986407</v>
      </c>
      <c r="AL28" s="18"/>
      <c r="AM28" s="18">
        <f t="shared" ref="AM28:AP28" si="42">AM10/AM$18*100</f>
        <v>14.799139157093538</v>
      </c>
      <c r="AN28" s="18">
        <f t="shared" si="42"/>
        <v>9.4156312165441225</v>
      </c>
      <c r="AO28" s="18">
        <f t="shared" si="42"/>
        <v>14.172449697180948</v>
      </c>
      <c r="AP28" s="18">
        <f t="shared" si="42"/>
        <v>12.369226312279539</v>
      </c>
      <c r="AQ28" s="18"/>
      <c r="AR28" s="18">
        <f t="shared" ref="AR28:AU28" si="43">AR10/AR$18*100</f>
        <v>18.855772055860264</v>
      </c>
      <c r="AS28" s="18">
        <f t="shared" si="43"/>
        <v>12.702153864072599</v>
      </c>
      <c r="AT28" s="18">
        <f t="shared" si="43"/>
        <v>13.247150946700998</v>
      </c>
      <c r="AU28" s="18">
        <f t="shared" si="43"/>
        <v>15.841872049479649</v>
      </c>
    </row>
    <row r="29" spans="1:47" x14ac:dyDescent="0.2">
      <c r="A29" t="str">
        <f>$A$11</f>
        <v>Administrative and secretarial occupations</v>
      </c>
      <c r="B29" s="18">
        <f t="shared" si="29"/>
        <v>11.65735535508497</v>
      </c>
      <c r="C29" s="18">
        <f t="shared" ref="C29:O29" si="44">C11/C$18*100</f>
        <v>18.246313995138017</v>
      </c>
      <c r="D29" s="18">
        <f t="shared" si="44"/>
        <v>4.0377761733843389</v>
      </c>
      <c r="E29" s="18">
        <f t="shared" si="44"/>
        <v>12.663266169771303</v>
      </c>
      <c r="F29" s="18"/>
      <c r="G29" s="18">
        <f t="shared" si="44"/>
        <v>11.48809115492082</v>
      </c>
      <c r="H29" s="18">
        <f t="shared" si="44"/>
        <v>17.173897384536932</v>
      </c>
      <c r="I29" s="18">
        <f t="shared" si="44"/>
        <v>2.984039116102347</v>
      </c>
      <c r="J29" s="18">
        <f t="shared" si="44"/>
        <v>12.143475494287634</v>
      </c>
      <c r="K29" s="18"/>
      <c r="L29" s="18">
        <f t="shared" si="44"/>
        <v>10.772986484962118</v>
      </c>
      <c r="M29" s="18">
        <f t="shared" si="44"/>
        <v>14.644303290677707</v>
      </c>
      <c r="N29" s="18">
        <f t="shared" si="44"/>
        <v>2.5349654165905005</v>
      </c>
      <c r="O29" s="18">
        <f t="shared" si="44"/>
        <v>10.907587080357258</v>
      </c>
      <c r="Q29" t="str">
        <f>$A$11</f>
        <v>Administrative and secretarial occupations</v>
      </c>
      <c r="R29" s="18">
        <f t="shared" ref="R29:U29" si="45">R11/R$18*100</f>
        <v>6.5215433331562416</v>
      </c>
      <c r="S29" s="18">
        <f t="shared" si="45"/>
        <v>11.049934003719406</v>
      </c>
      <c r="T29" s="18">
        <f t="shared" si="45"/>
        <v>1.7717157360751568</v>
      </c>
      <c r="U29" s="18">
        <f t="shared" si="45"/>
        <v>6.4622976685071096</v>
      </c>
      <c r="V29" s="18"/>
      <c r="W29" s="18">
        <f t="shared" ref="W29:Z29" si="46">W11/W$18*100</f>
        <v>7.2736414964387208</v>
      </c>
      <c r="X29" s="18">
        <f t="shared" si="46"/>
        <v>11.277277332162781</v>
      </c>
      <c r="Y29" s="18">
        <f t="shared" si="46"/>
        <v>1.4806581770861438</v>
      </c>
      <c r="Z29" s="18">
        <f t="shared" si="46"/>
        <v>6.990470987691551</v>
      </c>
      <c r="AA29" s="18"/>
      <c r="AB29" s="18">
        <f t="shared" ref="AB29:AE29" si="47">AB11/AB$18*100</f>
        <v>8.8764478060545287</v>
      </c>
      <c r="AC29" s="18">
        <f t="shared" si="47"/>
        <v>10.704766851712634</v>
      </c>
      <c r="AD29" s="18">
        <f t="shared" si="47"/>
        <v>1.9044971613937318</v>
      </c>
      <c r="AE29" s="18">
        <f t="shared" si="47"/>
        <v>8.0562738400402267</v>
      </c>
      <c r="AG29" t="str">
        <f>$A$11</f>
        <v>Administrative and secretarial occupations</v>
      </c>
      <c r="AH29" s="18">
        <f t="shared" ref="AH29:AK29" si="48">AH11/AH$18*100</f>
        <v>20.739428325619478</v>
      </c>
      <c r="AI29" s="18">
        <f t="shared" si="48"/>
        <v>20.830025526673314</v>
      </c>
      <c r="AJ29" s="18">
        <f t="shared" si="48"/>
        <v>8.7642754066030566</v>
      </c>
      <c r="AK29" s="18">
        <f t="shared" si="48"/>
        <v>19.801462030125986</v>
      </c>
      <c r="AL29" s="18"/>
      <c r="AM29" s="18">
        <f t="shared" ref="AM29:AP29" si="49">AM11/AM$18*100</f>
        <v>18.048972896823688</v>
      </c>
      <c r="AN29" s="18">
        <f t="shared" si="49"/>
        <v>19.560969758507607</v>
      </c>
      <c r="AO29" s="18">
        <f t="shared" si="49"/>
        <v>6.5368245331254808</v>
      </c>
      <c r="AP29" s="18">
        <f t="shared" si="49"/>
        <v>17.851195344547712</v>
      </c>
      <c r="AQ29" s="18"/>
      <c r="AR29" s="18">
        <f t="shared" ref="AR29:AU29" si="50">AR11/AR$18*100</f>
        <v>13.462824277595001</v>
      </c>
      <c r="AS29" s="18">
        <f t="shared" si="50"/>
        <v>16.36722932930439</v>
      </c>
      <c r="AT29" s="18">
        <f t="shared" si="50"/>
        <v>3.9846095333726792</v>
      </c>
      <c r="AU29" s="18">
        <f t="shared" si="50"/>
        <v>13.96558981583825</v>
      </c>
    </row>
    <row r="30" spans="1:47" x14ac:dyDescent="0.2">
      <c r="A30" t="str">
        <f>$A$12</f>
        <v>Skilled trades occupations</v>
      </c>
      <c r="B30" s="18">
        <f t="shared" si="29"/>
        <v>11.935648541017194</v>
      </c>
      <c r="C30" s="18">
        <f t="shared" ref="C30:O30" si="51">C12/C$18*100</f>
        <v>3.4971495872410134</v>
      </c>
      <c r="D30" s="18">
        <f t="shared" si="51"/>
        <v>23.593893279661536</v>
      </c>
      <c r="E30" s="18">
        <f t="shared" si="51"/>
        <v>10.87024473033545</v>
      </c>
      <c r="F30" s="18"/>
      <c r="G30" s="18">
        <f t="shared" si="51"/>
        <v>9.228824410695923</v>
      </c>
      <c r="H30" s="18">
        <f t="shared" si="51"/>
        <v>2.8132589457258055</v>
      </c>
      <c r="I30" s="18">
        <f t="shared" si="51"/>
        <v>24.321339670557084</v>
      </c>
      <c r="J30" s="18">
        <f t="shared" si="51"/>
        <v>9.1499130525826651</v>
      </c>
      <c r="K30" s="18"/>
      <c r="L30" s="18">
        <f t="shared" si="51"/>
        <v>6.9383062618239455</v>
      </c>
      <c r="M30" s="18">
        <f t="shared" si="51"/>
        <v>3.2898262964924769</v>
      </c>
      <c r="N30" s="18">
        <f t="shared" si="51"/>
        <v>23.509022969330072</v>
      </c>
      <c r="O30" s="18">
        <f t="shared" si="51"/>
        <v>7.8749234699479604</v>
      </c>
      <c r="Q30" t="str">
        <f>$A$12</f>
        <v>Skilled trades occupations</v>
      </c>
      <c r="R30" s="18">
        <f t="shared" ref="R30:U30" si="52">R12/R$18*100</f>
        <v>17.714081349494712</v>
      </c>
      <c r="S30" s="18">
        <f t="shared" si="52"/>
        <v>9.1820843161508812</v>
      </c>
      <c r="T30" s="18">
        <f t="shared" si="52"/>
        <v>32.107881467454938</v>
      </c>
      <c r="U30" s="18">
        <f t="shared" si="52"/>
        <v>18.632467610758429</v>
      </c>
      <c r="V30" s="18"/>
      <c r="W30" s="18">
        <f t="shared" ref="W30:Z30" si="53">W12/W$18*100</f>
        <v>14.083286829856705</v>
      </c>
      <c r="X30" s="18">
        <f t="shared" si="53"/>
        <v>6.4407899370481942</v>
      </c>
      <c r="Y30" s="18">
        <f t="shared" si="53"/>
        <v>31.700777525009581</v>
      </c>
      <c r="Z30" s="18">
        <f t="shared" si="53"/>
        <v>15.677754112081002</v>
      </c>
      <c r="AA30" s="18"/>
      <c r="AB30" s="18">
        <f t="shared" ref="AB30:AE30" si="54">AB12/AB$18*100</f>
        <v>10.687526180221262</v>
      </c>
      <c r="AC30" s="18">
        <f t="shared" si="54"/>
        <v>7.3726338506373983</v>
      </c>
      <c r="AD30" s="18">
        <f t="shared" si="54"/>
        <v>30.451529625917185</v>
      </c>
      <c r="AE30" s="18">
        <f t="shared" si="54"/>
        <v>13.33296538439177</v>
      </c>
      <c r="AG30" t="str">
        <f>$A$12</f>
        <v>Skilled trades occupations</v>
      </c>
      <c r="AH30" s="18">
        <f t="shared" ref="AH30:AK30" si="55">AH12/AH$18*100</f>
        <v>1.7171771098500648</v>
      </c>
      <c r="AI30" s="18">
        <f t="shared" si="55"/>
        <v>1.4560912450432624</v>
      </c>
      <c r="AJ30" s="18">
        <f t="shared" si="55"/>
        <v>5.8356031746442456</v>
      </c>
      <c r="AK30" s="18">
        <f t="shared" si="55"/>
        <v>1.9348232359528188</v>
      </c>
      <c r="AL30" s="18"/>
      <c r="AM30" s="18">
        <f t="shared" ref="AM30:AP30" si="56">AM12/AM$18*100</f>
        <v>1.6715971488814128</v>
      </c>
      <c r="AN30" s="18">
        <f t="shared" si="56"/>
        <v>1.3447602230343751</v>
      </c>
      <c r="AO30" s="18">
        <f t="shared" si="56"/>
        <v>6.8822738192340864</v>
      </c>
      <c r="AP30" s="18">
        <f t="shared" si="56"/>
        <v>1.9193569863211031</v>
      </c>
      <c r="AQ30" s="18"/>
      <c r="AR30" s="18">
        <f t="shared" ref="AR30:AU30" si="57">AR12/AR$18*100</f>
        <v>1.6208331506475639</v>
      </c>
      <c r="AS30" s="18">
        <f t="shared" si="57"/>
        <v>1.5042417347753805</v>
      </c>
      <c r="AT30" s="18">
        <f t="shared" si="57"/>
        <v>7.5460242814713325</v>
      </c>
      <c r="AU30" s="18">
        <f t="shared" si="57"/>
        <v>2.0212323115246669</v>
      </c>
    </row>
    <row r="31" spans="1:47" x14ac:dyDescent="0.2">
      <c r="A31" t="str">
        <f>$A$13</f>
        <v>Caring, leisure and other service occupations</v>
      </c>
      <c r="B31" s="18">
        <f t="shared" si="29"/>
        <v>8.1443779138443215</v>
      </c>
      <c r="C31" s="18">
        <f t="shared" ref="C31:O31" si="58">C13/C$18*100</f>
        <v>16.073413302708055</v>
      </c>
      <c r="D31" s="18">
        <f t="shared" si="58"/>
        <v>6.9894429051264808</v>
      </c>
      <c r="E31" s="18">
        <f t="shared" si="58"/>
        <v>10.295036149253551</v>
      </c>
      <c r="F31" s="18"/>
      <c r="G31" s="18">
        <f t="shared" si="58"/>
        <v>8.1458141471169299</v>
      </c>
      <c r="H31" s="18">
        <f t="shared" si="58"/>
        <v>15.239566172652241</v>
      </c>
      <c r="I31" s="18">
        <f t="shared" si="58"/>
        <v>5.8346365602894776</v>
      </c>
      <c r="J31" s="18">
        <f t="shared" si="58"/>
        <v>9.9607663890764631</v>
      </c>
      <c r="K31" s="18"/>
      <c r="L31" s="18">
        <f t="shared" si="58"/>
        <v>8.8122923834916431</v>
      </c>
      <c r="M31" s="18">
        <f t="shared" si="58"/>
        <v>14.443317165749148</v>
      </c>
      <c r="N31" s="18">
        <f t="shared" si="58"/>
        <v>7.0283090438024596</v>
      </c>
      <c r="O31" s="18">
        <f t="shared" si="58"/>
        <v>10.239605452751874</v>
      </c>
      <c r="Q31" t="str">
        <f>$A$13</f>
        <v>Caring, leisure and other service occupations</v>
      </c>
      <c r="R31" s="18">
        <f t="shared" ref="R31:U31" si="59">R13/R$18*100</f>
        <v>2.4653267742637817</v>
      </c>
      <c r="S31" s="18">
        <f t="shared" si="59"/>
        <v>6.0962971867119755</v>
      </c>
      <c r="T31" s="18">
        <f t="shared" si="59"/>
        <v>1.6290547234856803</v>
      </c>
      <c r="U31" s="18">
        <f t="shared" si="59"/>
        <v>2.858240237869095</v>
      </c>
      <c r="V31" s="18"/>
      <c r="W31" s="18">
        <f t="shared" ref="W31:Z31" si="60">W13/W$18*100</f>
        <v>2.4075798635707728</v>
      </c>
      <c r="X31" s="18">
        <f t="shared" si="60"/>
        <v>5.9682881465375104</v>
      </c>
      <c r="Y31" s="18">
        <f t="shared" si="60"/>
        <v>1.561199343822405</v>
      </c>
      <c r="Z31" s="18">
        <f t="shared" si="60"/>
        <v>2.8475620744197476</v>
      </c>
      <c r="AA31" s="18"/>
      <c r="AB31" s="18">
        <f t="shared" ref="AB31:AE31" si="61">AB13/AB$18*100</f>
        <v>2.5231498340668375</v>
      </c>
      <c r="AC31" s="18">
        <f t="shared" si="61"/>
        <v>6.7727672363135456</v>
      </c>
      <c r="AD31" s="18">
        <f t="shared" si="61"/>
        <v>2.2313741643235359</v>
      </c>
      <c r="AE31" s="18">
        <f t="shared" si="61"/>
        <v>3.2046397209056616</v>
      </c>
      <c r="AG31" t="str">
        <f>$A$13</f>
        <v>Caring, leisure and other service occupations</v>
      </c>
      <c r="AH31" s="18">
        <f t="shared" ref="AH31:AK31" si="62">AH13/AH$18*100</f>
        <v>18.187104678929046</v>
      </c>
      <c r="AI31" s="18">
        <f t="shared" si="62"/>
        <v>19.655490679264741</v>
      </c>
      <c r="AJ31" s="18">
        <f t="shared" si="62"/>
        <v>18.170023181425229</v>
      </c>
      <c r="AK31" s="18">
        <f t="shared" si="62"/>
        <v>18.855844961316485</v>
      </c>
      <c r="AL31" s="18"/>
      <c r="AM31" s="18">
        <f t="shared" ref="AM31:AP31" si="63">AM13/AM$18*100</f>
        <v>17.078861067230982</v>
      </c>
      <c r="AN31" s="18">
        <f t="shared" si="63"/>
        <v>18.992769100934716</v>
      </c>
      <c r="AO31" s="18">
        <f t="shared" si="63"/>
        <v>15.93361083168306</v>
      </c>
      <c r="AP31" s="18">
        <f t="shared" si="63"/>
        <v>17.839699429742687</v>
      </c>
      <c r="AQ31" s="18"/>
      <c r="AR31" s="18">
        <f t="shared" ref="AR31:AU31" si="64">AR13/AR$18*100</f>
        <v>17.732106938733107</v>
      </c>
      <c r="AS31" s="18">
        <f t="shared" si="64"/>
        <v>17.797973331204613</v>
      </c>
      <c r="AT31" s="18">
        <f t="shared" si="64"/>
        <v>18.057965762130888</v>
      </c>
      <c r="AU31" s="18">
        <f t="shared" si="64"/>
        <v>17.784530418487577</v>
      </c>
    </row>
    <row r="32" spans="1:47" x14ac:dyDescent="0.2">
      <c r="A32" t="str">
        <f>$A$14</f>
        <v>Sales and customer service occupations</v>
      </c>
      <c r="B32" s="18">
        <f t="shared" si="29"/>
        <v>5.0297719742305995</v>
      </c>
      <c r="C32" s="18">
        <f t="shared" ref="C32:O32" si="65">C14/C$18*100</f>
        <v>16.036995904595035</v>
      </c>
      <c r="D32" s="18">
        <f t="shared" si="65"/>
        <v>4.3247861541660315</v>
      </c>
      <c r="E32" s="18">
        <f t="shared" si="65"/>
        <v>8.1207344381546669</v>
      </c>
      <c r="F32" s="18"/>
      <c r="G32" s="18">
        <f t="shared" si="65"/>
        <v>4.7847636608993014</v>
      </c>
      <c r="H32" s="18">
        <f t="shared" si="65"/>
        <v>15.098015736027943</v>
      </c>
      <c r="I32" s="18">
        <f t="shared" si="65"/>
        <v>2.6346100522532381</v>
      </c>
      <c r="J32" s="18">
        <f t="shared" si="65"/>
        <v>7.5688357967565709</v>
      </c>
      <c r="K32" s="18"/>
      <c r="L32" s="18">
        <f t="shared" si="65"/>
        <v>4.5773540889328705</v>
      </c>
      <c r="M32" s="18">
        <f t="shared" si="65"/>
        <v>15.04410385679035</v>
      </c>
      <c r="N32" s="18">
        <f t="shared" si="65"/>
        <v>2.0334908888385379</v>
      </c>
      <c r="O32" s="18">
        <f t="shared" si="65"/>
        <v>7.3236326972263397</v>
      </c>
      <c r="Q32" t="str">
        <f>$A$14</f>
        <v>Sales and customer service occupations</v>
      </c>
      <c r="R32" s="18">
        <f t="shared" ref="R32:U32" si="66">R14/R$18*100</f>
        <v>4.3721021610806385</v>
      </c>
      <c r="S32" s="18">
        <f t="shared" si="66"/>
        <v>18.074027882829622</v>
      </c>
      <c r="T32" s="18">
        <f t="shared" si="66"/>
        <v>3.9099522091163457</v>
      </c>
      <c r="U32" s="18">
        <f t="shared" si="66"/>
        <v>6.2539433495510739</v>
      </c>
      <c r="V32" s="18"/>
      <c r="W32" s="18">
        <f t="shared" ref="W32:Z32" si="67">W14/W$18*100</f>
        <v>4.4325139707399019</v>
      </c>
      <c r="X32" s="18">
        <f t="shared" si="67"/>
        <v>17.853340772892491</v>
      </c>
      <c r="Y32" s="18">
        <f t="shared" si="67"/>
        <v>2.2583204460365818</v>
      </c>
      <c r="Z32" s="18">
        <f t="shared" si="67"/>
        <v>6.2541075744114716</v>
      </c>
      <c r="AA32" s="18"/>
      <c r="AB32" s="18">
        <f>AB14/AB$18*100</f>
        <v>4.6419572225377292</v>
      </c>
      <c r="AC32" s="18">
        <f t="shared" ref="AC32:AE32" si="68">AC14/AC$18*100</f>
        <v>18.113826199137012</v>
      </c>
      <c r="AD32" s="18">
        <f t="shared" si="68"/>
        <v>1.9309511484649846</v>
      </c>
      <c r="AE32" s="18">
        <f t="shared" si="68"/>
        <v>6.5119261064251841</v>
      </c>
      <c r="AG32" t="str">
        <f>$A$14</f>
        <v>Sales and customer service occupations</v>
      </c>
      <c r="AH32" s="18">
        <f t="shared" ref="AH32:AK32" si="69">AH14/AH$18*100</f>
        <v>6.1927828492475134</v>
      </c>
      <c r="AI32" s="18">
        <f t="shared" si="69"/>
        <v>15.305641665582234</v>
      </c>
      <c r="AJ32" s="18">
        <f t="shared" si="69"/>
        <v>5.1900377118511702</v>
      </c>
      <c r="AK32" s="18">
        <f t="shared" si="69"/>
        <v>10.269676239439496</v>
      </c>
      <c r="AL32" s="18"/>
      <c r="AM32" s="18">
        <f t="shared" ref="AM32:AP32" si="70">AM14/AM$18*100</f>
        <v>5.3331314782978163</v>
      </c>
      <c r="AN32" s="18">
        <f t="shared" si="70"/>
        <v>13.982603818965234</v>
      </c>
      <c r="AO32" s="18">
        <f t="shared" si="70"/>
        <v>3.5238565438435532</v>
      </c>
      <c r="AP32" s="18">
        <f t="shared" si="70"/>
        <v>9.0250930856393392</v>
      </c>
      <c r="AQ32" s="18"/>
      <c r="AR32" s="18">
        <f t="shared" ref="AR32:AU32" si="71">AR14/AR$18*100</f>
        <v>4.4857282485398082</v>
      </c>
      <c r="AS32" s="18">
        <f t="shared" si="71"/>
        <v>13.70158434036405</v>
      </c>
      <c r="AT32" s="18">
        <f t="shared" si="71"/>
        <v>2.2692618894299987</v>
      </c>
      <c r="AU32" s="18">
        <f t="shared" si="71"/>
        <v>8.1941792720396673</v>
      </c>
    </row>
    <row r="33" spans="1:47" x14ac:dyDescent="0.2">
      <c r="A33" t="str">
        <f>$A$15</f>
        <v>Process, plant and machine operatives</v>
      </c>
      <c r="B33" s="18">
        <f t="shared" si="29"/>
        <v>10.401197549671997</v>
      </c>
      <c r="C33" s="18">
        <f t="shared" ref="C33:O33" si="72">C15/C$18*100</f>
        <v>3.1680070951678538</v>
      </c>
      <c r="D33" s="18">
        <f t="shared" si="72"/>
        <v>8.4698842381664754</v>
      </c>
      <c r="E33" s="18">
        <f t="shared" si="72"/>
        <v>8.089120687085213</v>
      </c>
      <c r="F33" s="18"/>
      <c r="G33" s="18">
        <f t="shared" si="72"/>
        <v>8.0147300931541317</v>
      </c>
      <c r="H33" s="18">
        <f t="shared" si="72"/>
        <v>3.995236915091259</v>
      </c>
      <c r="I33" s="18">
        <f t="shared" si="72"/>
        <v>9.3269580684599056</v>
      </c>
      <c r="J33" s="18">
        <f t="shared" si="72"/>
        <v>6.9866532745921637</v>
      </c>
      <c r="K33" s="18"/>
      <c r="L33" s="18">
        <f t="shared" si="72"/>
        <v>6.8514780615083035</v>
      </c>
      <c r="M33" s="18">
        <f t="shared" si="72"/>
        <v>4.5314920128345033</v>
      </c>
      <c r="N33" s="18">
        <f t="shared" si="72"/>
        <v>10.647826870758397</v>
      </c>
      <c r="O33" s="18">
        <f t="shared" si="72"/>
        <v>6.6330951685416073</v>
      </c>
      <c r="Q33" t="str">
        <f>$A$15</f>
        <v>Process, plant and machine operatives</v>
      </c>
      <c r="R33" s="18">
        <f t="shared" ref="R33:U33" si="73">R15/R$18*100</f>
        <v>14.602384603325106</v>
      </c>
      <c r="S33" s="18">
        <f t="shared" si="73"/>
        <v>8.9234323967337268</v>
      </c>
      <c r="T33" s="18">
        <f t="shared" si="73"/>
        <v>11.659820233283511</v>
      </c>
      <c r="U33" s="18">
        <f t="shared" si="73"/>
        <v>13.358028092183286</v>
      </c>
      <c r="V33" s="18"/>
      <c r="W33" s="18">
        <f t="shared" ref="W33:Z33" si="74">W15/W$18*100</f>
        <v>11.752694021981428</v>
      </c>
      <c r="X33" s="18">
        <f t="shared" si="74"/>
        <v>10.965899973511755</v>
      </c>
      <c r="Y33" s="18">
        <f t="shared" si="74"/>
        <v>12.188227118918601</v>
      </c>
      <c r="Z33" s="18">
        <f t="shared" si="74"/>
        <v>11.695403006202643</v>
      </c>
      <c r="AA33" s="18"/>
      <c r="AB33" s="18">
        <f t="shared" ref="AB33:AE33" si="75">AB15/AB$18*100</f>
        <v>10.070908860187137</v>
      </c>
      <c r="AC33" s="18">
        <f t="shared" si="75"/>
        <v>10.991665895178945</v>
      </c>
      <c r="AD33" s="18">
        <f t="shared" si="75"/>
        <v>14.03568568655249</v>
      </c>
      <c r="AE33" s="18">
        <f t="shared" si="75"/>
        <v>10.87360313115239</v>
      </c>
      <c r="AG33" t="str">
        <f>$A$15</f>
        <v>Process, plant and machine operatives</v>
      </c>
      <c r="AH33" s="18">
        <f t="shared" ref="AH33:AK33" si="76">AH15/AH$18*100</f>
        <v>2.9718977191432745</v>
      </c>
      <c r="AI33" s="18">
        <f t="shared" si="76"/>
        <v>1.1016405694593632</v>
      </c>
      <c r="AJ33" s="18">
        <f t="shared" si="76"/>
        <v>1.8163855994272404</v>
      </c>
      <c r="AK33" s="18">
        <f t="shared" si="76"/>
        <v>2.0238595879527774</v>
      </c>
      <c r="AL33" s="18"/>
      <c r="AM33" s="18">
        <f t="shared" ref="AM33:AP33" si="77">AM15/AM$18*100</f>
        <v>2.1956217208008488</v>
      </c>
      <c r="AN33" s="18">
        <f t="shared" si="77"/>
        <v>1.1733699697529825</v>
      </c>
      <c r="AO33" s="18">
        <f t="shared" si="77"/>
        <v>2.5652154569688812</v>
      </c>
      <c r="AP33" s="18">
        <f t="shared" si="77"/>
        <v>1.7710117437886992</v>
      </c>
      <c r="AQ33" s="18"/>
      <c r="AR33" s="18">
        <f t="shared" ref="AR33:AU33" si="78">AR15/AR$18*100</f>
        <v>2.2853984295122727</v>
      </c>
      <c r="AS33" s="18">
        <f t="shared" si="78"/>
        <v>1.7061845259284478</v>
      </c>
      <c r="AT33" s="18">
        <f t="shared" si="78"/>
        <v>2.8580776481401204</v>
      </c>
      <c r="AU33" s="18">
        <f t="shared" si="78"/>
        <v>2.085196058007238</v>
      </c>
    </row>
    <row r="34" spans="1:47" x14ac:dyDescent="0.2">
      <c r="A34" t="str">
        <f>$A$16</f>
        <v>Elementary occupations</v>
      </c>
      <c r="B34" s="18">
        <f t="shared" si="29"/>
        <v>8.0628679921244597</v>
      </c>
      <c r="C34" s="18">
        <f t="shared" ref="C34:O34" si="79">C16/C$18*100</f>
        <v>18.770472613938889</v>
      </c>
      <c r="D34" s="18">
        <f t="shared" si="79"/>
        <v>9.9203927921640052</v>
      </c>
      <c r="E34" s="18">
        <f t="shared" si="79"/>
        <v>11.368051280469196</v>
      </c>
      <c r="F34" s="18"/>
      <c r="G34" s="18">
        <f t="shared" si="79"/>
        <v>6.7009108367420218</v>
      </c>
      <c r="H34" s="18">
        <f t="shared" si="79"/>
        <v>16.196699953437015</v>
      </c>
      <c r="I34" s="18">
        <f t="shared" si="79"/>
        <v>9.1319381201363772</v>
      </c>
      <c r="J34" s="18">
        <f t="shared" si="79"/>
        <v>9.7943616606518127</v>
      </c>
      <c r="K34" s="18"/>
      <c r="L34" s="18">
        <f t="shared" si="79"/>
        <v>6.865622597500912</v>
      </c>
      <c r="M34" s="18">
        <f t="shared" si="79"/>
        <v>13.373219972750434</v>
      </c>
      <c r="N34" s="18">
        <f t="shared" si="79"/>
        <v>10.96641910006036</v>
      </c>
      <c r="O34" s="18">
        <f t="shared" si="79"/>
        <v>9.2592709641728277</v>
      </c>
      <c r="Q34" t="str">
        <f>$A$16</f>
        <v>Elementary occupations</v>
      </c>
      <c r="R34" s="18">
        <f t="shared" ref="R34:U34" si="80">R16/R$18*100</f>
        <v>10.051569985658828</v>
      </c>
      <c r="S34" s="18">
        <f t="shared" si="80"/>
        <v>24.601978839259012</v>
      </c>
      <c r="T34" s="18">
        <f t="shared" si="80"/>
        <v>7.0291744025276621</v>
      </c>
      <c r="U34" s="18">
        <f t="shared" si="80"/>
        <v>11.674815183148512</v>
      </c>
      <c r="V34" s="18"/>
      <c r="W34" s="18">
        <f t="shared" ref="W34:Z34" si="81">W16/W$18*100</f>
        <v>8.7020615399007468</v>
      </c>
      <c r="X34" s="18">
        <f t="shared" si="81"/>
        <v>19.616913228361749</v>
      </c>
      <c r="Y34" s="18">
        <f t="shared" si="81"/>
        <v>5.9666172206728092</v>
      </c>
      <c r="Z34" s="18">
        <f t="shared" si="81"/>
        <v>10.028112610136192</v>
      </c>
      <c r="AA34" s="18"/>
      <c r="AB34" s="18">
        <f t="shared" ref="AB34:AE34" si="82">AB16/AB$18*100</f>
        <v>9.2294793723770958</v>
      </c>
      <c r="AC34" s="18">
        <f t="shared" si="82"/>
        <v>15.94776584299947</v>
      </c>
      <c r="AD34" s="18">
        <f t="shared" si="82"/>
        <v>7.5165672415383504</v>
      </c>
      <c r="AE34" s="18">
        <f t="shared" si="82"/>
        <v>10.103314378652131</v>
      </c>
      <c r="AG34" t="str">
        <f>$A$16</f>
        <v>Elementary occupations</v>
      </c>
      <c r="AH34" s="18">
        <f t="shared" ref="AH34:AK34" si="83">AH16/AH$18*100</f>
        <v>4.5460849508433636</v>
      </c>
      <c r="AI34" s="18">
        <f t="shared" si="83"/>
        <v>16.676790804675584</v>
      </c>
      <c r="AJ34" s="18">
        <f t="shared" si="83"/>
        <v>15.950832791333164</v>
      </c>
      <c r="AK34" s="18">
        <f t="shared" si="83"/>
        <v>11.014922439423591</v>
      </c>
      <c r="AL34" s="18"/>
      <c r="AM34" s="18">
        <f t="shared" ref="AM34:AP34" si="84">AM16/AM$18*100</f>
        <v>3.5856017987693405</v>
      </c>
      <c r="AN34" s="18">
        <f t="shared" si="84"/>
        <v>14.812127681670336</v>
      </c>
      <c r="AO34" s="18">
        <f t="shared" si="84"/>
        <v>16.612215167663525</v>
      </c>
      <c r="AP34" s="18">
        <f t="shared" si="84"/>
        <v>9.5354476750961439</v>
      </c>
      <c r="AQ34" s="18"/>
      <c r="AR34" s="18">
        <f t="shared" ref="AR34:AU34" si="85">AR16/AR$18*100</f>
        <v>3.5129932205478944</v>
      </c>
      <c r="AS34" s="18">
        <f t="shared" si="85"/>
        <v>12.247262087549061</v>
      </c>
      <c r="AT34" s="18">
        <f t="shared" si="85"/>
        <v>18.898709757447481</v>
      </c>
      <c r="AU34" s="18">
        <f t="shared" si="85"/>
        <v>8.354043494301628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10.273625588574049</v>
      </c>
      <c r="C44" s="27">
        <f t="shared" ref="C44:E44" si="93">H8-C8</f>
        <v>7.2883680050617201</v>
      </c>
      <c r="D44" s="27">
        <f t="shared" si="93"/>
        <v>3.3228502795860706</v>
      </c>
      <c r="E44" s="27">
        <f t="shared" si="93"/>
        <v>20.884843873221854</v>
      </c>
      <c r="F44" s="27"/>
      <c r="G44" s="27">
        <f>L8-G8</f>
        <v>-6.9379108993913974E-2</v>
      </c>
      <c r="H44" s="27">
        <f t="shared" ref="H44:J44" si="94">M8-H8</f>
        <v>3.6029185478772163</v>
      </c>
      <c r="I44" s="27">
        <f t="shared" si="94"/>
        <v>2.0056577216435301</v>
      </c>
      <c r="J44" s="27">
        <f t="shared" si="94"/>
        <v>5.5391971605268111</v>
      </c>
      <c r="K44" s="27"/>
      <c r="L44" s="27">
        <f>L8-B8</f>
        <v>10.204246479580135</v>
      </c>
      <c r="M44" s="27">
        <f t="shared" ref="M44:O44" si="95">M8-C8</f>
        <v>10.891286552938936</v>
      </c>
      <c r="N44" s="27">
        <f t="shared" si="95"/>
        <v>5.3285080012296007</v>
      </c>
      <c r="O44" s="27">
        <f t="shared" si="95"/>
        <v>26.424041033748665</v>
      </c>
      <c r="Q44" t="str">
        <f>$A$8</f>
        <v>Managers, directors and senior officials</v>
      </c>
      <c r="R44" s="27">
        <f>W8-R8</f>
        <v>4.8251936592544524</v>
      </c>
      <c r="S44" s="27">
        <f t="shared" ref="S44:S52" si="96">X8-S8</f>
        <v>3.3874471130989585</v>
      </c>
      <c r="T44" s="27">
        <f t="shared" ref="T44:T52" si="97">Y8-T8</f>
        <v>1.2901055468066343</v>
      </c>
      <c r="U44" s="27">
        <f t="shared" ref="U44:U52" si="98">Z8-U8</f>
        <v>9.502746319160039</v>
      </c>
      <c r="V44" s="27"/>
      <c r="W44" s="27">
        <f>AB8-W8</f>
        <v>-2.452948860391885</v>
      </c>
      <c r="X44" s="27">
        <f t="shared" ref="X44:X52" si="99">AC8-X8</f>
        <v>0.83341914437654729</v>
      </c>
      <c r="Y44" s="27">
        <f t="shared" ref="Y44:Y52" si="100">AD8-Y8</f>
        <v>1.4299797714446338</v>
      </c>
      <c r="Z44" s="27">
        <f t="shared" ref="Z44:Z52" si="101">AE8-Z8</f>
        <v>-0.18954994457070029</v>
      </c>
      <c r="AA44" s="27"/>
      <c r="AB44" s="27">
        <f>AB8-R8</f>
        <v>2.3722447988625674</v>
      </c>
      <c r="AC44" s="27">
        <f t="shared" ref="AC44:AC52" si="102">AC8-S8</f>
        <v>4.2208662574755058</v>
      </c>
      <c r="AD44" s="27">
        <f t="shared" ref="AD44:AD52" si="103">AD8-T8</f>
        <v>2.7200853182512681</v>
      </c>
      <c r="AE44" s="27">
        <f t="shared" ref="AE44:AE52" si="104">AE8-U8</f>
        <v>9.3131963745893387</v>
      </c>
      <c r="AG44" t="str">
        <f>$A$8</f>
        <v>Managers, directors and senior officials</v>
      </c>
      <c r="AH44" s="27">
        <f>AM8-AH8</f>
        <v>5.4484319293196002</v>
      </c>
      <c r="AI44" s="27">
        <f t="shared" ref="AI44:AI52" si="105">AN8-AI8</f>
        <v>3.9009208919627518</v>
      </c>
      <c r="AJ44" s="27">
        <f t="shared" ref="AJ44:AJ52" si="106">AO8-AJ8</f>
        <v>2.0327447327794257</v>
      </c>
      <c r="AK44" s="27">
        <f t="shared" ref="AK44:AK52" si="107">AP8-AK8</f>
        <v>11.382097554061779</v>
      </c>
      <c r="AL44" s="27"/>
      <c r="AM44" s="27">
        <f>AR8-AM8</f>
        <v>2.3835697513979532</v>
      </c>
      <c r="AN44" s="27">
        <f t="shared" ref="AN44:AN52" si="108">AS8-AN8</f>
        <v>2.769499403500669</v>
      </c>
      <c r="AO44" s="27">
        <f t="shared" ref="AO44:AO52" si="109">AT8-AO8</f>
        <v>0.57567795019889445</v>
      </c>
      <c r="AP44" s="27">
        <f t="shared" ref="AP44:AP52" si="110">AU8-AP8</f>
        <v>5.7287471050975114</v>
      </c>
      <c r="AQ44" s="27"/>
      <c r="AR44" s="27">
        <f>AR8-AH8</f>
        <v>7.8320016807175534</v>
      </c>
      <c r="AS44" s="27">
        <f t="shared" ref="AS44:AS52" si="111">AS8-AI8</f>
        <v>6.6704202954634209</v>
      </c>
      <c r="AT44" s="27">
        <f t="shared" ref="AT44:AT52" si="112">AT8-AJ8</f>
        <v>2.6084226829783201</v>
      </c>
      <c r="AU44" s="27">
        <f t="shared" ref="AU44:AU52" si="113">AU8-AK8</f>
        <v>17.110844659159291</v>
      </c>
    </row>
    <row r="45" spans="1:47" x14ac:dyDescent="0.2">
      <c r="A45" t="str">
        <f>$A$9</f>
        <v>Professional occupations</v>
      </c>
      <c r="B45" s="27">
        <f t="shared" ref="B45:B54" si="114">G9-B9</f>
        <v>35.649059996082684</v>
      </c>
      <c r="C45" s="27">
        <f t="shared" ref="C45:C54" si="115">H9-C9</f>
        <v>12.686667888732998</v>
      </c>
      <c r="D45" s="27">
        <f t="shared" ref="D45:D54" si="116">I9-D9</f>
        <v>6.2614946876899964</v>
      </c>
      <c r="E45" s="27">
        <f t="shared" ref="E45:E54" si="117">J9-E9</f>
        <v>54.597222572505643</v>
      </c>
      <c r="F45" s="27"/>
      <c r="G45" s="27">
        <f t="shared" ref="G45:G54" si="118">L9-G9</f>
        <v>42.553598849461821</v>
      </c>
      <c r="H45" s="27">
        <f t="shared" ref="H45:H54" si="119">M9-H9</f>
        <v>13.82944500993851</v>
      </c>
      <c r="I45" s="27">
        <f t="shared" ref="I45:I54" si="120">N9-I9</f>
        <v>-2.1095239201850333</v>
      </c>
      <c r="J45" s="27">
        <f t="shared" ref="J45:J54" si="121">O9-J9</f>
        <v>54.273519939215305</v>
      </c>
      <c r="K45" s="27"/>
      <c r="L45" s="27">
        <f t="shared" ref="L45:L54" si="122">L9-B9</f>
        <v>78.202658845544505</v>
      </c>
      <c r="M45" s="27">
        <f t="shared" ref="M45:M54" si="123">M9-C9</f>
        <v>26.516112898671508</v>
      </c>
      <c r="N45" s="27">
        <f t="shared" ref="N45:N54" si="124">N9-D9</f>
        <v>4.1519707675049631</v>
      </c>
      <c r="O45" s="27">
        <f t="shared" ref="O45:O54" si="125">O9-E9</f>
        <v>108.87074251172095</v>
      </c>
      <c r="Q45" t="str">
        <f>$A$9</f>
        <v>Professional occupations</v>
      </c>
      <c r="R45" s="27">
        <f t="shared" ref="R45:R52" si="126">W9-R9</f>
        <v>16.679006057216341</v>
      </c>
      <c r="S45" s="27">
        <f t="shared" si="96"/>
        <v>3.9161122186474344</v>
      </c>
      <c r="T45" s="27">
        <f t="shared" si="97"/>
        <v>5.7887709523027375</v>
      </c>
      <c r="U45" s="27">
        <f t="shared" si="98"/>
        <v>26.38388922816651</v>
      </c>
      <c r="V45" s="27"/>
      <c r="W45" s="27">
        <f t="shared" ref="W45:W52" si="127">AB9-W9</f>
        <v>26.634720585820347</v>
      </c>
      <c r="X45" s="27">
        <f t="shared" si="99"/>
        <v>5.0141947112508927</v>
      </c>
      <c r="Y45" s="27">
        <f t="shared" si="100"/>
        <v>-2.7093584620322595</v>
      </c>
      <c r="Z45" s="27">
        <f t="shared" si="101"/>
        <v>28.939556835038985</v>
      </c>
      <c r="AA45" s="27"/>
      <c r="AB45" s="27">
        <f t="shared" ref="AB45:AB52" si="128">AB9-R9</f>
        <v>43.313726643036688</v>
      </c>
      <c r="AC45" s="27">
        <f t="shared" si="102"/>
        <v>8.9303069298983271</v>
      </c>
      <c r="AD45" s="27">
        <f t="shared" si="103"/>
        <v>3.079412490270478</v>
      </c>
      <c r="AE45" s="27">
        <f t="shared" si="104"/>
        <v>55.323446063205495</v>
      </c>
      <c r="AG45" t="str">
        <f>$A$9</f>
        <v>Professional occupations</v>
      </c>
      <c r="AH45" s="27">
        <f t="shared" ref="AH45:AH52" si="129">AM9-AH9</f>
        <v>18.970053938866371</v>
      </c>
      <c r="AI45" s="27">
        <f t="shared" si="105"/>
        <v>8.7705556700855567</v>
      </c>
      <c r="AJ45" s="27">
        <f t="shared" si="106"/>
        <v>0.47272373538728196</v>
      </c>
      <c r="AK45" s="27">
        <f t="shared" si="107"/>
        <v>28.21333334433919</v>
      </c>
      <c r="AL45" s="27"/>
      <c r="AM45" s="27">
        <f t="shared" ref="AM45:AM52" si="130">AR9-AM9</f>
        <v>15.918878263641489</v>
      </c>
      <c r="AN45" s="27">
        <f t="shared" si="108"/>
        <v>8.8152502986876087</v>
      </c>
      <c r="AO45" s="27">
        <f t="shared" si="109"/>
        <v>0.5998345418471942</v>
      </c>
      <c r="AP45" s="27">
        <f t="shared" si="110"/>
        <v>25.333963104176291</v>
      </c>
      <c r="AQ45" s="27"/>
      <c r="AR45" s="27">
        <f t="shared" ref="AR45:AR52" si="131">AR9-AH9</f>
        <v>34.88893220250786</v>
      </c>
      <c r="AS45" s="27">
        <f t="shared" si="111"/>
        <v>17.585805968773165</v>
      </c>
      <c r="AT45" s="27">
        <f t="shared" si="112"/>
        <v>1.0725582772344762</v>
      </c>
      <c r="AU45" s="27">
        <f t="shared" si="113"/>
        <v>53.547296448515482</v>
      </c>
    </row>
    <row r="46" spans="1:47" x14ac:dyDescent="0.2">
      <c r="A46" t="str">
        <f>$A$10</f>
        <v>Associate professional occupations</v>
      </c>
      <c r="B46" s="27">
        <f t="shared" si="114"/>
        <v>15.758338674074054</v>
      </c>
      <c r="C46" s="27">
        <f t="shared" si="115"/>
        <v>7.0720014620818219</v>
      </c>
      <c r="D46" s="27">
        <f t="shared" si="116"/>
        <v>-0.50383501157326549</v>
      </c>
      <c r="E46" s="27">
        <f t="shared" si="117"/>
        <v>22.32650512458261</v>
      </c>
      <c r="F46" s="27"/>
      <c r="G46" s="27">
        <f t="shared" si="118"/>
        <v>17.765862950559523</v>
      </c>
      <c r="H46" s="27">
        <f t="shared" si="119"/>
        <v>11.503889345781261</v>
      </c>
      <c r="I46" s="27">
        <f t="shared" si="120"/>
        <v>0.97368120058503749</v>
      </c>
      <c r="J46" s="27">
        <f t="shared" si="121"/>
        <v>30.243433496925803</v>
      </c>
      <c r="K46" s="27"/>
      <c r="L46" s="27">
        <f t="shared" si="122"/>
        <v>33.524201624633577</v>
      </c>
      <c r="M46" s="27">
        <f t="shared" si="123"/>
        <v>18.575890807863082</v>
      </c>
      <c r="N46" s="27">
        <f t="shared" si="124"/>
        <v>0.469846189011772</v>
      </c>
      <c r="O46" s="27">
        <f t="shared" si="125"/>
        <v>52.569938621508413</v>
      </c>
      <c r="Q46" t="str">
        <f>$A$10</f>
        <v>Associate professional occupations</v>
      </c>
      <c r="R46" s="27">
        <f t="shared" si="126"/>
        <v>6.37517417752575</v>
      </c>
      <c r="S46" s="27">
        <f t="shared" si="96"/>
        <v>3.0572186223399527</v>
      </c>
      <c r="T46" s="27">
        <f t="shared" si="97"/>
        <v>0.85635321472152448</v>
      </c>
      <c r="U46" s="27">
        <f t="shared" si="98"/>
        <v>10.288746014587232</v>
      </c>
      <c r="V46" s="27"/>
      <c r="W46" s="27">
        <f>AB10-W10</f>
        <v>-3.090032105282944</v>
      </c>
      <c r="X46" s="27">
        <f t="shared" si="99"/>
        <v>0.77643108202089728</v>
      </c>
      <c r="Y46" s="27">
        <f t="shared" si="100"/>
        <v>0.83947361055258973</v>
      </c>
      <c r="Z46" s="27">
        <f t="shared" si="101"/>
        <v>-1.4741274127094641</v>
      </c>
      <c r="AA46" s="27"/>
      <c r="AB46" s="27">
        <f t="shared" si="128"/>
        <v>3.285142072242806</v>
      </c>
      <c r="AC46" s="27">
        <f t="shared" si="102"/>
        <v>3.83364970436085</v>
      </c>
      <c r="AD46" s="27">
        <f t="shared" si="103"/>
        <v>1.6958268252741142</v>
      </c>
      <c r="AE46" s="27">
        <f t="shared" si="104"/>
        <v>8.8146186018777684</v>
      </c>
      <c r="AG46" t="str">
        <f>$A$10</f>
        <v>Associate professional occupations</v>
      </c>
      <c r="AH46" s="27">
        <f t="shared" si="129"/>
        <v>9.3831644965483036</v>
      </c>
      <c r="AI46" s="27">
        <f t="shared" si="105"/>
        <v>4.0147828397418515</v>
      </c>
      <c r="AJ46" s="27">
        <f t="shared" si="106"/>
        <v>-1.3601882262947775</v>
      </c>
      <c r="AK46" s="27">
        <f t="shared" si="107"/>
        <v>12.037759109995363</v>
      </c>
      <c r="AL46" s="27"/>
      <c r="AM46" s="27">
        <f t="shared" si="130"/>
        <v>20.855895055842403</v>
      </c>
      <c r="AN46" s="27">
        <f t="shared" si="108"/>
        <v>10.727458263760379</v>
      </c>
      <c r="AO46" s="27">
        <f t="shared" si="109"/>
        <v>0.13420759003243621</v>
      </c>
      <c r="AP46" s="27">
        <f t="shared" si="110"/>
        <v>31.717560909635225</v>
      </c>
      <c r="AQ46" s="27"/>
      <c r="AR46" s="27">
        <f t="shared" si="131"/>
        <v>30.239059552390707</v>
      </c>
      <c r="AS46" s="27">
        <f t="shared" si="111"/>
        <v>14.742241103502231</v>
      </c>
      <c r="AT46" s="27">
        <f t="shared" si="112"/>
        <v>-1.2259806362623413</v>
      </c>
      <c r="AU46" s="27">
        <f t="shared" si="113"/>
        <v>43.755320019630588</v>
      </c>
    </row>
    <row r="47" spans="1:47" x14ac:dyDescent="0.2">
      <c r="A47" t="str">
        <f>$A$11</f>
        <v>Administrative and secretarial occupations</v>
      </c>
      <c r="B47" s="27">
        <f t="shared" si="114"/>
        <v>3.8243039403454304E-2</v>
      </c>
      <c r="C47" s="27">
        <f t="shared" si="115"/>
        <v>-0.45894697911569438</v>
      </c>
      <c r="D47" s="27">
        <f t="shared" si="116"/>
        <v>-1.4067075190158276</v>
      </c>
      <c r="E47" s="27">
        <f t="shared" si="117"/>
        <v>-1.8274114587281076</v>
      </c>
      <c r="F47" s="27"/>
      <c r="G47" s="27">
        <f t="shared" si="118"/>
        <v>0.24479361504741348</v>
      </c>
      <c r="H47" s="27">
        <f t="shared" si="119"/>
        <v>-7.2735312334414601</v>
      </c>
      <c r="I47" s="27">
        <f t="shared" si="120"/>
        <v>-0.45938997159774964</v>
      </c>
      <c r="J47" s="27">
        <f t="shared" si="121"/>
        <v>-7.4881275899917625</v>
      </c>
      <c r="K47" s="27"/>
      <c r="L47" s="27">
        <f t="shared" si="122"/>
        <v>0.28303665445086779</v>
      </c>
      <c r="M47" s="27">
        <f t="shared" si="123"/>
        <v>-7.7324782125571545</v>
      </c>
      <c r="N47" s="27">
        <f t="shared" si="124"/>
        <v>-1.8660974906135772</v>
      </c>
      <c r="O47" s="27">
        <f t="shared" si="125"/>
        <v>-9.3155390487198702</v>
      </c>
      <c r="Q47" t="str">
        <f>$A$11</f>
        <v>Administrative and secretarial occupations</v>
      </c>
      <c r="R47" s="27">
        <f t="shared" si="126"/>
        <v>2.6609671395767123</v>
      </c>
      <c r="S47" s="27">
        <f t="shared" si="96"/>
        <v>1.999646441277795</v>
      </c>
      <c r="T47" s="27">
        <f t="shared" si="97"/>
        <v>-0.155900838742421</v>
      </c>
      <c r="U47" s="27">
        <f t="shared" si="98"/>
        <v>4.5047127421120905</v>
      </c>
      <c r="V47" s="27"/>
      <c r="W47" s="27">
        <f t="shared" si="127"/>
        <v>9.3072429202449953</v>
      </c>
      <c r="X47" s="27">
        <f t="shared" si="99"/>
        <v>0.73585301058700736</v>
      </c>
      <c r="Y47" s="27">
        <f t="shared" si="100"/>
        <v>0.63736676716154439</v>
      </c>
      <c r="Z47" s="27">
        <f t="shared" si="101"/>
        <v>10.680462697993541</v>
      </c>
      <c r="AA47" s="27"/>
      <c r="AB47" s="27">
        <f t="shared" si="128"/>
        <v>11.968210059821708</v>
      </c>
      <c r="AC47" s="27">
        <f t="shared" si="102"/>
        <v>2.7354994518648024</v>
      </c>
      <c r="AD47" s="27">
        <f t="shared" si="103"/>
        <v>0.48146592841912339</v>
      </c>
      <c r="AE47" s="27">
        <f t="shared" si="104"/>
        <v>15.185175440105631</v>
      </c>
      <c r="AG47" t="str">
        <f>$A$11</f>
        <v>Administrative and secretarial occupations</v>
      </c>
      <c r="AH47" s="27">
        <f t="shared" si="129"/>
        <v>-2.6227241001733432</v>
      </c>
      <c r="AI47" s="27">
        <f t="shared" si="105"/>
        <v>-2.4585934203934698</v>
      </c>
      <c r="AJ47" s="27">
        <f t="shared" si="106"/>
        <v>-1.2508066802734064</v>
      </c>
      <c r="AK47" s="27">
        <f t="shared" si="107"/>
        <v>-6.3321242008402123</v>
      </c>
      <c r="AL47" s="27"/>
      <c r="AM47" s="27">
        <f t="shared" si="130"/>
        <v>-9.0624493051975179</v>
      </c>
      <c r="AN47" s="27">
        <f t="shared" si="108"/>
        <v>-8.0093842440284746</v>
      </c>
      <c r="AO47" s="27">
        <f t="shared" si="109"/>
        <v>-1.096756738759292</v>
      </c>
      <c r="AP47" s="27">
        <f>AU11-AP11</f>
        <v>-18.168590287985282</v>
      </c>
      <c r="AQ47" s="27"/>
      <c r="AR47" s="27">
        <f t="shared" si="131"/>
        <v>-11.685173405370861</v>
      </c>
      <c r="AS47" s="27">
        <f t="shared" si="111"/>
        <v>-10.467977664421944</v>
      </c>
      <c r="AT47" s="27">
        <f t="shared" si="112"/>
        <v>-2.3475634190326984</v>
      </c>
      <c r="AU47" s="27">
        <f t="shared" si="113"/>
        <v>-24.500714488825494</v>
      </c>
    </row>
    <row r="48" spans="1:47" x14ac:dyDescent="0.2">
      <c r="A48" t="str">
        <f>$A$12</f>
        <v>Skilled trades occupations</v>
      </c>
      <c r="B48" s="27">
        <f t="shared" si="114"/>
        <v>-20.697125031439967</v>
      </c>
      <c r="C48" s="27">
        <f t="shared" si="115"/>
        <v>-2.0629148547389846</v>
      </c>
      <c r="D48" s="27">
        <f t="shared" si="116"/>
        <v>3.3593748197761002</v>
      </c>
      <c r="E48" s="27">
        <f t="shared" si="117"/>
        <v>-19.400665066402837</v>
      </c>
      <c r="F48" s="27"/>
      <c r="G48" s="27">
        <f t="shared" si="118"/>
        <v>-14.820128540787948</v>
      </c>
      <c r="H48" s="27">
        <f t="shared" si="119"/>
        <v>2.679825729818468</v>
      </c>
      <c r="I48" s="27">
        <f t="shared" si="120"/>
        <v>1.3778490365504794</v>
      </c>
      <c r="J48" s="27">
        <f t="shared" si="121"/>
        <v>-10.762453774419001</v>
      </c>
      <c r="K48" s="27"/>
      <c r="L48" s="27">
        <f t="shared" si="122"/>
        <v>-35.517253572227915</v>
      </c>
      <c r="M48" s="27">
        <f t="shared" si="123"/>
        <v>0.61691087507948339</v>
      </c>
      <c r="N48" s="27">
        <f t="shared" si="124"/>
        <v>4.7372238563265796</v>
      </c>
      <c r="O48" s="27">
        <f t="shared" si="125"/>
        <v>-30.163118840821838</v>
      </c>
      <c r="Q48" t="str">
        <f>$A$12</f>
        <v>Skilled trades occupations</v>
      </c>
      <c r="R48" s="27">
        <f t="shared" si="126"/>
        <v>-21.04717493062077</v>
      </c>
      <c r="S48" s="27">
        <f t="shared" si="96"/>
        <v>-1.8245727600289268</v>
      </c>
      <c r="T48" s="27">
        <f t="shared" si="97"/>
        <v>2.9271158321075461</v>
      </c>
      <c r="U48" s="27">
        <f t="shared" si="98"/>
        <v>-19.944631858542152</v>
      </c>
      <c r="V48" s="27"/>
      <c r="W48" s="27">
        <f t="shared" si="127"/>
        <v>-15.33409513202453</v>
      </c>
      <c r="X48" s="27">
        <f t="shared" si="99"/>
        <v>2.0845770974002953</v>
      </c>
      <c r="Y48" s="27">
        <f t="shared" si="100"/>
        <v>0.7058908200427112</v>
      </c>
      <c r="Z48" s="27">
        <f t="shared" si="101"/>
        <v>-12.543627214581534</v>
      </c>
      <c r="AA48" s="27"/>
      <c r="AB48" s="27">
        <f t="shared" si="128"/>
        <v>-36.381270062645299</v>
      </c>
      <c r="AC48" s="27">
        <f t="shared" si="102"/>
        <v>0.26000433737136852</v>
      </c>
      <c r="AD48" s="27">
        <f t="shared" si="103"/>
        <v>3.6330066521502573</v>
      </c>
      <c r="AE48" s="27">
        <f t="shared" si="104"/>
        <v>-32.488259073123686</v>
      </c>
      <c r="AG48" t="str">
        <f>$A$12</f>
        <v>Skilled trades occupations</v>
      </c>
      <c r="AH48" s="27">
        <f t="shared" si="129"/>
        <v>0.35004989918077989</v>
      </c>
      <c r="AI48" s="27">
        <f t="shared" si="105"/>
        <v>-0.23834209471004941</v>
      </c>
      <c r="AJ48" s="27">
        <f t="shared" si="106"/>
        <v>0.4322589876685381</v>
      </c>
      <c r="AK48" s="27">
        <f t="shared" si="107"/>
        <v>0.54396679213926902</v>
      </c>
      <c r="AL48" s="27"/>
      <c r="AM48" s="27">
        <f t="shared" si="130"/>
        <v>0.51396659123657962</v>
      </c>
      <c r="AN48" s="27">
        <f t="shared" si="108"/>
        <v>0.59524863241816872</v>
      </c>
      <c r="AO48" s="27">
        <f t="shared" si="109"/>
        <v>0.67195821650777354</v>
      </c>
      <c r="AP48" s="27">
        <f t="shared" si="110"/>
        <v>1.7811734401625223</v>
      </c>
      <c r="AQ48" s="27"/>
      <c r="AR48" s="27">
        <f t="shared" si="131"/>
        <v>0.86401649041735951</v>
      </c>
      <c r="AS48" s="27">
        <f t="shared" si="111"/>
        <v>0.35690653770811931</v>
      </c>
      <c r="AT48" s="27">
        <f t="shared" si="112"/>
        <v>1.1042172041763116</v>
      </c>
      <c r="AU48" s="27">
        <f t="shared" si="113"/>
        <v>2.3251402323017913</v>
      </c>
    </row>
    <row r="49" spans="1:47" x14ac:dyDescent="0.2">
      <c r="A49" t="str">
        <f>$A$13</f>
        <v>Caring, leisure and other service occupations</v>
      </c>
      <c r="B49" s="27">
        <f t="shared" si="114"/>
        <v>1.0063718254744884</v>
      </c>
      <c r="C49" s="27">
        <f t="shared" si="115"/>
        <v>5.3408552968413403E-2</v>
      </c>
      <c r="D49" s="27">
        <f t="shared" si="116"/>
        <v>-1.309483231179275</v>
      </c>
      <c r="E49" s="27">
        <f t="shared" si="117"/>
        <v>-0.2497028527363625</v>
      </c>
      <c r="F49" s="27"/>
      <c r="G49" s="27">
        <f t="shared" si="118"/>
        <v>10.442938270002571</v>
      </c>
      <c r="H49" s="27">
        <f t="shared" si="119"/>
        <v>-0.16059071848878403</v>
      </c>
      <c r="I49" s="27">
        <f t="shared" si="120"/>
        <v>2.8279599688471304</v>
      </c>
      <c r="J49" s="27">
        <f t="shared" si="121"/>
        <v>13.110307520360919</v>
      </c>
      <c r="K49" s="27"/>
      <c r="L49" s="27">
        <f t="shared" si="122"/>
        <v>11.44931009547706</v>
      </c>
      <c r="M49" s="27">
        <f t="shared" si="123"/>
        <v>-0.10718216552037063</v>
      </c>
      <c r="N49" s="27">
        <f t="shared" si="124"/>
        <v>1.5184767376678554</v>
      </c>
      <c r="O49" s="27">
        <f t="shared" si="125"/>
        <v>12.860604667624557</v>
      </c>
      <c r="Q49" t="str">
        <f>$A$13</f>
        <v>Caring, leisure and other service occupations</v>
      </c>
      <c r="R49" s="27">
        <f t="shared" si="126"/>
        <v>-0.69875630599331906</v>
      </c>
      <c r="S49" s="27">
        <f t="shared" si="96"/>
        <v>0.80168994336472554</v>
      </c>
      <c r="T49" s="27">
        <f t="shared" si="97"/>
        <v>9.2732426486354491E-2</v>
      </c>
      <c r="U49" s="27">
        <f t="shared" si="98"/>
        <v>0.19566606385776097</v>
      </c>
      <c r="V49" s="27"/>
      <c r="W49" s="27">
        <f t="shared" si="127"/>
        <v>0.95104374471221931</v>
      </c>
      <c r="X49" s="27">
        <f t="shared" si="99"/>
        <v>1.853640620666317</v>
      </c>
      <c r="Y49" s="27">
        <f t="shared" si="100"/>
        <v>0.95190715401375736</v>
      </c>
      <c r="Z49" s="27">
        <f t="shared" si="101"/>
        <v>3.7565915193922912</v>
      </c>
      <c r="AA49" s="27"/>
      <c r="AB49" s="27">
        <f t="shared" si="128"/>
        <v>0.25228743871890025</v>
      </c>
      <c r="AC49" s="27">
        <f t="shared" si="102"/>
        <v>2.6553305640310425</v>
      </c>
      <c r="AD49" s="27">
        <f t="shared" si="103"/>
        <v>1.0446395805001119</v>
      </c>
      <c r="AE49" s="27">
        <f t="shared" si="104"/>
        <v>3.9522575832500522</v>
      </c>
      <c r="AG49" t="str">
        <f>$A$13</f>
        <v>Caring, leisure and other service occupations</v>
      </c>
      <c r="AH49" s="27">
        <f t="shared" si="129"/>
        <v>1.7051281314678306</v>
      </c>
      <c r="AI49" s="27">
        <f t="shared" si="105"/>
        <v>-0.74828139039632191</v>
      </c>
      <c r="AJ49" s="27">
        <f t="shared" si="106"/>
        <v>-1.4022156576656313</v>
      </c>
      <c r="AK49" s="27">
        <f t="shared" si="107"/>
        <v>-0.44536891659413413</v>
      </c>
      <c r="AL49" s="27"/>
      <c r="AM49" s="27">
        <f t="shared" si="130"/>
        <v>9.4918945252903058</v>
      </c>
      <c r="AN49" s="27">
        <f t="shared" si="108"/>
        <v>-2.0142313391550886</v>
      </c>
      <c r="AO49" s="27">
        <f t="shared" si="109"/>
        <v>1.8760528148333711</v>
      </c>
      <c r="AP49" s="27">
        <f t="shared" si="110"/>
        <v>9.3537160009686033</v>
      </c>
      <c r="AQ49" s="27"/>
      <c r="AR49" s="27">
        <f t="shared" si="131"/>
        <v>11.197022656758136</v>
      </c>
      <c r="AS49" s="27">
        <f t="shared" si="111"/>
        <v>-2.7625127295514105</v>
      </c>
      <c r="AT49" s="27">
        <f t="shared" si="112"/>
        <v>0.47383715716773978</v>
      </c>
      <c r="AU49" s="27">
        <f t="shared" si="113"/>
        <v>8.9083470843744692</v>
      </c>
    </row>
    <row r="50" spans="1:47" x14ac:dyDescent="0.2">
      <c r="A50" t="str">
        <f>$A$14</f>
        <v>Sales and customer service occupations</v>
      </c>
      <c r="B50" s="27">
        <f t="shared" si="114"/>
        <v>-1.3910863440889543</v>
      </c>
      <c r="C50" s="27">
        <f t="shared" si="115"/>
        <v>-0.38857476712512806</v>
      </c>
      <c r="D50" s="27">
        <f t="shared" si="116"/>
        <v>-2.4511273757873555</v>
      </c>
      <c r="E50" s="27">
        <f t="shared" si="117"/>
        <v>-4.2307884870014618</v>
      </c>
      <c r="F50" s="27"/>
      <c r="G50" s="27">
        <f t="shared" si="118"/>
        <v>0.89328958218137444</v>
      </c>
      <c r="H50" s="27">
        <f t="shared" si="119"/>
        <v>3.0343587887715984</v>
      </c>
      <c r="I50" s="27">
        <f t="shared" si="120"/>
        <v>-0.77364319924762093</v>
      </c>
      <c r="J50" s="27">
        <f t="shared" si="121"/>
        <v>3.1540051717053643</v>
      </c>
      <c r="K50" s="27"/>
      <c r="L50" s="27">
        <f t="shared" si="122"/>
        <v>-0.49779676190757982</v>
      </c>
      <c r="M50" s="27">
        <f t="shared" si="123"/>
        <v>2.6457840216464703</v>
      </c>
      <c r="N50" s="27">
        <f t="shared" si="124"/>
        <v>-3.2247705750349764</v>
      </c>
      <c r="O50" s="27">
        <f t="shared" si="125"/>
        <v>-1.0767833152960975</v>
      </c>
      <c r="Q50" t="str">
        <f>$A$14</f>
        <v>Sales and customer service occupations</v>
      </c>
      <c r="R50" s="27">
        <f t="shared" si="126"/>
        <v>-0.4277682518614867</v>
      </c>
      <c r="S50" s="27">
        <f t="shared" si="96"/>
        <v>2.5657797489168104</v>
      </c>
      <c r="T50" s="27">
        <f t="shared" si="97"/>
        <v>-1.5368327360669172</v>
      </c>
      <c r="U50" s="27">
        <f t="shared" si="98"/>
        <v>0.60117876098841094</v>
      </c>
      <c r="V50" s="27"/>
      <c r="W50" s="27">
        <f t="shared" si="127"/>
        <v>1.7338508554318892</v>
      </c>
      <c r="X50" s="27">
        <f t="shared" si="99"/>
        <v>2.7076477116955786</v>
      </c>
      <c r="Y50" s="27">
        <f t="shared" si="100"/>
        <v>-0.24850288808818011</v>
      </c>
      <c r="Z50" s="27">
        <f t="shared" si="101"/>
        <v>4.1929956790392851</v>
      </c>
      <c r="AA50" s="27"/>
      <c r="AB50" s="27">
        <f t="shared" si="128"/>
        <v>1.3060826035704025</v>
      </c>
      <c r="AC50" s="27">
        <f t="shared" si="102"/>
        <v>5.273427460612389</v>
      </c>
      <c r="AD50" s="27">
        <f t="shared" si="103"/>
        <v>-1.7853356241550973</v>
      </c>
      <c r="AE50" s="27">
        <f t="shared" si="104"/>
        <v>4.794174440027696</v>
      </c>
      <c r="AG50" t="str">
        <f>$A$14</f>
        <v>Sales and customer service occupations</v>
      </c>
      <c r="AH50" s="27">
        <f t="shared" si="129"/>
        <v>-0.96331809222746756</v>
      </c>
      <c r="AI50" s="27">
        <f t="shared" si="105"/>
        <v>-2.9543545160418958</v>
      </c>
      <c r="AJ50" s="27">
        <f t="shared" si="106"/>
        <v>-0.91429463972044234</v>
      </c>
      <c r="AK50" s="27">
        <f t="shared" si="107"/>
        <v>-4.8319672479898088</v>
      </c>
      <c r="AL50" s="27"/>
      <c r="AM50" s="27">
        <f t="shared" si="130"/>
        <v>-0.84056127325049346</v>
      </c>
      <c r="AN50" s="27">
        <f t="shared" si="108"/>
        <v>0.32671107707595581</v>
      </c>
      <c r="AO50" s="27">
        <f t="shared" si="109"/>
        <v>-0.52514031115943882</v>
      </c>
      <c r="AP50" s="27">
        <f t="shared" si="110"/>
        <v>-1.0389905073339705</v>
      </c>
      <c r="AQ50" s="27"/>
      <c r="AR50" s="27">
        <f t="shared" si="131"/>
        <v>-1.803879365477961</v>
      </c>
      <c r="AS50" s="27">
        <f t="shared" si="111"/>
        <v>-2.62764343896594</v>
      </c>
      <c r="AT50" s="27">
        <f t="shared" si="112"/>
        <v>-1.4394349508798812</v>
      </c>
      <c r="AU50" s="27">
        <f t="shared" si="113"/>
        <v>-5.8709577553237793</v>
      </c>
    </row>
    <row r="51" spans="1:47" x14ac:dyDescent="0.2">
      <c r="A51" t="str">
        <f>$A$15</f>
        <v>Process, plant and machine operatives</v>
      </c>
      <c r="B51" s="27">
        <f t="shared" si="114"/>
        <v>-18.262470006740045</v>
      </c>
      <c r="C51" s="27">
        <f t="shared" si="115"/>
        <v>4.104448753123803</v>
      </c>
      <c r="D51" s="27">
        <f t="shared" si="116"/>
        <v>2.2082421562864347</v>
      </c>
      <c r="E51" s="27">
        <f t="shared" si="117"/>
        <v>-11.949779097329824</v>
      </c>
      <c r="F51" s="27"/>
      <c r="G51" s="27">
        <f t="shared" si="118"/>
        <v>-5.6428571339461726</v>
      </c>
      <c r="H51" s="27">
        <f t="shared" si="119"/>
        <v>3.1950702559164483</v>
      </c>
      <c r="I51" s="27">
        <f t="shared" si="120"/>
        <v>3.4643690090365045</v>
      </c>
      <c r="J51" s="27">
        <f t="shared" si="121"/>
        <v>1.0165821310067855</v>
      </c>
      <c r="K51" s="27"/>
      <c r="L51" s="27">
        <f t="shared" si="122"/>
        <v>-23.905327140686218</v>
      </c>
      <c r="M51" s="27">
        <f t="shared" si="123"/>
        <v>7.2995190090402513</v>
      </c>
      <c r="N51" s="27">
        <f t="shared" si="124"/>
        <v>5.6726111653229392</v>
      </c>
      <c r="O51" s="27">
        <f t="shared" si="125"/>
        <v>-10.933196966323038</v>
      </c>
      <c r="Q51" t="str">
        <f>$A$15</f>
        <v>Process, plant and machine operatives</v>
      </c>
      <c r="R51" s="27">
        <f t="shared" si="126"/>
        <v>-16.635786963613413</v>
      </c>
      <c r="S51" s="27">
        <f t="shared" si="96"/>
        <v>3.8264151229410039</v>
      </c>
      <c r="T51" s="27">
        <f t="shared" si="97"/>
        <v>1.8621425025230014</v>
      </c>
      <c r="U51" s="27">
        <f t="shared" si="98"/>
        <v>-10.947229338149398</v>
      </c>
      <c r="V51" s="27"/>
      <c r="W51" s="27">
        <f t="shared" si="127"/>
        <v>-6.8840910535114332</v>
      </c>
      <c r="X51" s="27">
        <f t="shared" si="99"/>
        <v>1.4856271558199783</v>
      </c>
      <c r="Y51" s="27">
        <f t="shared" si="100"/>
        <v>3.1891272962729822</v>
      </c>
      <c r="Z51" s="27">
        <f t="shared" si="101"/>
        <v>-2.2093366014184852</v>
      </c>
      <c r="AA51" s="27"/>
      <c r="AB51" s="27">
        <f t="shared" si="128"/>
        <v>-23.519878017124846</v>
      </c>
      <c r="AC51" s="27">
        <f t="shared" si="102"/>
        <v>5.3120422787609822</v>
      </c>
      <c r="AD51" s="27">
        <f t="shared" si="103"/>
        <v>5.0512697987959836</v>
      </c>
      <c r="AE51" s="27">
        <f t="shared" si="104"/>
        <v>-13.156565939567884</v>
      </c>
      <c r="AG51" t="str">
        <f>$A$15</f>
        <v>Process, plant and machine operatives</v>
      </c>
      <c r="AH51" s="27">
        <f t="shared" si="129"/>
        <v>-1.6266830431265822</v>
      </c>
      <c r="AI51" s="27">
        <f t="shared" si="105"/>
        <v>0.27803363018280258</v>
      </c>
      <c r="AJ51" s="27">
        <f t="shared" si="106"/>
        <v>0.34609965376343599</v>
      </c>
      <c r="AK51" s="27">
        <f t="shared" si="107"/>
        <v>-1.0025497591803454</v>
      </c>
      <c r="AL51" s="27"/>
      <c r="AM51" s="27">
        <f t="shared" si="130"/>
        <v>1.2412339195652384</v>
      </c>
      <c r="AN51" s="27">
        <f t="shared" si="108"/>
        <v>1.7094431000964576</v>
      </c>
      <c r="AO51" s="27">
        <f t="shared" si="109"/>
        <v>0.2752417127635145</v>
      </c>
      <c r="AP51" s="27">
        <f t="shared" si="110"/>
        <v>3.2259187324252121</v>
      </c>
      <c r="AQ51" s="27"/>
      <c r="AR51" s="27">
        <f t="shared" si="131"/>
        <v>-0.38544912356134375</v>
      </c>
      <c r="AS51" s="27">
        <f t="shared" si="111"/>
        <v>1.9874767302792602</v>
      </c>
      <c r="AT51" s="27">
        <f t="shared" si="112"/>
        <v>0.62134136652695049</v>
      </c>
      <c r="AU51" s="27">
        <f t="shared" si="113"/>
        <v>2.2233689732448667</v>
      </c>
    </row>
    <row r="52" spans="1:47" x14ac:dyDescent="0.2">
      <c r="A52" t="str">
        <f>$A$16</f>
        <v>Elementary occupations</v>
      </c>
      <c r="B52" s="27">
        <f t="shared" si="114"/>
        <v>-10.162648937637869</v>
      </c>
      <c r="C52" s="27">
        <f t="shared" si="115"/>
        <v>-6.5435785904356152</v>
      </c>
      <c r="D52" s="27">
        <f t="shared" si="116"/>
        <v>-0.42799708003878578</v>
      </c>
      <c r="E52" s="27">
        <f t="shared" si="117"/>
        <v>-17.134224608112248</v>
      </c>
      <c r="F52" s="27"/>
      <c r="G52" s="27">
        <f t="shared" si="118"/>
        <v>5.23423229370119</v>
      </c>
      <c r="H52" s="27">
        <f t="shared" si="119"/>
        <v>-8.7620770785874171</v>
      </c>
      <c r="I52" s="27">
        <f t="shared" si="120"/>
        <v>4.3653807295557261</v>
      </c>
      <c r="J52" s="27">
        <f t="shared" si="121"/>
        <v>0.83753594466949721</v>
      </c>
      <c r="K52" s="27"/>
      <c r="L52" s="27">
        <f t="shared" si="122"/>
        <v>-4.9284166439366786</v>
      </c>
      <c r="M52" s="27">
        <f t="shared" si="123"/>
        <v>-15.305655669023032</v>
      </c>
      <c r="N52" s="27">
        <f t="shared" si="124"/>
        <v>3.9373836495169403</v>
      </c>
      <c r="O52" s="27">
        <f t="shared" si="125"/>
        <v>-16.296688663442751</v>
      </c>
      <c r="Q52" t="str">
        <f>$A$16</f>
        <v>Elementary occupations</v>
      </c>
      <c r="R52" s="27">
        <f t="shared" si="126"/>
        <v>-8.4009393260516418</v>
      </c>
      <c r="S52" s="27">
        <f t="shared" si="96"/>
        <v>-2.0810860500782873</v>
      </c>
      <c r="T52" s="27">
        <f t="shared" si="97"/>
        <v>-0.50957142611784434</v>
      </c>
      <c r="U52" s="27">
        <f t="shared" si="98"/>
        <v>-10.99159680224777</v>
      </c>
      <c r="V52" s="27"/>
      <c r="W52" s="27">
        <f t="shared" si="127"/>
        <v>4.0004799024186255</v>
      </c>
      <c r="X52" s="27">
        <f t="shared" si="99"/>
        <v>-2.2543411370706323</v>
      </c>
      <c r="Y52" s="27">
        <f t="shared" si="100"/>
        <v>2.3703606769209893</v>
      </c>
      <c r="Z52" s="27">
        <f t="shared" si="101"/>
        <v>4.1164994422689745</v>
      </c>
      <c r="AA52" s="27"/>
      <c r="AB52" s="27">
        <f t="shared" si="128"/>
        <v>-4.4004594236330163</v>
      </c>
      <c r="AC52" s="27">
        <f t="shared" si="102"/>
        <v>-4.3354271871489196</v>
      </c>
      <c r="AD52" s="27">
        <f t="shared" si="103"/>
        <v>1.8607892508031449</v>
      </c>
      <c r="AE52" s="27">
        <f t="shared" si="104"/>
        <v>-6.8750973599787955</v>
      </c>
      <c r="AG52" t="str">
        <f>$A$16</f>
        <v>Elementary occupations</v>
      </c>
      <c r="AH52" s="27">
        <f t="shared" si="129"/>
        <v>-1.7617096115862072</v>
      </c>
      <c r="AI52" s="27">
        <f t="shared" si="105"/>
        <v>-4.4624925403573243</v>
      </c>
      <c r="AJ52" s="27">
        <f t="shared" si="106"/>
        <v>8.1574346079055005E-2</v>
      </c>
      <c r="AK52" s="27">
        <f t="shared" si="107"/>
        <v>-6.1426278058644783</v>
      </c>
      <c r="AL52" s="27"/>
      <c r="AM52" s="27">
        <f t="shared" si="130"/>
        <v>1.2337523912825041</v>
      </c>
      <c r="AN52" s="27">
        <f t="shared" si="108"/>
        <v>-6.5077359415167848</v>
      </c>
      <c r="AO52" s="27">
        <f t="shared" si="109"/>
        <v>1.9950200526347359</v>
      </c>
      <c r="AP52" s="27">
        <f t="shared" si="110"/>
        <v>-3.2789634975995412</v>
      </c>
      <c r="AQ52" s="27"/>
      <c r="AR52" s="27">
        <f t="shared" si="131"/>
        <v>-0.52795722030370307</v>
      </c>
      <c r="AS52" s="27">
        <f t="shared" si="111"/>
        <v>-10.970228481874109</v>
      </c>
      <c r="AT52" s="27">
        <f t="shared" si="112"/>
        <v>2.0765943987137909</v>
      </c>
      <c r="AU52" s="27">
        <f t="shared" si="113"/>
        <v>-9.4215913034640195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12.212308803701944</v>
      </c>
      <c r="C54" s="29">
        <f t="shared" si="115"/>
        <v>21.750879470553343</v>
      </c>
      <c r="D54" s="29">
        <f t="shared" si="116"/>
        <v>9.0528117257441068</v>
      </c>
      <c r="E54" s="29">
        <f t="shared" si="117"/>
        <v>43.015999999999394</v>
      </c>
      <c r="F54" s="29"/>
      <c r="G54" s="29">
        <f t="shared" si="118"/>
        <v>56.602350777225752</v>
      </c>
      <c r="H54" s="29">
        <f t="shared" si="119"/>
        <v>21.649308647585826</v>
      </c>
      <c r="I54" s="29">
        <f t="shared" si="120"/>
        <v>11.672340575187974</v>
      </c>
      <c r="J54" s="29">
        <f t="shared" si="121"/>
        <v>89.923999999999523</v>
      </c>
      <c r="K54" s="29"/>
      <c r="L54" s="29">
        <f t="shared" si="122"/>
        <v>68.814659580927696</v>
      </c>
      <c r="M54" s="29">
        <f t="shared" si="123"/>
        <v>43.40018811813917</v>
      </c>
      <c r="N54" s="29">
        <f t="shared" si="124"/>
        <v>20.725152300932081</v>
      </c>
      <c r="O54" s="29">
        <f t="shared" si="125"/>
        <v>132.93999999999892</v>
      </c>
      <c r="Q54" s="24" t="str">
        <f>$A$18</f>
        <v>All occupations</v>
      </c>
      <c r="R54" s="29">
        <f t="shared" ref="R54" si="132">W18-R18</f>
        <v>-16.670084744567362</v>
      </c>
      <c r="S54" s="29">
        <f t="shared" ref="S54" si="133">X18-S18</f>
        <v>15.648650400479468</v>
      </c>
      <c r="T54" s="29">
        <f t="shared" ref="T54" si="134">Y18-T18</f>
        <v>10.614915474020592</v>
      </c>
      <c r="U54" s="29">
        <f t="shared" ref="U54" si="135">Z18-U18</f>
        <v>9.5934811299326839</v>
      </c>
      <c r="V54" s="29"/>
      <c r="W54" s="29">
        <f t="shared" ref="W54" si="136">AB18-W18</f>
        <v>14.866170857417274</v>
      </c>
      <c r="X54" s="29">
        <f t="shared" ref="X54" si="137">AC18-X18</f>
        <v>13.237049396746869</v>
      </c>
      <c r="Y54" s="29">
        <f t="shared" ref="Y54" si="138">AD18-Y18</f>
        <v>7.1662447462887684</v>
      </c>
      <c r="Z54" s="29">
        <f t="shared" ref="Z54" si="139">AE18-Z18</f>
        <v>35.269465000452897</v>
      </c>
      <c r="AA54" s="29"/>
      <c r="AB54" s="29">
        <f t="shared" ref="AB54" si="140">AB18-R18</f>
        <v>-1.8039138871500882</v>
      </c>
      <c r="AC54" s="29">
        <f t="shared" ref="AC54" si="141">AC18-S18</f>
        <v>28.885699797226337</v>
      </c>
      <c r="AD54" s="29">
        <f t="shared" ref="AD54" si="142">AD18-T18</f>
        <v>17.78116022030936</v>
      </c>
      <c r="AE54" s="29">
        <f t="shared" ref="AE54" si="143">AE18-U18</f>
        <v>44.862946130385581</v>
      </c>
      <c r="AG54" s="24" t="str">
        <f>$A$18</f>
        <v>All occupations</v>
      </c>
      <c r="AH54" s="29">
        <f t="shared" ref="AH54" si="144">AM18-AH18</f>
        <v>28.882393548269249</v>
      </c>
      <c r="AI54" s="29">
        <f t="shared" ref="AI54" si="145">AN18-AI18</f>
        <v>6.1022290700739177</v>
      </c>
      <c r="AJ54" s="29">
        <f t="shared" ref="AJ54" si="146">AO18-AJ18</f>
        <v>-1.5621037482765345</v>
      </c>
      <c r="AK54" s="29">
        <f t="shared" ref="AK54" si="147">AP18-AK18</f>
        <v>33.422518870066597</v>
      </c>
      <c r="AL54" s="29"/>
      <c r="AM54" s="29">
        <f t="shared" ref="AM54" si="148">AR18-AM18</f>
        <v>41.736179919808535</v>
      </c>
      <c r="AN54" s="29">
        <f t="shared" ref="AN54" si="149">AS18-AN18</f>
        <v>8.412259250838872</v>
      </c>
      <c r="AO54" s="29">
        <f t="shared" ref="AO54" si="150">AT18-AO18</f>
        <v>4.5060958288991841</v>
      </c>
      <c r="AP54" s="29">
        <f t="shared" ref="AP54" si="151">AU18-AP18</f>
        <v>54.654534999546627</v>
      </c>
      <c r="AQ54" s="29"/>
      <c r="AR54" s="29">
        <f t="shared" ref="AR54" si="152">AR18-AH18</f>
        <v>70.618573468077784</v>
      </c>
      <c r="AS54" s="29">
        <f t="shared" ref="AS54" si="153">AS18-AI18</f>
        <v>14.51448832091279</v>
      </c>
      <c r="AT54" s="29">
        <f t="shared" ref="AT54" si="154">AT18-AJ18</f>
        <v>2.9439920806226496</v>
      </c>
      <c r="AU54" s="29">
        <f t="shared" ref="AU54" si="155">AU18-AK18</f>
        <v>88.077053869613223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West Midlands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0.62631770309933277</v>
      </c>
      <c r="N7" s="91">
        <f>'Occ T2'!I180</f>
        <v>0.41601638537631658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-1.8074959444188909</v>
      </c>
      <c r="N9" s="91">
        <f>'Occ T2'!I178</f>
        <v>-1.3067894236842403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-4.8804302308947385</v>
      </c>
      <c r="N10" s="91">
        <f>'Occ T2'!I177</f>
        <v>4.7484691830809611</v>
      </c>
    </row>
    <row r="11" spans="1:14" x14ac:dyDescent="0.2">
      <c r="L11" s="114" t="str">
        <f>"["&amp;'Occ T3'!A47&amp;"]"</f>
        <v>[Elementary occupations]</v>
      </c>
      <c r="M11" s="91">
        <f>'Occ T1'!H88</f>
        <v>-2.3281074394619683</v>
      </c>
      <c r="N11" s="91">
        <f>'Occ T1'!I88</f>
        <v>4.0617920806673702E-2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-0.74367328655134957</v>
      </c>
      <c r="N13" s="91">
        <f>'Occ T2'!I176</f>
        <v>0.20106998184517</v>
      </c>
    </row>
    <row r="14" spans="1:14" x14ac:dyDescent="0.2">
      <c r="L14" s="91" t="str">
        <f>'Occ T3'!A44</f>
        <v>81 Process, plant and machine operatives</v>
      </c>
      <c r="M14" s="91">
        <f>'Occ T2'!H175</f>
        <v>-4.1312242079490247</v>
      </c>
      <c r="N14" s="91">
        <f>'Occ T2'!I175</f>
        <v>-0.1116778475964364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-2.2796180625936358</v>
      </c>
      <c r="N15" s="91">
        <f>'Occ T1'!I87</f>
        <v>6.8976435548129267E-2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2.3540592831331697</v>
      </c>
      <c r="N17" s="91">
        <f>'Occ T2'!I174</f>
        <v>1.6273276368510725</v>
      </c>
    </row>
    <row r="18" spans="12:14" x14ac:dyDescent="0.2">
      <c r="L18" s="91" t="str">
        <f>'Occ T3'!A40</f>
        <v>71 Sales occupations</v>
      </c>
      <c r="M18" s="91">
        <f>'Occ T2'!H173</f>
        <v>-1.7863999823496957</v>
      </c>
      <c r="N18" s="91">
        <f>'Occ T2'!I173</f>
        <v>-0.4037456660478056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-0.78020269412482079</v>
      </c>
      <c r="N19" s="91">
        <f>'Occ T1'!I86</f>
        <v>0.19579292808853399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1.4665074394527577</v>
      </c>
      <c r="N21" s="91">
        <f>'Occ T2'!I172</f>
        <v>-1.0597622401328999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-2.7456234145373126</v>
      </c>
      <c r="N22" s="91">
        <f>'Occ T2'!I171</f>
        <v>-0.45443704767679227</v>
      </c>
    </row>
    <row r="23" spans="12:14" x14ac:dyDescent="0.2">
      <c r="L23" s="91" t="str">
        <f>'Occ T3'!A35</f>
        <v>61 Caring personal service occupations</v>
      </c>
      <c r="M23" s="91">
        <f>'Occ T2'!H170</f>
        <v>0.64939787005362515</v>
      </c>
      <c r="N23" s="91">
        <f>'Occ T2'!I170</f>
        <v>0.84490818424554082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-3.5785839916846474E-2</v>
      </c>
      <c r="N24" s="91">
        <f>'Occ T1'!I85</f>
        <v>0.60101279782300843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-2.5471502705603943</v>
      </c>
      <c r="N26" s="91">
        <f>'Occ T2'!I169</f>
        <v>-6.7340239907842658E-3</v>
      </c>
    </row>
    <row r="27" spans="12:14" x14ac:dyDescent="0.2">
      <c r="L27" s="91" t="str">
        <f>'Occ T3'!A31</f>
        <v>53 Skilled construction and building trades</v>
      </c>
      <c r="M27" s="91">
        <f>'Occ T2'!H168</f>
        <v>-1.2386308135947321</v>
      </c>
      <c r="N27" s="91">
        <f>'Occ T2'!I168</f>
        <v>-1.1947853766601457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-3.5316365339661426</v>
      </c>
      <c r="N28" s="91">
        <f>'Occ T2'!I167</f>
        <v>-0.58873317933382241</v>
      </c>
    </row>
    <row r="29" spans="12:14" x14ac:dyDescent="0.2">
      <c r="L29" s="91" t="str">
        <f>'Occ T3'!A29</f>
        <v>51 Skilled agricultural and related trades</v>
      </c>
      <c r="M29" s="91">
        <f>'Occ T2'!H166</f>
        <v>-5.5934104426627833</v>
      </c>
      <c r="N29" s="91">
        <f>'Occ T2'!I166</f>
        <v>0.7041467763614806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-2.7819043708242064</v>
      </c>
      <c r="N30" s="91">
        <f>'Occ T1'!I84</f>
        <v>-0.58354337133784684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-2.5796431947273435</v>
      </c>
      <c r="N32" s="91">
        <f>'Occ T2'!I165</f>
        <v>-3.3938597847625762</v>
      </c>
    </row>
    <row r="33" spans="12:14" x14ac:dyDescent="0.2">
      <c r="L33" s="91" t="str">
        <f>'Occ T3'!A25</f>
        <v>41 Administrative occupations</v>
      </c>
      <c r="M33" s="91">
        <f>'Occ T2'!H164</f>
        <v>0.29570040331354797</v>
      </c>
      <c r="N33" s="91">
        <f>'Occ T2'!I164</f>
        <v>0.17754129792113549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-0.21367381744652469</v>
      </c>
      <c r="N34" s="91">
        <f>'Occ T1'!I83</f>
        <v>-0.29995194404068837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2.0801298114596634</v>
      </c>
      <c r="N36" s="91">
        <f>'Occ T2'!I163</f>
        <v>0.41532715231056283</v>
      </c>
    </row>
    <row r="37" spans="12:14" x14ac:dyDescent="0.2">
      <c r="L37" s="91" t="str">
        <f>'Occ T3'!A21</f>
        <v>34 Culture, media and sports occupations</v>
      </c>
      <c r="M37" s="91">
        <f>'Occ T2'!H162</f>
        <v>1.8719064402571206</v>
      </c>
      <c r="N37" s="91">
        <f>'Occ T2'!I162</f>
        <v>-0.38793121780469342</v>
      </c>
    </row>
    <row r="38" spans="12:14" x14ac:dyDescent="0.2">
      <c r="L38" s="91" t="str">
        <f>'Occ T3'!A20</f>
        <v>33 Protective service occupations</v>
      </c>
      <c r="M38" s="91">
        <f>'Occ T2'!H161</f>
        <v>2.1423748924704888</v>
      </c>
      <c r="N38" s="91">
        <f>'Occ T2'!I161</f>
        <v>-0.4304649671759142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4.1425770886858171</v>
      </c>
      <c r="N39" s="91">
        <f>'Occ T2'!I160</f>
        <v>4.3793683335454192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4.0651072300978308</v>
      </c>
      <c r="N40" s="91">
        <f>'Occ T2'!I159</f>
        <v>-6.9576901033563399E-2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2.663897291648909</v>
      </c>
      <c r="N41" s="91">
        <f>'Occ T1'!I82</f>
        <v>1.0340692861498413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5.3889833357648298</v>
      </c>
      <c r="N43" s="91">
        <f>'Occ T2'!I158</f>
        <v>0.99136423729180301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2.0799368228667348</v>
      </c>
      <c r="N44" s="91">
        <f>'Occ T2'!I157</f>
        <v>0.63972032016030855</v>
      </c>
    </row>
    <row r="45" spans="12:14" x14ac:dyDescent="0.2">
      <c r="L45" s="91" t="str">
        <f>'Occ T3'!A13</f>
        <v>22 Health professionals</v>
      </c>
      <c r="M45" s="91">
        <f>'Occ T2'!H156</f>
        <v>4.5866020744252056</v>
      </c>
      <c r="N45" s="91">
        <f>'Occ T2'!I156</f>
        <v>0.35739963442067424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3.7689770600461969</v>
      </c>
      <c r="N46" s="91">
        <f>'Occ T2'!I155</f>
        <v>2.1229466976161682</v>
      </c>
    </row>
    <row r="47" spans="12:14" x14ac:dyDescent="0.2">
      <c r="L47" s="114" t="str">
        <f>"["&amp;'Occ T3'!A11&amp;"]"</f>
        <v>[Professional occupations]</v>
      </c>
      <c r="M47" s="91">
        <f>'Occ T1'!H81</f>
        <v>4.0176127093117353</v>
      </c>
      <c r="N47" s="91">
        <f>'Occ T1'!I81</f>
        <v>1.0964386317990904</v>
      </c>
    </row>
    <row r="49" spans="12:14" x14ac:dyDescent="0.2">
      <c r="L49" s="107" t="str">
        <f>'Occ T3'!A9</f>
        <v>12 Other managers and proprietors</v>
      </c>
      <c r="M49" s="91">
        <f>'Occ T2'!H154</f>
        <v>2.1065735822358711</v>
      </c>
      <c r="N49" s="91">
        <f>'Occ T2'!I154</f>
        <v>1.0889386705738913</v>
      </c>
    </row>
    <row r="50" spans="12:14" x14ac:dyDescent="0.2">
      <c r="L50" s="107" t="str">
        <f>'Occ T3'!A8</f>
        <v>11 Corporate managers and directors</v>
      </c>
      <c r="M50" s="91">
        <f>'Occ T2'!H153</f>
        <v>3.9776793787186238</v>
      </c>
      <c r="N50" s="91">
        <f>'Occ T2'!I153</f>
        <v>-8.1835307625754972E-2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3.4275818796304369</v>
      </c>
      <c r="N51" s="91">
        <f>'Occ T1'!I80</f>
        <v>0.26907167413474653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West Midlands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17.114977534224707</v>
      </c>
      <c r="N82" s="94">
        <f>'Occ T2'!F119</f>
        <v>-1.1789142025521784</v>
      </c>
    </row>
    <row r="83" spans="12:14" x14ac:dyDescent="0.2">
      <c r="L83" s="10" t="str">
        <f>name!D5</f>
        <v>12 Other managers and proprietors</v>
      </c>
      <c r="M83" s="94">
        <f>'Occ T2'!D9-'Occ T2'!B9</f>
        <v>3.769866338996863</v>
      </c>
      <c r="N83" s="94">
        <f>'Occ T2'!F120</f>
        <v>6.7181113630792666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13.613877079726151</v>
      </c>
      <c r="N84" s="94">
        <f>'Occ T2'!F121</f>
        <v>29.85916657519401</v>
      </c>
    </row>
    <row r="85" spans="12:14" x14ac:dyDescent="0.2">
      <c r="L85" s="10" t="str">
        <f>name!D7</f>
        <v>22 Health professionals</v>
      </c>
      <c r="M85" s="94">
        <f>'Occ T2'!D11-'Occ T2'!B11</f>
        <v>14.516122744142315</v>
      </c>
      <c r="N85" s="94">
        <f>'Occ T2'!F122</f>
        <v>3.9727153427576098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6.4269873240859567</v>
      </c>
      <c r="N86" s="94">
        <f>'Occ T2'!F123</f>
        <v>6.59563496244715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20.040235424551142</v>
      </c>
      <c r="N87" s="94">
        <f>'Occ T2'!F124</f>
        <v>13.846003058816507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4.7477637247391762</v>
      </c>
      <c r="N88" s="94">
        <f>'Occ T2'!F125</f>
        <v>-0.27297040882288215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5.5528844414646237</v>
      </c>
      <c r="N89" s="94">
        <f>'Occ T2'!F126</f>
        <v>27.269311443620904</v>
      </c>
    </row>
    <row r="90" spans="12:14" x14ac:dyDescent="0.2">
      <c r="L90" s="10" t="str">
        <f>name!D12</f>
        <v>33 Protective service occupations</v>
      </c>
      <c r="M90" s="94">
        <f>'Occ T2'!D16-'Occ T2'!B16</f>
        <v>1.519934011185665</v>
      </c>
      <c r="N90" s="94">
        <f>'Occ T2'!F127</f>
        <v>-0.9470476831483623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2.0806694603765585</v>
      </c>
      <c r="N91" s="94">
        <f>'Occ T2'!F128</f>
        <v>-1.3306193280946559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8.4252534868165014</v>
      </c>
      <c r="N92" s="94">
        <f>'Occ T2'!F129</f>
        <v>5.5247594733709207</v>
      </c>
    </row>
    <row r="93" spans="12:14" x14ac:dyDescent="0.2">
      <c r="L93" s="10" t="str">
        <f>name!D15</f>
        <v>41 Administrative occupations</v>
      </c>
      <c r="M93" s="94">
        <f>'Occ T2'!D19-'Occ T2'!B19</f>
        <v>2.0803709170071158</v>
      </c>
      <c r="N93" s="94">
        <f>'Occ T2'!F130</f>
        <v>3.8278771866376644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-3.9077823757349819</v>
      </c>
      <c r="N94" s="94">
        <f>'Occ T2'!F131</f>
        <v>-11.316004776629658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-2.7845434885896996</v>
      </c>
      <c r="N95" s="94">
        <f>'Occ T2'!F132</f>
        <v>0.92674853324172801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-10.812622203107573</v>
      </c>
      <c r="N96" s="94">
        <f>'Occ T2'!F133</f>
        <v>-4.6534903420068687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-2.7334346546165094</v>
      </c>
      <c r="N97" s="94">
        <f>'Occ T2'!F134</f>
        <v>-7.0132017982528367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-3.070064720089146</v>
      </c>
      <c r="N98" s="94">
        <f>'Occ T2'!F135</f>
        <v>-2.2510167401005532E-2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3.5617719195149675</v>
      </c>
      <c r="N99" s="94">
        <f>'Occ T2'!F136</f>
        <v>15.044095625356434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-3.9090806481565004</v>
      </c>
      <c r="N100" s="94">
        <f>'Occ T2'!F137</f>
        <v>-1.7284506677912752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9.7605875905154127E-2</v>
      </c>
      <c r="N101" s="94">
        <f>'Occ T2'!F138</f>
        <v>-0.20533743720438724</v>
      </c>
    </row>
    <row r="102" spans="12:14" x14ac:dyDescent="0.2">
      <c r="L102" s="10" t="str">
        <f>name!D24</f>
        <v>71 Sales occupations</v>
      </c>
      <c r="M102" s="94">
        <f>'Occ T2'!D28-'Occ T2'!B28</f>
        <v>-7.329486147413192</v>
      </c>
      <c r="N102" s="94">
        <f>'Occ T2'!F139</f>
        <v>-4.5757798485150971</v>
      </c>
    </row>
    <row r="103" spans="12:14" x14ac:dyDescent="0.2">
      <c r="L103" s="10" t="str">
        <f>name!D25</f>
        <v>72 Customer service occupations</v>
      </c>
      <c r="M103" s="94">
        <f>'Occ T2'!D29-'Occ T2'!B29</f>
        <v>3.0986976604118119</v>
      </c>
      <c r="N103" s="94">
        <f>'Occ T2'!F140</f>
        <v>7.729785020220401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-9.8217802248321604</v>
      </c>
      <c r="N104" s="94">
        <f>'Occ T2'!F141</f>
        <v>-0.69513095878782138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-2.1279988724977272</v>
      </c>
      <c r="N105" s="94">
        <f>'Occ T2'!F142</f>
        <v>1.7117130897946566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-6.0911469694325078</v>
      </c>
      <c r="N106" s="94">
        <f>'Occ T2'!F143</f>
        <v>21.545731173495685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-11.043077638679577</v>
      </c>
      <c r="N107" s="94">
        <f>'Occ T2'!F144</f>
        <v>-20.708195228826284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43.015999999999849</v>
      </c>
      <c r="N109" s="94">
        <f>'Occ T2'!F146</f>
        <v>89.923999999999523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West Midlands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20.88484387322157</v>
      </c>
      <c r="N153" s="94">
        <f>'Occ T1'!H8</f>
        <v>5.5391971605270669</v>
      </c>
    </row>
    <row r="154" spans="1:14" x14ac:dyDescent="0.2">
      <c r="L154" s="10" t="str">
        <f>name!E5</f>
        <v>Professional occupations</v>
      </c>
      <c r="M154" s="94">
        <f>'Occ T1'!D9-'Occ T1'!B9</f>
        <v>54.597222572505558</v>
      </c>
      <c r="N154" s="94">
        <f>'Occ T1'!H9</f>
        <v>54.273519939215305</v>
      </c>
    </row>
    <row r="155" spans="1:14" x14ac:dyDescent="0.2">
      <c r="L155" s="10" t="str">
        <f>name!E6</f>
        <v>Associate professional occupations</v>
      </c>
      <c r="M155" s="94">
        <f>'Occ T1'!D10-'Occ T1'!B10</f>
        <v>22.326505124582525</v>
      </c>
      <c r="N155" s="94">
        <f>'Occ T1'!H10</f>
        <v>30.243433496925917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-1.8274114587278802</v>
      </c>
      <c r="N156" s="94">
        <f>'Occ T1'!H11</f>
        <v>-7.4881275899919899</v>
      </c>
    </row>
    <row r="157" spans="1:14" x14ac:dyDescent="0.2">
      <c r="L157" s="10" t="str">
        <f>name!E8</f>
        <v>Skilled trades occupations</v>
      </c>
      <c r="M157" s="94">
        <f>'Occ T1'!D12-'Occ T1'!B12</f>
        <v>-19.400665066402922</v>
      </c>
      <c r="N157" s="94">
        <f>'Occ T1'!H12</f>
        <v>-10.762453774418987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-0.24970285273639092</v>
      </c>
      <c r="N158" s="94">
        <f>'Occ T1'!H13</f>
        <v>13.110307520360777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-4.2307884870013908</v>
      </c>
      <c r="N159" s="94">
        <f>'Occ T1'!H14</f>
        <v>3.1540051717053075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-11.949779097329881</v>
      </c>
      <c r="N160" s="94">
        <f>'Occ T1'!H15</f>
        <v>1.0165821310068424</v>
      </c>
    </row>
    <row r="161" spans="12:14" x14ac:dyDescent="0.2">
      <c r="L161" s="10" t="str">
        <f>name!E12</f>
        <v>Elementary occupations</v>
      </c>
      <c r="M161" s="94">
        <f>'Occ T1'!D16-'Occ T1'!B16</f>
        <v>-17.134224608112106</v>
      </c>
      <c r="N161" s="94">
        <f>'Occ T1'!H16</f>
        <v>0.83753594466941195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43.01599999999894</v>
      </c>
      <c r="N163" s="94">
        <f>'Occ T1'!H18</f>
        <v>89.923999999999651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West Midlands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90.89168938421551</v>
      </c>
      <c r="N5" s="87">
        <f>SUM(N6:N7)</f>
        <v>101.2965647514491</v>
      </c>
      <c r="O5" s="87">
        <f t="shared" ref="O5:AL5" si="1">SUM(O6:O7)</f>
        <v>104.05885061396353</v>
      </c>
      <c r="P5" s="87">
        <f t="shared" si="1"/>
        <v>108.17291569832705</v>
      </c>
      <c r="Q5" s="87">
        <f t="shared" si="1"/>
        <v>109.96498434973017</v>
      </c>
      <c r="R5" s="87">
        <f t="shared" si="1"/>
        <v>113.79089207834019</v>
      </c>
      <c r="S5" s="87">
        <f t="shared" si="1"/>
        <v>116.36102493845229</v>
      </c>
      <c r="T5" s="87">
        <f t="shared" si="1"/>
        <v>122.05739988998957</v>
      </c>
      <c r="U5" s="87">
        <f t="shared" si="1"/>
        <v>127.04770329679536</v>
      </c>
      <c r="V5" s="87">
        <f t="shared" si="1"/>
        <v>130.59155702729043</v>
      </c>
      <c r="W5" s="87">
        <f t="shared" si="1"/>
        <v>134.67573595156176</v>
      </c>
      <c r="X5" s="87">
        <f t="shared" si="1"/>
        <v>121.33235519840611</v>
      </c>
      <c r="Y5" s="87">
        <f t="shared" si="1"/>
        <v>122.73543410084812</v>
      </c>
      <c r="Z5" s="87">
        <f t="shared" si="1"/>
        <v>124.08213046962359</v>
      </c>
      <c r="AA5" s="87">
        <f t="shared" si="1"/>
        <v>125.54262938041239</v>
      </c>
      <c r="AB5" s="87">
        <f t="shared" si="1"/>
        <v>126.88733060146004</v>
      </c>
      <c r="AC5" s="87">
        <f t="shared" si="1"/>
        <v>128.13786980160748</v>
      </c>
      <c r="AD5" s="87">
        <f t="shared" si="1"/>
        <v>129.3699042873719</v>
      </c>
      <c r="AE5" s="87">
        <f t="shared" si="1"/>
        <v>130.63618352339228</v>
      </c>
      <c r="AF5" s="87">
        <f t="shared" si="1"/>
        <v>131.9251509771064</v>
      </c>
      <c r="AG5" s="87">
        <f t="shared" si="1"/>
        <v>133.29441350548797</v>
      </c>
      <c r="AH5" s="87">
        <f t="shared" si="1"/>
        <v>134.64060853336781</v>
      </c>
      <c r="AI5" s="87">
        <f t="shared" si="1"/>
        <v>135.98178803407825</v>
      </c>
      <c r="AJ5" s="87">
        <f t="shared" si="1"/>
        <v>137.35523877270589</v>
      </c>
      <c r="AK5" s="87">
        <f t="shared" si="1"/>
        <v>138.77531045578269</v>
      </c>
      <c r="AL5" s="87">
        <f t="shared" si="1"/>
        <v>140.21493311208883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64.205813124076101</v>
      </c>
      <c r="N6" s="11">
        <v>71.563462606027002</v>
      </c>
      <c r="O6" s="11">
        <v>73.295533383415744</v>
      </c>
      <c r="P6" s="11">
        <v>76.514385025549956</v>
      </c>
      <c r="Q6" s="11">
        <v>74.468891461445324</v>
      </c>
      <c r="R6" s="11">
        <v>79.475956715056441</v>
      </c>
      <c r="S6" s="11">
        <v>84.416639436492673</v>
      </c>
      <c r="T6" s="11">
        <v>86.489638243718801</v>
      </c>
      <c r="U6" s="11">
        <v>91.460320241254564</v>
      </c>
      <c r="V6" s="11">
        <v>94.198616474557724</v>
      </c>
      <c r="W6" s="11">
        <v>96.590934249281148</v>
      </c>
      <c r="X6" s="11">
        <v>84.161472205325822</v>
      </c>
      <c r="Y6" s="11">
        <v>84.899099115488866</v>
      </c>
      <c r="Z6" s="11">
        <v>85.722824328557053</v>
      </c>
      <c r="AA6" s="11">
        <v>86.657738858748289</v>
      </c>
      <c r="AB6" s="11">
        <v>87.443128369750752</v>
      </c>
      <c r="AC6" s="11">
        <v>88.191519621066362</v>
      </c>
      <c r="AD6" s="11">
        <v>88.94372495231012</v>
      </c>
      <c r="AE6" s="11">
        <v>89.721367762558913</v>
      </c>
      <c r="AF6" s="11">
        <v>90.488067463120245</v>
      </c>
      <c r="AG6" s="11">
        <v>91.31116047575216</v>
      </c>
      <c r="AH6" s="11">
        <v>92.113938114760614</v>
      </c>
      <c r="AI6" s="11">
        <v>92.921017962313954</v>
      </c>
      <c r="AJ6" s="11">
        <v>93.743968650777006</v>
      </c>
      <c r="AK6" s="11">
        <v>94.57166341613862</v>
      </c>
      <c r="AL6" s="11">
        <v>95.412020046728969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26.685876260139416</v>
      </c>
      <c r="N7" s="11">
        <v>29.733102145422091</v>
      </c>
      <c r="O7" s="11">
        <v>30.763317230547777</v>
      </c>
      <c r="P7" s="11">
        <v>31.658530672777083</v>
      </c>
      <c r="Q7" s="11">
        <v>35.496092888284856</v>
      </c>
      <c r="R7" s="11">
        <v>34.314935363283745</v>
      </c>
      <c r="S7" s="11">
        <v>31.944385501959612</v>
      </c>
      <c r="T7" s="11">
        <v>35.56776164627076</v>
      </c>
      <c r="U7" s="11">
        <v>35.587383055540805</v>
      </c>
      <c r="V7" s="11">
        <v>36.392940552732703</v>
      </c>
      <c r="W7" s="11">
        <v>38.084801702280608</v>
      </c>
      <c r="X7" s="11">
        <v>37.170882993080276</v>
      </c>
      <c r="Y7" s="11">
        <v>37.836334985359265</v>
      </c>
      <c r="Z7" s="11">
        <v>38.359306141066547</v>
      </c>
      <c r="AA7" s="11">
        <v>38.884890521664111</v>
      </c>
      <c r="AB7" s="11">
        <v>39.444202231709284</v>
      </c>
      <c r="AC7" s="11">
        <v>39.946350180541117</v>
      </c>
      <c r="AD7" s="11">
        <v>40.426179335061782</v>
      </c>
      <c r="AE7" s="11">
        <v>40.91481576083337</v>
      </c>
      <c r="AF7" s="11">
        <v>41.437083513986167</v>
      </c>
      <c r="AG7" s="11">
        <v>41.983253029735799</v>
      </c>
      <c r="AH7" s="11">
        <v>42.526670418607203</v>
      </c>
      <c r="AI7" s="11">
        <v>43.060770071764289</v>
      </c>
      <c r="AJ7" s="11">
        <v>43.611270121928882</v>
      </c>
      <c r="AK7" s="11">
        <v>44.203647039644068</v>
      </c>
      <c r="AL7" s="11">
        <v>44.802913065359874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235.2384606015757</v>
      </c>
      <c r="N9" s="87">
        <f>SUM(N10:N13)</f>
        <v>235.62441126632498</v>
      </c>
      <c r="O9" s="87">
        <f t="shared" ref="O9:AL9" si="3">SUM(O10:O13)</f>
        <v>233.19391713968179</v>
      </c>
      <c r="P9" s="87">
        <f t="shared" si="3"/>
        <v>245.92425910581707</v>
      </c>
      <c r="Q9" s="87">
        <f t="shared" si="3"/>
        <v>252.44140806123244</v>
      </c>
      <c r="R9" s="87">
        <f t="shared" si="3"/>
        <v>250.81014414058254</v>
      </c>
      <c r="S9" s="87">
        <f t="shared" si="3"/>
        <v>269.07815612528145</v>
      </c>
      <c r="T9" s="87">
        <f t="shared" si="3"/>
        <v>270.8729599612164</v>
      </c>
      <c r="U9" s="87">
        <f t="shared" si="3"/>
        <v>283.06716450966474</v>
      </c>
      <c r="V9" s="87">
        <f t="shared" si="3"/>
        <v>291.21172295847282</v>
      </c>
      <c r="W9" s="87">
        <f t="shared" si="3"/>
        <v>305.40736671308809</v>
      </c>
      <c r="X9" s="87">
        <f t="shared" si="3"/>
        <v>309.84892199099045</v>
      </c>
      <c r="Y9" s="87">
        <f t="shared" si="3"/>
        <v>312.99989736525583</v>
      </c>
      <c r="Z9" s="87">
        <f t="shared" si="3"/>
        <v>316.78172178464592</v>
      </c>
      <c r="AA9" s="87">
        <f t="shared" si="3"/>
        <v>320.95373175526771</v>
      </c>
      <c r="AB9" s="87">
        <f t="shared" si="3"/>
        <v>324.62035459378114</v>
      </c>
      <c r="AC9" s="87">
        <f t="shared" si="3"/>
        <v>328.15261449649552</v>
      </c>
      <c r="AD9" s="87">
        <f t="shared" si="3"/>
        <v>331.6368808020602</v>
      </c>
      <c r="AE9" s="87">
        <f t="shared" si="3"/>
        <v>335.01082676430235</v>
      </c>
      <c r="AF9" s="87">
        <f t="shared" si="3"/>
        <v>338.43188049604123</v>
      </c>
      <c r="AG9" s="87">
        <f t="shared" si="3"/>
        <v>342.03055748733061</v>
      </c>
      <c r="AH9" s="87">
        <f t="shared" si="3"/>
        <v>345.63725371905491</v>
      </c>
      <c r="AI9" s="87">
        <f t="shared" si="3"/>
        <v>349.1614972917464</v>
      </c>
      <c r="AJ9" s="87">
        <f t="shared" si="3"/>
        <v>352.72056622773732</v>
      </c>
      <c r="AK9" s="87">
        <f t="shared" si="3"/>
        <v>356.26118753913175</v>
      </c>
      <c r="AL9" s="87">
        <f t="shared" si="3"/>
        <v>359.6808866523034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58.564543155052753</v>
      </c>
      <c r="N10" s="11">
        <v>57.185671672873298</v>
      </c>
      <c r="O10" s="11">
        <v>57.142663033523235</v>
      </c>
      <c r="P10" s="11">
        <v>59.971669991521203</v>
      </c>
      <c r="Q10" s="11">
        <v>64.377514860264384</v>
      </c>
      <c r="R10" s="11">
        <v>66.997559519060886</v>
      </c>
      <c r="S10" s="11">
        <v>69.126042857169665</v>
      </c>
      <c r="T10" s="11">
        <v>67.154727058501692</v>
      </c>
      <c r="U10" s="11">
        <v>74.90764572590308</v>
      </c>
      <c r="V10" s="11">
        <v>76.649372142345229</v>
      </c>
      <c r="W10" s="11">
        <v>80.611436598787037</v>
      </c>
      <c r="X10" s="11">
        <v>92.003061763506224</v>
      </c>
      <c r="Y10" s="11">
        <v>93.25050047495057</v>
      </c>
      <c r="Z10" s="11">
        <v>94.661100627479769</v>
      </c>
      <c r="AA10" s="11">
        <v>96.158157201125618</v>
      </c>
      <c r="AB10" s="11">
        <v>97.506926974448348</v>
      </c>
      <c r="AC10" s="11">
        <v>98.784823980747476</v>
      </c>
      <c r="AD10" s="11">
        <v>100.02235965130117</v>
      </c>
      <c r="AE10" s="11">
        <v>101.24556178773365</v>
      </c>
      <c r="AF10" s="11">
        <v>102.49570878941354</v>
      </c>
      <c r="AG10" s="11">
        <v>103.8379564535978</v>
      </c>
      <c r="AH10" s="11">
        <v>105.16271008045055</v>
      </c>
      <c r="AI10" s="11">
        <v>106.49158770352625</v>
      </c>
      <c r="AJ10" s="11">
        <v>107.809105533958</v>
      </c>
      <c r="AK10" s="11">
        <v>109.14699831337036</v>
      </c>
      <c r="AL10" s="11">
        <v>110.47060317398105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51.338445912660362</v>
      </c>
      <c r="N11" s="11">
        <v>56.480101220045697</v>
      </c>
      <c r="O11" s="11">
        <v>58.93653378048699</v>
      </c>
      <c r="P11" s="11">
        <v>60.122014403275728</v>
      </c>
      <c r="Q11" s="11">
        <v>61.671575788549426</v>
      </c>
      <c r="R11" s="11">
        <v>57.751654277255703</v>
      </c>
      <c r="S11" s="11">
        <v>66.359945475938304</v>
      </c>
      <c r="T11" s="11">
        <v>70.020007490722918</v>
      </c>
      <c r="U11" s="11">
        <v>69.532225209818378</v>
      </c>
      <c r="V11" s="11">
        <v>73.432803421766195</v>
      </c>
      <c r="W11" s="11">
        <v>72.267777021398018</v>
      </c>
      <c r="X11" s="11">
        <v>68.434038435566734</v>
      </c>
      <c r="Y11" s="11">
        <v>69.018214902353236</v>
      </c>
      <c r="Z11" s="11">
        <v>69.677562641953159</v>
      </c>
      <c r="AA11" s="11">
        <v>70.424628587896137</v>
      </c>
      <c r="AB11" s="11">
        <v>71.04624246099695</v>
      </c>
      <c r="AC11" s="11">
        <v>71.631222605500056</v>
      </c>
      <c r="AD11" s="11">
        <v>72.191095972594894</v>
      </c>
      <c r="AE11" s="11">
        <v>72.636760583812389</v>
      </c>
      <c r="AF11" s="11">
        <v>73.163043157518288</v>
      </c>
      <c r="AG11" s="11">
        <v>73.680790667348603</v>
      </c>
      <c r="AH11" s="11">
        <v>74.208346893695065</v>
      </c>
      <c r="AI11" s="11">
        <v>74.730021272542729</v>
      </c>
      <c r="AJ11" s="11">
        <v>75.259427658855941</v>
      </c>
      <c r="AK11" s="11">
        <v>75.773945254111638</v>
      </c>
      <c r="AL11" s="11">
        <v>76.240492364155628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62.057298487348007</v>
      </c>
      <c r="N12" s="11">
        <v>59.669179273236288</v>
      </c>
      <c r="O12" s="11">
        <v>56.807708539895238</v>
      </c>
      <c r="P12" s="11">
        <v>59.7850011642455</v>
      </c>
      <c r="Q12" s="11">
        <v>58.779698588958126</v>
      </c>
      <c r="R12" s="11">
        <v>59.281949900412414</v>
      </c>
      <c r="S12" s="11">
        <v>62.412629303914336</v>
      </c>
      <c r="T12" s="11">
        <v>61.293297999062531</v>
      </c>
      <c r="U12" s="11">
        <v>59.860318013491494</v>
      </c>
      <c r="V12" s="11">
        <v>62.019188115972511</v>
      </c>
      <c r="W12" s="11">
        <v>65.708937224498371</v>
      </c>
      <c r="X12" s="11">
        <v>62.801640893116584</v>
      </c>
      <c r="Y12" s="11">
        <v>63.339849118317616</v>
      </c>
      <c r="Z12" s="11">
        <v>64.073336543184936</v>
      </c>
      <c r="AA12" s="11">
        <v>64.889530837210913</v>
      </c>
      <c r="AB12" s="11">
        <v>65.623986478575432</v>
      </c>
      <c r="AC12" s="11">
        <v>66.354990063613982</v>
      </c>
      <c r="AD12" s="11">
        <v>67.088629339971263</v>
      </c>
      <c r="AE12" s="11">
        <v>67.790332647270361</v>
      </c>
      <c r="AF12" s="11">
        <v>68.437992606565444</v>
      </c>
      <c r="AG12" s="11">
        <v>69.11455162282914</v>
      </c>
      <c r="AH12" s="11">
        <v>69.817963803541673</v>
      </c>
      <c r="AI12" s="11">
        <v>70.44511541107633</v>
      </c>
      <c r="AJ12" s="11">
        <v>71.081401732171926</v>
      </c>
      <c r="AK12" s="11">
        <v>71.710533077525241</v>
      </c>
      <c r="AL12" s="11">
        <v>72.304572186945521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63.278173046514567</v>
      </c>
      <c r="N13" s="11">
        <v>62.289459100169687</v>
      </c>
      <c r="O13" s="11">
        <v>60.307011785776325</v>
      </c>
      <c r="P13" s="11">
        <v>66.045573546774648</v>
      </c>
      <c r="Q13" s="11">
        <v>67.612618823460508</v>
      </c>
      <c r="R13" s="11">
        <v>66.778980443853555</v>
      </c>
      <c r="S13" s="11">
        <v>71.179538488259155</v>
      </c>
      <c r="T13" s="11">
        <v>72.404927412929254</v>
      </c>
      <c r="U13" s="11">
        <v>78.766975560451769</v>
      </c>
      <c r="V13" s="11">
        <v>79.11035927838887</v>
      </c>
      <c r="W13" s="11">
        <v>86.819215868404697</v>
      </c>
      <c r="X13" s="11">
        <v>86.610180898800891</v>
      </c>
      <c r="Y13" s="11">
        <v>87.391332869634454</v>
      </c>
      <c r="Z13" s="11">
        <v>88.369721972028074</v>
      </c>
      <c r="AA13" s="11">
        <v>89.481415129035028</v>
      </c>
      <c r="AB13" s="11">
        <v>90.4431986797604</v>
      </c>
      <c r="AC13" s="11">
        <v>91.38157784663403</v>
      </c>
      <c r="AD13" s="11">
        <v>92.334795838192889</v>
      </c>
      <c r="AE13" s="11">
        <v>93.338171745485951</v>
      </c>
      <c r="AF13" s="11">
        <v>94.335135942543971</v>
      </c>
      <c r="AG13" s="11">
        <v>95.397258743555057</v>
      </c>
      <c r="AH13" s="11">
        <v>96.448232941367621</v>
      </c>
      <c r="AI13" s="11">
        <v>97.494772904601106</v>
      </c>
      <c r="AJ13" s="11">
        <v>98.57063130275148</v>
      </c>
      <c r="AK13" s="11">
        <v>99.6297108941245</v>
      </c>
      <c r="AL13" s="11">
        <v>100.6652189272212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141.1963327686592</v>
      </c>
      <c r="N15" s="87">
        <f>SUM(N16:N20)</f>
        <v>147.01610325431568</v>
      </c>
      <c r="O15" s="87">
        <f t="shared" ref="O15:AL15" si="5">SUM(O16:O20)</f>
        <v>150.71936687265327</v>
      </c>
      <c r="P15" s="87">
        <f t="shared" si="5"/>
        <v>153.62441043179462</v>
      </c>
      <c r="Q15" s="87">
        <f t="shared" si="5"/>
        <v>157.27039977274808</v>
      </c>
      <c r="R15" s="87">
        <f t="shared" si="5"/>
        <v>158.92698356597401</v>
      </c>
      <c r="S15" s="87">
        <f t="shared" si="5"/>
        <v>163.0335196510801</v>
      </c>
      <c r="T15" s="87">
        <f t="shared" si="5"/>
        <v>169.21228323630606</v>
      </c>
      <c r="U15" s="87">
        <f t="shared" si="5"/>
        <v>174.12367009423059</v>
      </c>
      <c r="V15" s="87">
        <f t="shared" si="5"/>
        <v>175.42359607639418</v>
      </c>
      <c r="W15" s="87">
        <f t="shared" si="5"/>
        <v>181.25348869055654</v>
      </c>
      <c r="X15" s="87">
        <f t="shared" si="5"/>
        <v>185.05411008149798</v>
      </c>
      <c r="Y15" s="87">
        <f t="shared" si="5"/>
        <v>186.58388605921203</v>
      </c>
      <c r="Z15" s="87">
        <f t="shared" si="5"/>
        <v>188.52499554254177</v>
      </c>
      <c r="AA15" s="87">
        <f t="shared" si="5"/>
        <v>190.80616533432868</v>
      </c>
      <c r="AB15" s="87">
        <f t="shared" si="5"/>
        <v>192.76461454700302</v>
      </c>
      <c r="AC15" s="87">
        <f t="shared" si="5"/>
        <v>194.58320014255787</v>
      </c>
      <c r="AD15" s="87">
        <f t="shared" si="5"/>
        <v>196.34700714673582</v>
      </c>
      <c r="AE15" s="87">
        <f t="shared" si="5"/>
        <v>198.18053281226395</v>
      </c>
      <c r="AF15" s="87">
        <f t="shared" si="5"/>
        <v>200.0272997993971</v>
      </c>
      <c r="AG15" s="87">
        <f t="shared" si="5"/>
        <v>201.92333475667394</v>
      </c>
      <c r="AH15" s="87">
        <f t="shared" si="5"/>
        <v>203.77164229592697</v>
      </c>
      <c r="AI15" s="87">
        <f t="shared" si="5"/>
        <v>205.6037230923115</v>
      </c>
      <c r="AJ15" s="87">
        <f t="shared" si="5"/>
        <v>207.56861359069961</v>
      </c>
      <c r="AK15" s="87">
        <f t="shared" si="5"/>
        <v>209.52140817226274</v>
      </c>
      <c r="AL15" s="87">
        <f t="shared" si="5"/>
        <v>211.49692218748245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20.822821889278853</v>
      </c>
      <c r="N16" s="11">
        <v>21.127752388120971</v>
      </c>
      <c r="O16" s="11">
        <v>21.216452392279145</v>
      </c>
      <c r="P16" s="11">
        <v>22.640473765035541</v>
      </c>
      <c r="Q16" s="11">
        <v>21.573862662927098</v>
      </c>
      <c r="R16" s="11">
        <v>21.535130237554021</v>
      </c>
      <c r="S16" s="11">
        <v>22.134663699532432</v>
      </c>
      <c r="T16" s="11">
        <v>24.388539669204182</v>
      </c>
      <c r="U16" s="11">
        <v>25.719203130844665</v>
      </c>
      <c r="V16" s="11">
        <v>24.401971979465749</v>
      </c>
      <c r="W16" s="11">
        <v>26.282893962293198</v>
      </c>
      <c r="X16" s="11">
        <v>23.626262387722747</v>
      </c>
      <c r="Y16" s="11">
        <v>23.807024197498105</v>
      </c>
      <c r="Z16" s="11">
        <v>24.011681160767129</v>
      </c>
      <c r="AA16" s="11">
        <v>24.238236799449695</v>
      </c>
      <c r="AB16" s="11">
        <v>24.420771690915654</v>
      </c>
      <c r="AC16" s="11">
        <v>24.596636665311824</v>
      </c>
      <c r="AD16" s="11">
        <v>24.758551840793434</v>
      </c>
      <c r="AE16" s="11">
        <v>24.922075759084244</v>
      </c>
      <c r="AF16" s="11">
        <v>25.06304287512064</v>
      </c>
      <c r="AG16" s="11">
        <v>25.209431659065853</v>
      </c>
      <c r="AH16" s="11">
        <v>25.365593642312621</v>
      </c>
      <c r="AI16" s="11">
        <v>25.512631167687353</v>
      </c>
      <c r="AJ16" s="11">
        <v>25.667624597727048</v>
      </c>
      <c r="AK16" s="11">
        <v>25.837811084131825</v>
      </c>
      <c r="AL16" s="11">
        <v>26.009923553470315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19.415101186875628</v>
      </c>
      <c r="N17" s="11">
        <v>25.545830276241922</v>
      </c>
      <c r="O17" s="11">
        <v>25.737973496435554</v>
      </c>
      <c r="P17" s="11">
        <v>25.168080414104399</v>
      </c>
      <c r="Q17" s="11">
        <v>25.921624846412588</v>
      </c>
      <c r="R17" s="11">
        <v>24.677780717490371</v>
      </c>
      <c r="S17" s="11">
        <v>27.759892380257792</v>
      </c>
      <c r="T17" s="11">
        <v>27.996912454345068</v>
      </c>
      <c r="U17" s="11">
        <v>29.82448273111471</v>
      </c>
      <c r="V17" s="11">
        <v>30.118658261127806</v>
      </c>
      <c r="W17" s="11">
        <v>30.230665158954995</v>
      </c>
      <c r="X17" s="11">
        <v>44.587790007832261</v>
      </c>
      <c r="Y17" s="11">
        <v>45.499780255668924</v>
      </c>
      <c r="Z17" s="11">
        <v>46.45447737777765</v>
      </c>
      <c r="AA17" s="11">
        <v>47.468076072470375</v>
      </c>
      <c r="AB17" s="11">
        <v>48.396673241396321</v>
      </c>
      <c r="AC17" s="11">
        <v>49.293114432636308</v>
      </c>
      <c r="AD17" s="11">
        <v>50.185175900214567</v>
      </c>
      <c r="AE17" s="11">
        <v>51.111070899450866</v>
      </c>
      <c r="AF17" s="11">
        <v>52.027486222006999</v>
      </c>
      <c r="AG17" s="11">
        <v>52.946282144077486</v>
      </c>
      <c r="AH17" s="11">
        <v>53.823925971315973</v>
      </c>
      <c r="AI17" s="11">
        <v>54.687090983253874</v>
      </c>
      <c r="AJ17" s="11">
        <v>55.624097562424659</v>
      </c>
      <c r="AK17" s="11">
        <v>56.564740097932003</v>
      </c>
      <c r="AL17" s="11">
        <v>57.499976602575899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12.294944566113601</v>
      </c>
      <c r="N18" s="11">
        <v>15.409987907237738</v>
      </c>
      <c r="O18" s="11">
        <v>15.570543779764789</v>
      </c>
      <c r="P18" s="11">
        <v>14.314119429024185</v>
      </c>
      <c r="Q18" s="11">
        <v>13.999270227991206</v>
      </c>
      <c r="R18" s="11">
        <v>13.594155462014159</v>
      </c>
      <c r="S18" s="11">
        <v>15.111648943887834</v>
      </c>
      <c r="T18" s="11">
        <v>14.483794659031481</v>
      </c>
      <c r="U18" s="11">
        <v>14.570845029170652</v>
      </c>
      <c r="V18" s="11">
        <v>14.274766665832406</v>
      </c>
      <c r="W18" s="11">
        <v>15.114089473199824</v>
      </c>
      <c r="X18" s="11">
        <v>12.301054246884185</v>
      </c>
      <c r="Y18" s="11">
        <v>12.448191806088907</v>
      </c>
      <c r="Z18" s="11">
        <v>12.602645757024913</v>
      </c>
      <c r="AA18" s="11">
        <v>12.778664900975405</v>
      </c>
      <c r="AB18" s="11">
        <v>12.939216993264706</v>
      </c>
      <c r="AC18" s="11">
        <v>13.069718209838797</v>
      </c>
      <c r="AD18" s="11">
        <v>13.195003687940035</v>
      </c>
      <c r="AE18" s="11">
        <v>13.291684569521154</v>
      </c>
      <c r="AF18" s="11">
        <v>13.43506626790796</v>
      </c>
      <c r="AG18" s="11">
        <v>13.546549029331461</v>
      </c>
      <c r="AH18" s="11">
        <v>13.658293327293574</v>
      </c>
      <c r="AI18" s="11">
        <v>13.750293073810703</v>
      </c>
      <c r="AJ18" s="11">
        <v>13.90531624145229</v>
      </c>
      <c r="AK18" s="11">
        <v>14.005928561400136</v>
      </c>
      <c r="AL18" s="11">
        <v>14.167041790051462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16.238705320621197</v>
      </c>
      <c r="N19" s="11">
        <v>14.907231423834714</v>
      </c>
      <c r="O19" s="11">
        <v>16.395902844494291</v>
      </c>
      <c r="P19" s="11">
        <v>17.695198577981301</v>
      </c>
      <c r="Q19" s="11">
        <v>19.06419461491457</v>
      </c>
      <c r="R19" s="11">
        <v>21.413650792670417</v>
      </c>
      <c r="S19" s="11">
        <v>19.863718943701791</v>
      </c>
      <c r="T19" s="11">
        <v>20.902667617412693</v>
      </c>
      <c r="U19" s="11">
        <v>20.517367470472227</v>
      </c>
      <c r="V19" s="11">
        <v>22.686655494748692</v>
      </c>
      <c r="W19" s="11">
        <v>23.494320253046975</v>
      </c>
      <c r="X19" s="11">
        <v>20.135286899748305</v>
      </c>
      <c r="Y19" s="11">
        <v>19.856196378696648</v>
      </c>
      <c r="Z19" s="11">
        <v>19.89249651223524</v>
      </c>
      <c r="AA19" s="11">
        <v>20.102333773872747</v>
      </c>
      <c r="AB19" s="11">
        <v>20.304826324425004</v>
      </c>
      <c r="AC19" s="11">
        <v>20.480559031404962</v>
      </c>
      <c r="AD19" s="11">
        <v>20.651550067797274</v>
      </c>
      <c r="AE19" s="11">
        <v>20.821475573053739</v>
      </c>
      <c r="AF19" s="11">
        <v>20.997305671585533</v>
      </c>
      <c r="AG19" s="11">
        <v>21.191265705569421</v>
      </c>
      <c r="AH19" s="11">
        <v>21.366094909288325</v>
      </c>
      <c r="AI19" s="11">
        <v>21.562352470537927</v>
      </c>
      <c r="AJ19" s="11">
        <v>21.772569206404405</v>
      </c>
      <c r="AK19" s="11">
        <v>21.963497288793587</v>
      </c>
      <c r="AL19" s="11">
        <v>22.16370092495232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72.424759805769924</v>
      </c>
      <c r="N20" s="11">
        <v>70.025301258880347</v>
      </c>
      <c r="O20" s="11">
        <v>71.798494359679495</v>
      </c>
      <c r="P20" s="11">
        <v>73.806538245649193</v>
      </c>
      <c r="Q20" s="11">
        <v>76.711447420502637</v>
      </c>
      <c r="R20" s="11">
        <v>77.706266356245038</v>
      </c>
      <c r="S20" s="11">
        <v>78.163595683700265</v>
      </c>
      <c r="T20" s="11">
        <v>81.440368836312658</v>
      </c>
      <c r="U20" s="11">
        <v>83.491771732628351</v>
      </c>
      <c r="V20" s="11">
        <v>83.941543675219506</v>
      </c>
      <c r="W20" s="11">
        <v>86.13151984306154</v>
      </c>
      <c r="X20" s="11">
        <v>84.403716539310508</v>
      </c>
      <c r="Y20" s="11">
        <v>84.972693421259436</v>
      </c>
      <c r="Z20" s="11">
        <v>85.563694734736828</v>
      </c>
      <c r="AA20" s="11">
        <v>86.218853787560462</v>
      </c>
      <c r="AB20" s="11">
        <v>86.703126297001347</v>
      </c>
      <c r="AC20" s="11">
        <v>87.143171803365973</v>
      </c>
      <c r="AD20" s="11">
        <v>87.556725649990511</v>
      </c>
      <c r="AE20" s="11">
        <v>88.034226011153933</v>
      </c>
      <c r="AF20" s="11">
        <v>88.504398762775949</v>
      </c>
      <c r="AG20" s="11">
        <v>89.029806218629716</v>
      </c>
      <c r="AH20" s="11">
        <v>89.557734445716477</v>
      </c>
      <c r="AI20" s="11">
        <v>90.091355397021658</v>
      </c>
      <c r="AJ20" s="11">
        <v>90.59900598269121</v>
      </c>
      <c r="AK20" s="11">
        <v>91.149431140005163</v>
      </c>
      <c r="AL20" s="11">
        <v>91.65627931643246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154.6730618668754</v>
      </c>
      <c r="N22" s="87">
        <f>SUM(N23:N24)</f>
        <v>163.75552417921924</v>
      </c>
      <c r="O22" s="87">
        <f t="shared" ref="O22:AL22" si="7">SUM(O23:O24)</f>
        <v>165.20574628993401</v>
      </c>
      <c r="P22" s="87">
        <f t="shared" si="7"/>
        <v>163.31258614485228</v>
      </c>
      <c r="Q22" s="87">
        <f t="shared" si="7"/>
        <v>167.11579596158123</v>
      </c>
      <c r="R22" s="87">
        <f t="shared" si="7"/>
        <v>171.77935834819664</v>
      </c>
      <c r="S22" s="87">
        <f t="shared" si="7"/>
        <v>166.73145001272471</v>
      </c>
      <c r="T22" s="87">
        <f t="shared" si="7"/>
        <v>173.54471974743245</v>
      </c>
      <c r="U22" s="87">
        <f t="shared" si="7"/>
        <v>174.83571972621016</v>
      </c>
      <c r="V22" s="87">
        <f t="shared" si="7"/>
        <v>165.32003700112929</v>
      </c>
      <c r="W22" s="87">
        <f t="shared" si="7"/>
        <v>169.95194688946876</v>
      </c>
      <c r="X22" s="87">
        <f t="shared" si="7"/>
        <v>173.91078903653633</v>
      </c>
      <c r="Y22" s="87">
        <f t="shared" si="7"/>
        <v>174.21306263723818</v>
      </c>
      <c r="Z22" s="87">
        <f t="shared" si="7"/>
        <v>174.20823036803293</v>
      </c>
      <c r="AA22" s="87">
        <f t="shared" si="7"/>
        <v>174.20533846265715</v>
      </c>
      <c r="AB22" s="87">
        <f t="shared" si="7"/>
        <v>173.82750276827664</v>
      </c>
      <c r="AC22" s="87">
        <f t="shared" si="7"/>
        <v>173.05321192703667</v>
      </c>
      <c r="AD22" s="87">
        <f t="shared" si="7"/>
        <v>172.17556120926969</v>
      </c>
      <c r="AE22" s="87">
        <f t="shared" si="7"/>
        <v>171.09244976857175</v>
      </c>
      <c r="AF22" s="87">
        <f t="shared" si="7"/>
        <v>169.93172700142264</v>
      </c>
      <c r="AG22" s="87">
        <f t="shared" si="7"/>
        <v>168.82808268950532</v>
      </c>
      <c r="AH22" s="87">
        <f t="shared" si="7"/>
        <v>167.62060485896077</v>
      </c>
      <c r="AI22" s="87">
        <f t="shared" si="7"/>
        <v>166.41962260418174</v>
      </c>
      <c r="AJ22" s="87">
        <f t="shared" si="7"/>
        <v>165.00401307611321</v>
      </c>
      <c r="AK22" s="87">
        <f t="shared" si="7"/>
        <v>163.62476312871647</v>
      </c>
      <c r="AL22" s="87">
        <f t="shared" si="7"/>
        <v>162.46381929947677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120.39493233003491</v>
      </c>
      <c r="N23" s="11">
        <v>130.59900347442073</v>
      </c>
      <c r="O23" s="11">
        <v>132.94333303854387</v>
      </c>
      <c r="P23" s="11">
        <v>130.35204942133439</v>
      </c>
      <c r="Q23" s="11">
        <v>133.7311960890741</v>
      </c>
      <c r="R23" s="11">
        <v>139.87832891840372</v>
      </c>
      <c r="S23" s="11">
        <v>136.1883905245746</v>
      </c>
      <c r="T23" s="11">
        <v>140.87561855656898</v>
      </c>
      <c r="U23" s="11">
        <v>141.78488092628825</v>
      </c>
      <c r="V23" s="11">
        <v>136.59386333592008</v>
      </c>
      <c r="W23" s="11">
        <v>141.95869983541084</v>
      </c>
      <c r="X23" s="11">
        <v>146.09096153880267</v>
      </c>
      <c r="Y23" s="11">
        <v>146.71232185173542</v>
      </c>
      <c r="Z23" s="11">
        <v>147.15642755092378</v>
      </c>
      <c r="AA23" s="11">
        <v>147.63181866515583</v>
      </c>
      <c r="AB23" s="11">
        <v>147.86676723406646</v>
      </c>
      <c r="AC23" s="11">
        <v>147.92690431468935</v>
      </c>
      <c r="AD23" s="11">
        <v>147.83418698159608</v>
      </c>
      <c r="AE23" s="11">
        <v>147.64358142537307</v>
      </c>
      <c r="AF23" s="11">
        <v>147.44982819869077</v>
      </c>
      <c r="AG23" s="11">
        <v>147.3266709024596</v>
      </c>
      <c r="AH23" s="11">
        <v>147.16732478946494</v>
      </c>
      <c r="AI23" s="11">
        <v>146.92047543371271</v>
      </c>
      <c r="AJ23" s="11">
        <v>146.62894854126304</v>
      </c>
      <c r="AK23" s="11">
        <v>146.25398530316315</v>
      </c>
      <c r="AL23" s="11">
        <v>145.7865770220485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34.278129536840495</v>
      </c>
      <c r="N24" s="11">
        <v>33.156520704798517</v>
      </c>
      <c r="O24" s="11">
        <v>32.262413251390143</v>
      </c>
      <c r="P24" s="11">
        <v>32.960536723517897</v>
      </c>
      <c r="Q24" s="11">
        <v>33.384599872507138</v>
      </c>
      <c r="R24" s="11">
        <v>31.901029429792899</v>
      </c>
      <c r="S24" s="11">
        <v>30.543059488150099</v>
      </c>
      <c r="T24" s="11">
        <v>32.669101190863486</v>
      </c>
      <c r="U24" s="11">
        <v>33.050838799921898</v>
      </c>
      <c r="V24" s="11">
        <v>28.726173665209227</v>
      </c>
      <c r="W24" s="11">
        <v>27.993247054057917</v>
      </c>
      <c r="X24" s="11">
        <v>27.819827497733666</v>
      </c>
      <c r="Y24" s="11">
        <v>27.500740785502771</v>
      </c>
      <c r="Z24" s="11">
        <v>27.051802817109145</v>
      </c>
      <c r="AA24" s="11">
        <v>26.573519797501309</v>
      </c>
      <c r="AB24" s="11">
        <v>25.960735534210187</v>
      </c>
      <c r="AC24" s="11">
        <v>25.126307612347304</v>
      </c>
      <c r="AD24" s="11">
        <v>24.341374227673615</v>
      </c>
      <c r="AE24" s="11">
        <v>23.44886834319869</v>
      </c>
      <c r="AF24" s="11">
        <v>22.481898802731866</v>
      </c>
      <c r="AG24" s="11">
        <v>21.501411787045733</v>
      </c>
      <c r="AH24" s="11">
        <v>20.453280069495822</v>
      </c>
      <c r="AI24" s="11">
        <v>19.499147170469037</v>
      </c>
      <c r="AJ24" s="11">
        <v>18.375064534850182</v>
      </c>
      <c r="AK24" s="11">
        <v>17.370777825553329</v>
      </c>
      <c r="AL24" s="11">
        <v>16.67724227742826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138.55820187253644</v>
      </c>
      <c r="N26" s="87">
        <f>SUM(N27:N30)</f>
        <v>135.22896931708593</v>
      </c>
      <c r="O26" s="87">
        <f t="shared" ref="O26:AL26" si="9">SUM(O27:O30)</f>
        <v>134.75328966997819</v>
      </c>
      <c r="P26" s="87">
        <f t="shared" si="9"/>
        <v>138.14088143303871</v>
      </c>
      <c r="Q26" s="87">
        <f t="shared" si="9"/>
        <v>141.70164796192677</v>
      </c>
      <c r="R26" s="87">
        <f>SUM(R27:R30)</f>
        <v>147.45671770860457</v>
      </c>
      <c r="S26" s="87">
        <f t="shared" si="9"/>
        <v>132.90376287488763</v>
      </c>
      <c r="T26" s="87">
        <f t="shared" si="9"/>
        <v>135.94476390119885</v>
      </c>
      <c r="U26" s="87">
        <f t="shared" si="9"/>
        <v>140.37732442467353</v>
      </c>
      <c r="V26" s="87">
        <f t="shared" si="9"/>
        <v>150.41318687944158</v>
      </c>
      <c r="W26" s="87">
        <f t="shared" si="9"/>
        <v>128.05605264220165</v>
      </c>
      <c r="X26" s="87">
        <f t="shared" si="9"/>
        <v>129.68513756732668</v>
      </c>
      <c r="Y26" s="87">
        <f t="shared" si="9"/>
        <v>128.95334515596994</v>
      </c>
      <c r="Z26" s="87">
        <f t="shared" si="9"/>
        <v>127.96288983846203</v>
      </c>
      <c r="AA26" s="87">
        <f t="shared" si="9"/>
        <v>127.15048656198772</v>
      </c>
      <c r="AB26" s="87">
        <f t="shared" si="9"/>
        <v>126.25676077727351</v>
      </c>
      <c r="AC26" s="87">
        <f t="shared" si="9"/>
        <v>125.33669704592941</v>
      </c>
      <c r="AD26" s="87">
        <f t="shared" si="9"/>
        <v>124.38553310049649</v>
      </c>
      <c r="AE26" s="87">
        <f t="shared" si="9"/>
        <v>123.47508560503189</v>
      </c>
      <c r="AF26" s="87">
        <f t="shared" si="9"/>
        <v>122.54529085031201</v>
      </c>
      <c r="AG26" s="87">
        <f t="shared" si="9"/>
        <v>121.66867498187099</v>
      </c>
      <c r="AH26" s="87">
        <f t="shared" si="9"/>
        <v>120.77274568572649</v>
      </c>
      <c r="AI26" s="87">
        <f t="shared" si="9"/>
        <v>119.90365444409974</v>
      </c>
      <c r="AJ26" s="87">
        <f t="shared" si="9"/>
        <v>119.04106063767489</v>
      </c>
      <c r="AK26" s="87">
        <f t="shared" si="9"/>
        <v>118.17283799740666</v>
      </c>
      <c r="AL26" s="87">
        <f t="shared" si="9"/>
        <v>117.29359886778266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9.7623161934848479</v>
      </c>
      <c r="N27" s="11">
        <v>8.7414096360573748</v>
      </c>
      <c r="O27" s="11">
        <v>10.463377197528787</v>
      </c>
      <c r="P27" s="11">
        <v>8.5235229719079051</v>
      </c>
      <c r="Q27" s="11">
        <v>8.6619654717395456</v>
      </c>
      <c r="R27" s="11">
        <v>11.134350167014333</v>
      </c>
      <c r="S27" s="11">
        <v>9.1780450242367291</v>
      </c>
      <c r="T27" s="11">
        <v>8.4918710457768825</v>
      </c>
      <c r="U27" s="11">
        <v>9.9671377264524583</v>
      </c>
      <c r="V27" s="11">
        <v>9.9448566935113671</v>
      </c>
      <c r="W27" s="11">
        <v>8.349806678424633</v>
      </c>
      <c r="X27" s="11">
        <v>7.8600244623627136</v>
      </c>
      <c r="Y27" s="11">
        <v>7.9245331223719351</v>
      </c>
      <c r="Z27" s="11">
        <v>8.0583666524673525</v>
      </c>
      <c r="AA27" s="11">
        <v>8.2095675929475593</v>
      </c>
      <c r="AB27" s="11">
        <v>8.3224208882576782</v>
      </c>
      <c r="AC27" s="11">
        <v>8.4217518538664766</v>
      </c>
      <c r="AD27" s="11">
        <v>8.5221546657200964</v>
      </c>
      <c r="AE27" s="11">
        <v>8.618283476257476</v>
      </c>
      <c r="AF27" s="11">
        <v>8.7132022955951864</v>
      </c>
      <c r="AG27" s="11">
        <v>8.8084006001350179</v>
      </c>
      <c r="AH27" s="11">
        <v>8.9044720494586276</v>
      </c>
      <c r="AI27" s="11">
        <v>8.9974053549102493</v>
      </c>
      <c r="AJ27" s="11">
        <v>9.0915466462384344</v>
      </c>
      <c r="AK27" s="11">
        <v>9.1849708075523271</v>
      </c>
      <c r="AL27" s="11">
        <v>9.276555211666361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57.070331939884923</v>
      </c>
      <c r="N28" s="11">
        <v>60.317044427370739</v>
      </c>
      <c r="O28" s="11">
        <v>56.935187316444392</v>
      </c>
      <c r="P28" s="11">
        <v>60.780532124638015</v>
      </c>
      <c r="Q28" s="11">
        <v>63.244878678753771</v>
      </c>
      <c r="R28" s="11">
        <v>65.713396836047622</v>
      </c>
      <c r="S28" s="11">
        <v>59.807674728093581</v>
      </c>
      <c r="T28" s="11">
        <v>59.505481153126354</v>
      </c>
      <c r="U28" s="11">
        <v>61.177199273741948</v>
      </c>
      <c r="V28" s="11">
        <v>66.705351477899555</v>
      </c>
      <c r="W28" s="11">
        <v>54.900774632940049</v>
      </c>
      <c r="X28" s="11">
        <v>55.228981219986451</v>
      </c>
      <c r="Y28" s="11">
        <v>54.905974136252787</v>
      </c>
      <c r="Z28" s="11">
        <v>54.598228565519356</v>
      </c>
      <c r="AA28" s="11">
        <v>54.344566759457969</v>
      </c>
      <c r="AB28" s="11">
        <v>54.006118873298369</v>
      </c>
      <c r="AC28" s="11">
        <v>53.639613948272753</v>
      </c>
      <c r="AD28" s="11">
        <v>53.247333526543393</v>
      </c>
      <c r="AE28" s="11">
        <v>52.835034462546496</v>
      </c>
      <c r="AF28" s="11">
        <v>52.415406966971304</v>
      </c>
      <c r="AG28" s="11">
        <v>52.042972359802519</v>
      </c>
      <c r="AH28" s="11">
        <v>51.673973404818973</v>
      </c>
      <c r="AI28" s="11">
        <v>51.3319848566139</v>
      </c>
      <c r="AJ28" s="11">
        <v>50.980417931080169</v>
      </c>
      <c r="AK28" s="11">
        <v>50.618040774642829</v>
      </c>
      <c r="AL28" s="11">
        <v>50.24728429093318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47.926043918486101</v>
      </c>
      <c r="N29" s="11">
        <v>43.715572875301412</v>
      </c>
      <c r="O29" s="11">
        <v>42.448085871652395</v>
      </c>
      <c r="P29" s="11">
        <v>44.103605175032023</v>
      </c>
      <c r="Q29" s="11">
        <v>43.551080790413998</v>
      </c>
      <c r="R29" s="11">
        <v>45.243390735503951</v>
      </c>
      <c r="S29" s="11">
        <v>39.034090863626439</v>
      </c>
      <c r="T29" s="11">
        <v>41.653563113206076</v>
      </c>
      <c r="U29" s="11">
        <v>46.253477809917833</v>
      </c>
      <c r="V29" s="11">
        <v>51.474351070487579</v>
      </c>
      <c r="W29" s="11">
        <v>42.509956080887441</v>
      </c>
      <c r="X29" s="11">
        <v>43.461423590883179</v>
      </c>
      <c r="Y29" s="11">
        <v>42.928499186912973</v>
      </c>
      <c r="Z29" s="11">
        <v>42.270965645568999</v>
      </c>
      <c r="AA29" s="11">
        <v>41.734647819976381</v>
      </c>
      <c r="AB29" s="11">
        <v>41.213686737643791</v>
      </c>
      <c r="AC29" s="11">
        <v>40.644915212587215</v>
      </c>
      <c r="AD29" s="11">
        <v>40.067991691637005</v>
      </c>
      <c r="AE29" s="11">
        <v>39.530192360816351</v>
      </c>
      <c r="AF29" s="11">
        <v>38.968970006366646</v>
      </c>
      <c r="AG29" s="11">
        <v>38.399469938696157</v>
      </c>
      <c r="AH29" s="11">
        <v>37.814239749885012</v>
      </c>
      <c r="AI29" s="11">
        <v>37.235631228546183</v>
      </c>
      <c r="AJ29" s="11">
        <v>36.666314276918747</v>
      </c>
      <c r="AK29" s="11">
        <v>36.08550973571856</v>
      </c>
      <c r="AL29" s="11">
        <v>35.496754282634605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23.799509820680562</v>
      </c>
      <c r="N30" s="11">
        <v>22.454942378356396</v>
      </c>
      <c r="O30" s="11">
        <v>24.906639284352607</v>
      </c>
      <c r="P30" s="11">
        <v>24.733221161460747</v>
      </c>
      <c r="Q30" s="11">
        <v>26.24372302101947</v>
      </c>
      <c r="R30" s="11">
        <v>25.365579970038667</v>
      </c>
      <c r="S30" s="11">
        <v>24.883952258930893</v>
      </c>
      <c r="T30" s="11">
        <v>26.293848589089546</v>
      </c>
      <c r="U30" s="11">
        <v>22.979509614561302</v>
      </c>
      <c r="V30" s="11">
        <v>22.288627637543073</v>
      </c>
      <c r="W30" s="11">
        <v>22.295515249949521</v>
      </c>
      <c r="X30" s="11">
        <v>23.134708294094338</v>
      </c>
      <c r="Y30" s="11">
        <v>23.194338710432262</v>
      </c>
      <c r="Z30" s="11">
        <v>23.035328974906339</v>
      </c>
      <c r="AA30" s="11">
        <v>22.861704389605826</v>
      </c>
      <c r="AB30" s="11">
        <v>22.714534278073664</v>
      </c>
      <c r="AC30" s="11">
        <v>22.630416031202966</v>
      </c>
      <c r="AD30" s="11">
        <v>22.548053216595992</v>
      </c>
      <c r="AE30" s="11">
        <v>22.491575305411576</v>
      </c>
      <c r="AF30" s="11">
        <v>22.447711581378869</v>
      </c>
      <c r="AG30" s="11">
        <v>22.417832083237297</v>
      </c>
      <c r="AH30" s="11">
        <v>22.380060481563891</v>
      </c>
      <c r="AI30" s="11">
        <v>22.338633004029422</v>
      </c>
      <c r="AJ30" s="11">
        <v>22.302781783437535</v>
      </c>
      <c r="AK30" s="11">
        <v>22.284316679492949</v>
      </c>
      <c r="AL30" s="11">
        <v>22.273005082548515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133.24559324507771</v>
      </c>
      <c r="N32" s="87">
        <f t="shared" si="10"/>
        <v>130.2163313467945</v>
      </c>
      <c r="O32" s="87">
        <f t="shared" si="10"/>
        <v>130.98806150278381</v>
      </c>
      <c r="P32" s="87">
        <f t="shared" si="10"/>
        <v>133.06549059382371</v>
      </c>
      <c r="Q32" s="87">
        <f t="shared" si="10"/>
        <v>137.61574855490869</v>
      </c>
      <c r="R32" s="87">
        <f t="shared" si="10"/>
        <v>139.65391552076989</v>
      </c>
      <c r="S32" s="87">
        <f t="shared" si="10"/>
        <v>150.34597249010946</v>
      </c>
      <c r="T32" s="87">
        <f t="shared" si="10"/>
        <v>150.63884375111328</v>
      </c>
      <c r="U32" s="87">
        <f t="shared" si="10"/>
        <v>145.2459361654721</v>
      </c>
      <c r="V32" s="87">
        <f t="shared" si="10"/>
        <v>145.56019545438613</v>
      </c>
      <c r="W32" s="87">
        <f t="shared" si="10"/>
        <v>139.40421266803349</v>
      </c>
      <c r="X32" s="87">
        <f t="shared" si="10"/>
        <v>137.26270857463066</v>
      </c>
      <c r="Y32" s="87">
        <f t="shared" si="10"/>
        <v>138.35928891735762</v>
      </c>
      <c r="Z32" s="87">
        <f t="shared" si="10"/>
        <v>139.56589545127568</v>
      </c>
      <c r="AA32" s="87">
        <f t="shared" si="10"/>
        <v>140.88100269688152</v>
      </c>
      <c r="AB32" s="87">
        <f t="shared" si="10"/>
        <v>141.98302433610448</v>
      </c>
      <c r="AC32" s="87">
        <f t="shared" si="10"/>
        <v>142.98426847411841</v>
      </c>
      <c r="AD32" s="87">
        <f t="shared" si="10"/>
        <v>143.96632937438977</v>
      </c>
      <c r="AE32" s="87">
        <f t="shared" ref="AE32" si="11">SUM(AE33:AE35)</f>
        <v>145.01751202990377</v>
      </c>
      <c r="AF32" s="87">
        <f t="shared" ref="AF32" si="12">SUM(AF33:AF35)</f>
        <v>146.04332342217015</v>
      </c>
      <c r="AG32" s="87">
        <f t="shared" ref="AG32" si="13">SUM(AG33:AG35)</f>
        <v>147.06379810340988</v>
      </c>
      <c r="AH32" s="87">
        <f t="shared" ref="AH32" si="14">SUM(AH33:AH35)</f>
        <v>148.12669249155988</v>
      </c>
      <c r="AI32" s="87">
        <f t="shared" ref="AI32" si="15">SUM(AI33:AI35)</f>
        <v>149.18093977774421</v>
      </c>
      <c r="AJ32" s="87">
        <f t="shared" ref="AJ32" si="16">SUM(AJ33:AJ35)</f>
        <v>150.29317657820306</v>
      </c>
      <c r="AK32" s="87">
        <f t="shared" ref="AK32" si="17">SUM(AK33:AK35)</f>
        <v>151.41854253759251</v>
      </c>
      <c r="AL32" s="87">
        <f t="shared" ref="AL32" si="18">SUM(AL33:AL35)</f>
        <v>152.51452018839427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108.00477856944416</v>
      </c>
      <c r="N33" s="11">
        <v>101.76689834289755</v>
      </c>
      <c r="O33" s="11">
        <v>103.82420705005516</v>
      </c>
      <c r="P33" s="11">
        <v>105.34210289781743</v>
      </c>
      <c r="Q33" s="11">
        <v>111.06164108495578</v>
      </c>
      <c r="R33" s="11">
        <v>108.27911132410219</v>
      </c>
      <c r="S33" s="11">
        <v>118.51886093709867</v>
      </c>
      <c r="T33" s="11">
        <v>119.34225484752524</v>
      </c>
      <c r="U33" s="11">
        <v>115.7124757757278</v>
      </c>
      <c r="V33" s="11">
        <v>115.84108228539436</v>
      </c>
      <c r="W33" s="11">
        <v>111.84088324361716</v>
      </c>
      <c r="X33" s="11">
        <v>112.12599983378936</v>
      </c>
      <c r="Y33" s="11">
        <v>113.15644420042119</v>
      </c>
      <c r="Z33" s="11">
        <v>114.30711738463603</v>
      </c>
      <c r="AA33" s="11">
        <v>115.54410872715749</v>
      </c>
      <c r="AB33" s="11">
        <v>116.58098431254781</v>
      </c>
      <c r="AC33" s="11">
        <v>117.53636749904344</v>
      </c>
      <c r="AD33" s="11">
        <v>118.48084695346689</v>
      </c>
      <c r="AE33" s="11">
        <v>119.51285219118402</v>
      </c>
      <c r="AF33" s="11">
        <v>120.52370804817434</v>
      </c>
      <c r="AG33" s="11">
        <v>121.52670143518765</v>
      </c>
      <c r="AH33" s="11">
        <v>122.5672590684708</v>
      </c>
      <c r="AI33" s="11">
        <v>123.60365401511234</v>
      </c>
      <c r="AJ33" s="11">
        <v>124.70936431163368</v>
      </c>
      <c r="AK33" s="11">
        <v>125.81681904459332</v>
      </c>
      <c r="AL33" s="11">
        <v>126.88497886897359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23.366474066698597</v>
      </c>
      <c r="N34" s="11">
        <v>27.071213160128377</v>
      </c>
      <c r="O34" s="11">
        <v>25.735155324360868</v>
      </c>
      <c r="P34" s="11">
        <v>26.42939621833861</v>
      </c>
      <c r="Q34" s="11">
        <v>25.107273048261142</v>
      </c>
      <c r="R34" s="11">
        <v>30.082144467863078</v>
      </c>
      <c r="S34" s="11">
        <v>30.707375799096948</v>
      </c>
      <c r="T34" s="11">
        <v>30.093114308817615</v>
      </c>
      <c r="U34" s="11">
        <v>28.207667957797138</v>
      </c>
      <c r="V34" s="11">
        <v>28.563366678012862</v>
      </c>
      <c r="W34" s="11">
        <v>26.173063819706577</v>
      </c>
      <c r="X34" s="11">
        <v>24.125096894867955</v>
      </c>
      <c r="Y34" s="11">
        <v>24.177157998955717</v>
      </c>
      <c r="Z34" s="11">
        <v>24.219283461811102</v>
      </c>
      <c r="AA34" s="11">
        <v>24.28224897883759</v>
      </c>
      <c r="AB34" s="11">
        <v>24.332098315958138</v>
      </c>
      <c r="AC34" s="11">
        <v>24.366095192222559</v>
      </c>
      <c r="AD34" s="11">
        <v>24.392378292731088</v>
      </c>
      <c r="AE34" s="11">
        <v>24.402438504574235</v>
      </c>
      <c r="AF34" s="11">
        <v>24.403260878256933</v>
      </c>
      <c r="AG34" s="11">
        <v>24.409480441161843</v>
      </c>
      <c r="AH34" s="11">
        <v>24.420588296015278</v>
      </c>
      <c r="AI34" s="11">
        <v>24.429153897100807</v>
      </c>
      <c r="AJ34" s="11">
        <v>24.421759916007879</v>
      </c>
      <c r="AK34" s="11">
        <v>24.430329236817563</v>
      </c>
      <c r="AL34" s="11">
        <v>24.444613151915302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1.8743406089349628</v>
      </c>
      <c r="N35" s="11">
        <v>1.3782198437685795</v>
      </c>
      <c r="O35" s="11">
        <v>1.4286991283677681</v>
      </c>
      <c r="P35" s="11">
        <v>1.2939914776676684</v>
      </c>
      <c r="Q35" s="11">
        <v>1.4468344216917524</v>
      </c>
      <c r="R35" s="11">
        <v>1.2926597288046033</v>
      </c>
      <c r="S35" s="11">
        <v>1.1197357539138577</v>
      </c>
      <c r="T35" s="11">
        <v>1.2034745947704235</v>
      </c>
      <c r="U35" s="11">
        <v>1.3257924319471848</v>
      </c>
      <c r="V35" s="11">
        <v>1.1557464909789248</v>
      </c>
      <c r="W35" s="11">
        <v>1.3902656047097575</v>
      </c>
      <c r="X35" s="11">
        <v>1.0116118459733383</v>
      </c>
      <c r="Y35" s="11">
        <v>1.0256867179807079</v>
      </c>
      <c r="Z35" s="11">
        <v>1.0394946048285369</v>
      </c>
      <c r="AA35" s="11">
        <v>1.0546449908864328</v>
      </c>
      <c r="AB35" s="11">
        <v>1.0699417075985413</v>
      </c>
      <c r="AC35" s="11">
        <v>1.0818057828523926</v>
      </c>
      <c r="AD35" s="11">
        <v>1.093104128191789</v>
      </c>
      <c r="AE35" s="11">
        <v>1.1022213341455245</v>
      </c>
      <c r="AF35" s="11">
        <v>1.1163544957388853</v>
      </c>
      <c r="AG35" s="11">
        <v>1.1276162270603989</v>
      </c>
      <c r="AH35" s="11">
        <v>1.1388451270738047</v>
      </c>
      <c r="AI35" s="11">
        <v>1.1481318655310817</v>
      </c>
      <c r="AJ35" s="11">
        <v>1.1620523505615148</v>
      </c>
      <c r="AK35" s="11">
        <v>1.1713942561816293</v>
      </c>
      <c r="AL35" s="11">
        <v>1.1849281675053702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98.714455521341165</v>
      </c>
      <c r="N37" s="87">
        <f t="shared" ref="N37:AL37" si="19">SUM(N38:N39)</f>
        <v>104.81866598222983</v>
      </c>
      <c r="O37" s="87">
        <f t="shared" si="19"/>
        <v>109.89556200739565</v>
      </c>
      <c r="P37" s="87">
        <f t="shared" si="19"/>
        <v>108.51358305698118</v>
      </c>
      <c r="Q37" s="87">
        <f t="shared" si="19"/>
        <v>113.97594568181104</v>
      </c>
      <c r="R37" s="87">
        <f t="shared" si="19"/>
        <v>110.15914317842254</v>
      </c>
      <c r="S37" s="87">
        <f t="shared" si="19"/>
        <v>107.75701241977674</v>
      </c>
      <c r="T37" s="87">
        <f t="shared" si="19"/>
        <v>111.46697257970007</v>
      </c>
      <c r="U37" s="87">
        <f t="shared" si="19"/>
        <v>110.88090463070995</v>
      </c>
      <c r="V37" s="87">
        <f t="shared" si="19"/>
        <v>106.91440246333315</v>
      </c>
      <c r="W37" s="87">
        <f t="shared" si="19"/>
        <v>105.92835469142115</v>
      </c>
      <c r="X37" s="87">
        <f t="shared" si="19"/>
        <v>105.99994892650652</v>
      </c>
      <c r="Y37" s="87">
        <f t="shared" si="19"/>
        <v>106.54609228466748</v>
      </c>
      <c r="Z37" s="87">
        <f t="shared" si="19"/>
        <v>107.03028511516216</v>
      </c>
      <c r="AA37" s="87">
        <f t="shared" si="19"/>
        <v>107.5037296383465</v>
      </c>
      <c r="AB37" s="87">
        <f t="shared" si="19"/>
        <v>107.72322244325272</v>
      </c>
      <c r="AC37" s="87">
        <f t="shared" si="19"/>
        <v>107.85234884510342</v>
      </c>
      <c r="AD37" s="87">
        <f t="shared" si="19"/>
        <v>107.95256466186473</v>
      </c>
      <c r="AE37" s="87">
        <f t="shared" si="19"/>
        <v>108.05718998573286</v>
      </c>
      <c r="AF37" s="87">
        <f t="shared" si="19"/>
        <v>108.17263698624618</v>
      </c>
      <c r="AG37" s="87">
        <f t="shared" si="19"/>
        <v>108.29908046160173</v>
      </c>
      <c r="AH37" s="87">
        <f t="shared" si="19"/>
        <v>108.51737484186447</v>
      </c>
      <c r="AI37" s="87">
        <f t="shared" si="19"/>
        <v>108.70410228653853</v>
      </c>
      <c r="AJ37" s="87">
        <f t="shared" si="19"/>
        <v>108.89190227050818</v>
      </c>
      <c r="AK37" s="87">
        <f t="shared" si="19"/>
        <v>109.02280522760233</v>
      </c>
      <c r="AL37" s="87">
        <f t="shared" si="19"/>
        <v>109.08235986312646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77.34120869386301</v>
      </c>
      <c r="N38" s="11">
        <v>81.982704623227534</v>
      </c>
      <c r="O38" s="11">
        <v>86.349669119390327</v>
      </c>
      <c r="P38" s="11">
        <v>84.959344569662775</v>
      </c>
      <c r="Q38" s="11">
        <v>91.216174524076109</v>
      </c>
      <c r="R38" s="11">
        <v>85.043369150878334</v>
      </c>
      <c r="S38" s="11">
        <v>82.961626069348853</v>
      </c>
      <c r="T38" s="11">
        <v>84.347906903881281</v>
      </c>
      <c r="U38" s="11">
        <v>81.858749959956455</v>
      </c>
      <c r="V38" s="11">
        <v>79.260357778569855</v>
      </c>
      <c r="W38" s="11">
        <v>77.713883003465142</v>
      </c>
      <c r="X38" s="11">
        <v>75.871627350803891</v>
      </c>
      <c r="Y38" s="11">
        <v>75.869683413246278</v>
      </c>
      <c r="Z38" s="11">
        <v>75.890599695038404</v>
      </c>
      <c r="AA38" s="11">
        <v>75.910005167848539</v>
      </c>
      <c r="AB38" s="11">
        <v>75.73315896595291</v>
      </c>
      <c r="AC38" s="11">
        <v>75.494344909376224</v>
      </c>
      <c r="AD38" s="11">
        <v>75.214544267971405</v>
      </c>
      <c r="AE38" s="11">
        <v>74.923634350269722</v>
      </c>
      <c r="AF38" s="11">
        <v>74.635224672108691</v>
      </c>
      <c r="AG38" s="11">
        <v>74.34985854985473</v>
      </c>
      <c r="AH38" s="11">
        <v>74.176606776470322</v>
      </c>
      <c r="AI38" s="11">
        <v>73.979657119488834</v>
      </c>
      <c r="AJ38" s="11">
        <v>73.763551625566237</v>
      </c>
      <c r="AK38" s="11">
        <v>73.489591506569596</v>
      </c>
      <c r="AL38" s="11">
        <v>73.138103154950045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21.373246827478159</v>
      </c>
      <c r="N39" s="11">
        <v>22.835961359002294</v>
      </c>
      <c r="O39" s="11">
        <v>23.545892888005319</v>
      </c>
      <c r="P39" s="11">
        <v>23.554238487318401</v>
      </c>
      <c r="Q39" s="11">
        <v>22.759771157734932</v>
      </c>
      <c r="R39" s="11">
        <v>25.115774027544198</v>
      </c>
      <c r="S39" s="11">
        <v>24.795386350427897</v>
      </c>
      <c r="T39" s="11">
        <v>27.119065675818781</v>
      </c>
      <c r="U39" s="11">
        <v>29.022154670753491</v>
      </c>
      <c r="V39" s="11">
        <v>27.654044684763285</v>
      </c>
      <c r="W39" s="11">
        <v>28.21447168795601</v>
      </c>
      <c r="X39" s="11">
        <v>30.128321575702628</v>
      </c>
      <c r="Y39" s="11">
        <v>30.676408871421209</v>
      </c>
      <c r="Z39" s="11">
        <v>31.139685420123751</v>
      </c>
      <c r="AA39" s="11">
        <v>31.593724470497964</v>
      </c>
      <c r="AB39" s="11">
        <v>31.990063477299813</v>
      </c>
      <c r="AC39" s="11">
        <v>32.35800393572719</v>
      </c>
      <c r="AD39" s="11">
        <v>32.738020393893315</v>
      </c>
      <c r="AE39" s="11">
        <v>33.133555635463139</v>
      </c>
      <c r="AF39" s="11">
        <v>33.537412314137491</v>
      </c>
      <c r="AG39" s="11">
        <v>33.94922191174701</v>
      </c>
      <c r="AH39" s="11">
        <v>34.340768065394151</v>
      </c>
      <c r="AI39" s="11">
        <v>34.724445167049694</v>
      </c>
      <c r="AJ39" s="11">
        <v>35.128350644941939</v>
      </c>
      <c r="AK39" s="11">
        <v>35.533213721032737</v>
      </c>
      <c r="AL39" s="11">
        <v>35.944256708176411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96.313505133522867</v>
      </c>
      <c r="N41" s="87">
        <f t="shared" ref="N41" si="20">SUM(N42:N43)</f>
        <v>94.146262020042371</v>
      </c>
      <c r="O41" s="87">
        <f t="shared" ref="O41" si="21">SUM(O42:O43)</f>
        <v>97.948437391440166</v>
      </c>
      <c r="P41" s="87">
        <f t="shared" ref="P41" si="22">SUM(P42:P43)</f>
        <v>97.69776954574003</v>
      </c>
      <c r="Q41" s="87">
        <f t="shared" ref="Q41" si="23">SUM(Q42:Q43)</f>
        <v>102.98851608151288</v>
      </c>
      <c r="R41" s="87">
        <f t="shared" ref="R41" si="24">SUM(R42:R43)</f>
        <v>109.73029727082775</v>
      </c>
      <c r="S41" s="87">
        <f t="shared" ref="S41" si="25">SUM(S42:S43)</f>
        <v>108.18440555388329</v>
      </c>
      <c r="T41" s="87">
        <f t="shared" ref="T41" si="26">SUM(T42:T43)</f>
        <v>106.2386140087151</v>
      </c>
      <c r="U41" s="87">
        <f t="shared" ref="U41" si="27">SUM(U42:U43)</f>
        <v>110.23647760882724</v>
      </c>
      <c r="V41" s="87">
        <f t="shared" ref="V41" si="28">SUM(V42:V43)</f>
        <v>112.47467240730984</v>
      </c>
      <c r="W41" s="87">
        <f t="shared" ref="W41" si="29">SUM(W42:W43)</f>
        <v>97.780518173497867</v>
      </c>
      <c r="X41" s="87">
        <f t="shared" ref="X41" si="30">SUM(X42:X43)</f>
        <v>101.90756502986937</v>
      </c>
      <c r="Y41" s="87">
        <f t="shared" ref="Y41" si="31">SUM(Y42:Y43)</f>
        <v>101.84773210667942</v>
      </c>
      <c r="Z41" s="87">
        <f t="shared" ref="Z41" si="32">SUM(Z42:Z43)</f>
        <v>101.78693350841534</v>
      </c>
      <c r="AA41" s="87">
        <f t="shared" ref="AA41" si="33">SUM(AA42:AA43)</f>
        <v>101.80176574794561</v>
      </c>
      <c r="AB41" s="87">
        <f t="shared" ref="AB41" si="34">SUM(AB42:AB43)</f>
        <v>101.60312359243378</v>
      </c>
      <c r="AC41" s="87">
        <f t="shared" ref="AC41" si="35">SUM(AC42:AC43)</f>
        <v>101.45524755254918</v>
      </c>
      <c r="AD41" s="87">
        <f t="shared" ref="AD41" si="36">SUM(AD42:AD43)</f>
        <v>101.25100527498776</v>
      </c>
      <c r="AE41" s="87">
        <f t="shared" ref="AE41" si="37">SUM(AE42:AE43)</f>
        <v>101.0104939143292</v>
      </c>
      <c r="AF41" s="87">
        <f t="shared" ref="AF41" si="38">SUM(AF42:AF43)</f>
        <v>100.72128828606581</v>
      </c>
      <c r="AG41" s="87">
        <f t="shared" ref="AG41" si="39">SUM(AG42:AG43)</f>
        <v>100.46655457385849</v>
      </c>
      <c r="AH41" s="87">
        <f t="shared" ref="AH41" si="40">SUM(AH42:AH43)</f>
        <v>100.16304420882906</v>
      </c>
      <c r="AI41" s="87">
        <f t="shared" ref="AI41" si="41">SUM(AI42:AI43)</f>
        <v>99.886206678962623</v>
      </c>
      <c r="AJ41" s="87">
        <f t="shared" ref="AJ41" si="42">SUM(AJ42:AJ43)</f>
        <v>99.58184349867841</v>
      </c>
      <c r="AK41" s="87">
        <f t="shared" ref="AK41" si="43">SUM(AK42:AK43)</f>
        <v>99.206288096028572</v>
      </c>
      <c r="AL41" s="87">
        <f t="shared" ref="AL41" si="44">SUM(AL42:AL43)</f>
        <v>98.79710030450471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47.19000645792952</v>
      </c>
      <c r="N42" s="11">
        <v>44.536921866037559</v>
      </c>
      <c r="O42" s="11">
        <v>45.338482806144228</v>
      </c>
      <c r="P42" s="11">
        <v>49.147438473183705</v>
      </c>
      <c r="Q42" s="11">
        <v>50.724933061563192</v>
      </c>
      <c r="R42" s="11">
        <v>51.643342107026285</v>
      </c>
      <c r="S42" s="11">
        <v>49.554183626593144</v>
      </c>
      <c r="T42" s="11">
        <v>49.753097104803395</v>
      </c>
      <c r="U42" s="11">
        <v>50.594628136369124</v>
      </c>
      <c r="V42" s="11">
        <v>49.39703164558528</v>
      </c>
      <c r="W42" s="11">
        <v>41.821561882194125</v>
      </c>
      <c r="X42" s="11">
        <v>44.587967729450575</v>
      </c>
      <c r="Y42" s="11">
        <v>44.460480976633384</v>
      </c>
      <c r="Z42" s="11">
        <v>44.280457247254759</v>
      </c>
      <c r="AA42" s="11">
        <v>44.133932397891712</v>
      </c>
      <c r="AB42" s="11">
        <v>43.841535243815692</v>
      </c>
      <c r="AC42" s="11">
        <v>43.655042437522908</v>
      </c>
      <c r="AD42" s="11">
        <v>43.441712352754855</v>
      </c>
      <c r="AE42" s="11">
        <v>43.201349965508271</v>
      </c>
      <c r="AF42" s="11">
        <v>42.926122735610456</v>
      </c>
      <c r="AG42" s="11">
        <v>42.668205850691322</v>
      </c>
      <c r="AH42" s="11">
        <v>42.388559469741942</v>
      </c>
      <c r="AI42" s="11">
        <v>42.129220254232301</v>
      </c>
      <c r="AJ42" s="11">
        <v>41.848582739386863</v>
      </c>
      <c r="AK42" s="11">
        <v>41.501540837499846</v>
      </c>
      <c r="AL42" s="11">
        <v>41.126430923406303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49.123498675593346</v>
      </c>
      <c r="N43" s="11">
        <v>49.609340154004819</v>
      </c>
      <c r="O43" s="11">
        <v>52.609954585295945</v>
      </c>
      <c r="P43" s="11">
        <v>48.550331072556325</v>
      </c>
      <c r="Q43" s="11">
        <v>52.263583019949692</v>
      </c>
      <c r="R43" s="11">
        <v>58.08695516380147</v>
      </c>
      <c r="S43" s="11">
        <v>58.630221927290144</v>
      </c>
      <c r="T43" s="11">
        <v>56.485516903911716</v>
      </c>
      <c r="U43" s="11">
        <v>59.641849472458112</v>
      </c>
      <c r="V43" s="11">
        <v>63.077640761724567</v>
      </c>
      <c r="W43" s="11">
        <v>55.958956291303743</v>
      </c>
      <c r="X43" s="11">
        <v>57.319597300418792</v>
      </c>
      <c r="Y43" s="11">
        <v>57.387251130046032</v>
      </c>
      <c r="Z43" s="11">
        <v>57.506476261160586</v>
      </c>
      <c r="AA43" s="11">
        <v>57.667833350053897</v>
      </c>
      <c r="AB43" s="11">
        <v>57.761588348618076</v>
      </c>
      <c r="AC43" s="11">
        <v>57.800205115026273</v>
      </c>
      <c r="AD43" s="11">
        <v>57.809292922232899</v>
      </c>
      <c r="AE43" s="11">
        <v>57.809143948820939</v>
      </c>
      <c r="AF43" s="11">
        <v>57.795165550455359</v>
      </c>
      <c r="AG43" s="11">
        <v>57.798348723167166</v>
      </c>
      <c r="AH43" s="11">
        <v>57.774484739087114</v>
      </c>
      <c r="AI43" s="11">
        <v>57.756986424730329</v>
      </c>
      <c r="AJ43" s="11">
        <v>57.733260759291547</v>
      </c>
      <c r="AK43" s="11">
        <v>57.704747258528727</v>
      </c>
      <c r="AL43" s="11">
        <v>57.670669381098399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145.2116996061965</v>
      </c>
      <c r="N45" s="87">
        <f t="shared" ref="N45" si="45">SUM(N46:N47)</f>
        <v>141.63216788253879</v>
      </c>
      <c r="O45" s="87">
        <f t="shared" ref="O45" si="46">SUM(O46:O47)</f>
        <v>144.44676851216985</v>
      </c>
      <c r="P45" s="87">
        <f t="shared" ref="P45" si="47">SUM(P46:P47)</f>
        <v>139.13910398962477</v>
      </c>
      <c r="Q45" s="87">
        <f t="shared" ref="Q45" si="48">SUM(Q46:Q47)</f>
        <v>146.14255357454871</v>
      </c>
      <c r="R45" s="87">
        <f t="shared" ref="R45" si="49">SUM(R46:R47)</f>
        <v>154.2095481882823</v>
      </c>
      <c r="S45" s="87">
        <f t="shared" ref="S45" si="50">SUM(S46:S47)</f>
        <v>152.02769593380418</v>
      </c>
      <c r="T45" s="87">
        <f t="shared" ref="T45" si="51">SUM(T46:T47)</f>
        <v>149.79744292432881</v>
      </c>
      <c r="U45" s="87">
        <f t="shared" ref="U45" si="52">SUM(U46:U47)</f>
        <v>154.76609954341649</v>
      </c>
      <c r="V45" s="87">
        <f t="shared" ref="V45" si="53">SUM(V46:V47)</f>
        <v>153.64962973224186</v>
      </c>
      <c r="W45" s="87">
        <f t="shared" ref="W45" si="54">SUM(W46:W47)</f>
        <v>137.07532358017019</v>
      </c>
      <c r="X45" s="87">
        <f t="shared" ref="X45" si="55">SUM(X46:X47)</f>
        <v>142.3194635942362</v>
      </c>
      <c r="Y45" s="87">
        <f t="shared" ref="Y45" si="56">SUM(Y46:Y47)</f>
        <v>142.74526137277144</v>
      </c>
      <c r="Z45" s="87">
        <f t="shared" ref="Z45" si="57">SUM(Z46:Z47)</f>
        <v>142.45891792184125</v>
      </c>
      <c r="AA45" s="87">
        <f t="shared" ref="AA45" si="58">SUM(AA46:AA47)</f>
        <v>142.12415042217259</v>
      </c>
      <c r="AB45" s="87">
        <f t="shared" ref="AB45" si="59">SUM(AB46:AB47)</f>
        <v>141.96706634041442</v>
      </c>
      <c r="AC45" s="87">
        <f t="shared" ref="AC45" si="60">SUM(AC46:AC47)</f>
        <v>141.61754171460097</v>
      </c>
      <c r="AD45" s="87">
        <f t="shared" ref="AD45" si="61">SUM(AD46:AD47)</f>
        <v>141.05621414282348</v>
      </c>
      <c r="AE45" s="87">
        <f t="shared" ref="AE45" si="62">SUM(AE46:AE47)</f>
        <v>140.55772559647082</v>
      </c>
      <c r="AF45" s="87">
        <f t="shared" ref="AF45" si="63">SUM(AF46:AF47)</f>
        <v>140.10740218123902</v>
      </c>
      <c r="AG45" s="87">
        <f t="shared" ref="AG45" si="64">SUM(AG46:AG47)</f>
        <v>139.72850344026153</v>
      </c>
      <c r="AH45" s="87">
        <f t="shared" ref="AH45" si="65">SUM(AH46:AH47)</f>
        <v>139.28403336470998</v>
      </c>
      <c r="AI45" s="87">
        <f t="shared" ref="AI45" si="66">SUM(AI46:AI47)</f>
        <v>138.9364657903368</v>
      </c>
      <c r="AJ45" s="87">
        <f t="shared" ref="AJ45" si="67">SUM(AJ46:AJ47)</f>
        <v>138.58958534767854</v>
      </c>
      <c r="AK45" s="87">
        <f t="shared" ref="AK45" si="68">SUM(AK46:AK47)</f>
        <v>138.2428568454765</v>
      </c>
      <c r="AL45" s="87">
        <f t="shared" ref="AL45" si="69">SUM(AL46:AL47)</f>
        <v>137.9128595248396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22.454814866521918</v>
      </c>
      <c r="N46" s="11">
        <v>22.395544554618606</v>
      </c>
      <c r="O46" s="11">
        <v>22.45990415112783</v>
      </c>
      <c r="P46" s="11">
        <v>22.861468633224405</v>
      </c>
      <c r="Q46" s="11">
        <v>25.209523762949051</v>
      </c>
      <c r="R46" s="11">
        <v>27.519752486009612</v>
      </c>
      <c r="S46" s="11">
        <v>26.683668293040338</v>
      </c>
      <c r="T46" s="11">
        <v>24.037359245870512</v>
      </c>
      <c r="U46" s="11">
        <v>25.260485444122178</v>
      </c>
      <c r="V46" s="11">
        <v>24.60015284119363</v>
      </c>
      <c r="W46" s="11">
        <v>21.428605516577104</v>
      </c>
      <c r="X46" s="11">
        <v>36.231686037142026</v>
      </c>
      <c r="Y46" s="11">
        <v>36.718006129377812</v>
      </c>
      <c r="Z46" s="11">
        <v>37.248058319334199</v>
      </c>
      <c r="AA46" s="11">
        <v>37.819241512005625</v>
      </c>
      <c r="AB46" s="11">
        <v>38.370841160150249</v>
      </c>
      <c r="AC46" s="11">
        <v>38.886350883508342</v>
      </c>
      <c r="AD46" s="11">
        <v>39.365611449505892</v>
      </c>
      <c r="AE46" s="11">
        <v>39.809436370529276</v>
      </c>
      <c r="AF46" s="11">
        <v>40.230302521371584</v>
      </c>
      <c r="AG46" s="11">
        <v>40.648612529590487</v>
      </c>
      <c r="AH46" s="11">
        <v>41.046043283401119</v>
      </c>
      <c r="AI46" s="11">
        <v>41.492921357965415</v>
      </c>
      <c r="AJ46" s="11">
        <v>41.970330912547013</v>
      </c>
      <c r="AK46" s="11">
        <v>42.478476032902627</v>
      </c>
      <c r="AL46" s="11">
        <v>42.974336690072789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122.75688473967459</v>
      </c>
      <c r="N47" s="11">
        <v>119.2366233279202</v>
      </c>
      <c r="O47" s="11">
        <v>121.98686436104202</v>
      </c>
      <c r="P47" s="11">
        <v>116.27763535640037</v>
      </c>
      <c r="Q47" s="11">
        <v>120.93302981159967</v>
      </c>
      <c r="R47" s="11">
        <v>126.68979570227268</v>
      </c>
      <c r="S47" s="11">
        <v>125.34402764076385</v>
      </c>
      <c r="T47" s="11">
        <v>125.76008367845829</v>
      </c>
      <c r="U47" s="11">
        <v>129.50561409929432</v>
      </c>
      <c r="V47" s="11">
        <v>129.04947689104824</v>
      </c>
      <c r="W47" s="11">
        <v>115.6467180635931</v>
      </c>
      <c r="X47" s="11">
        <v>106.08777755709417</v>
      </c>
      <c r="Y47" s="11">
        <v>106.02725524339364</v>
      </c>
      <c r="Z47" s="11">
        <v>105.21085960250704</v>
      </c>
      <c r="AA47" s="11">
        <v>104.30490891016696</v>
      </c>
      <c r="AB47" s="11">
        <v>103.59622518026416</v>
      </c>
      <c r="AC47" s="11">
        <v>102.73119083109265</v>
      </c>
      <c r="AD47" s="11">
        <v>101.69060269331757</v>
      </c>
      <c r="AE47" s="11">
        <v>100.74828922594155</v>
      </c>
      <c r="AF47" s="11">
        <v>99.877099659867454</v>
      </c>
      <c r="AG47" s="11">
        <v>99.079890910671054</v>
      </c>
      <c r="AH47" s="11">
        <v>98.237990081308865</v>
      </c>
      <c r="AI47" s="11">
        <v>97.443544432371397</v>
      </c>
      <c r="AJ47" s="11">
        <v>96.619254435131523</v>
      </c>
      <c r="AK47" s="11">
        <v>95.764380812573876</v>
      </c>
      <c r="AL47" s="11">
        <v>94.938522834766815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1234.0430000000006</v>
      </c>
      <c r="N49" s="87">
        <f t="shared" si="70"/>
        <v>1253.7350000000004</v>
      </c>
      <c r="O49" s="87">
        <f t="shared" si="70"/>
        <v>1271.2100000000003</v>
      </c>
      <c r="P49" s="87">
        <f t="shared" si="70"/>
        <v>1287.5909999999997</v>
      </c>
      <c r="Q49" s="87">
        <f t="shared" si="70"/>
        <v>1329.2169999999999</v>
      </c>
      <c r="R49" s="87">
        <f t="shared" si="70"/>
        <v>1356.5170000000005</v>
      </c>
      <c r="S49" s="87">
        <f t="shared" si="70"/>
        <v>1366.4229999999998</v>
      </c>
      <c r="T49" s="87">
        <f t="shared" si="70"/>
        <v>1389.7740000000006</v>
      </c>
      <c r="U49" s="87">
        <f t="shared" si="70"/>
        <v>1420.5810000000001</v>
      </c>
      <c r="V49" s="87">
        <f t="shared" si="70"/>
        <v>1431.5589999999993</v>
      </c>
      <c r="W49" s="87">
        <f t="shared" si="70"/>
        <v>1399.5329999999994</v>
      </c>
      <c r="X49" s="87">
        <f t="shared" si="70"/>
        <v>1407.3210000000004</v>
      </c>
      <c r="Y49" s="87">
        <f t="shared" si="70"/>
        <v>1414.9840000000002</v>
      </c>
      <c r="Z49" s="87">
        <f t="shared" si="70"/>
        <v>1422.4020000000007</v>
      </c>
      <c r="AA49" s="87">
        <f t="shared" si="70"/>
        <v>1430.9689999999998</v>
      </c>
      <c r="AB49" s="87">
        <f t="shared" si="70"/>
        <v>1437.6329999999998</v>
      </c>
      <c r="AC49" s="87">
        <f t="shared" si="70"/>
        <v>1443.1729999999991</v>
      </c>
      <c r="AD49" s="87">
        <f t="shared" si="70"/>
        <v>1448.1410000000001</v>
      </c>
      <c r="AE49" s="87">
        <f t="shared" ref="AE49:AL49" si="71">SUM(AE5,AE9,AE15,AE22,AE26,AE32,AE37,AE41,AE45)</f>
        <v>1453.0379999999989</v>
      </c>
      <c r="AF49" s="87">
        <f t="shared" si="71"/>
        <v>1457.9060000000006</v>
      </c>
      <c r="AG49" s="87">
        <f t="shared" si="71"/>
        <v>1463.3030000000003</v>
      </c>
      <c r="AH49" s="87">
        <f t="shared" si="71"/>
        <v>1468.5340000000003</v>
      </c>
      <c r="AI49" s="87">
        <f t="shared" si="71"/>
        <v>1473.7779999999998</v>
      </c>
      <c r="AJ49" s="87">
        <f t="shared" si="71"/>
        <v>1479.0459999999989</v>
      </c>
      <c r="AK49" s="87">
        <f t="shared" si="71"/>
        <v>1484.2460000000003</v>
      </c>
      <c r="AL49" s="87">
        <f t="shared" si="71"/>
        <v>1489.456999999999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7.3653583695394306E-2</v>
      </c>
      <c r="N52" s="337">
        <f t="shared" si="73"/>
        <v>8.0795833849616597E-2</v>
      </c>
      <c r="O52" s="337">
        <f t="shared" si="73"/>
        <v>8.1858112045974707E-2</v>
      </c>
      <c r="P52" s="337">
        <f t="shared" si="73"/>
        <v>8.4011860674955849E-2</v>
      </c>
      <c r="Q52" s="337">
        <f t="shared" si="73"/>
        <v>8.2729143811529779E-2</v>
      </c>
      <c r="R52" s="337">
        <f t="shared" si="73"/>
        <v>8.3884604526401174E-2</v>
      </c>
      <c r="S52" s="337">
        <f t="shared" si="73"/>
        <v>8.5157396310258468E-2</v>
      </c>
      <c r="T52" s="337">
        <f t="shared" si="73"/>
        <v>8.7825358576278961E-2</v>
      </c>
      <c r="U52" s="337">
        <f t="shared" si="73"/>
        <v>8.9433621382233999E-2</v>
      </c>
      <c r="V52" s="337">
        <f t="shared" si="73"/>
        <v>9.1223314601277694E-2</v>
      </c>
      <c r="W52" s="337">
        <f t="shared" si="73"/>
        <v>9.6229053513966309E-2</v>
      </c>
      <c r="X52" s="337">
        <f t="shared" si="73"/>
        <v>8.6215124480062522E-2</v>
      </c>
      <c r="Y52" s="337">
        <f t="shared" si="73"/>
        <v>8.6739803489543424E-2</v>
      </c>
      <c r="Z52" s="337">
        <f t="shared" si="73"/>
        <v>8.7234221035701248E-2</v>
      </c>
      <c r="AA52" s="337">
        <f t="shared" si="73"/>
        <v>8.7732598945478496E-2</v>
      </c>
      <c r="AB52" s="337">
        <f t="shared" si="73"/>
        <v>8.8261281287686122E-2</v>
      </c>
      <c r="AC52" s="337">
        <f t="shared" si="73"/>
        <v>8.878898773855079E-2</v>
      </c>
      <c r="AD52" s="337">
        <f t="shared" si="73"/>
        <v>8.9335157479397298E-2</v>
      </c>
      <c r="AE52" s="337">
        <f t="shared" ref="AE52:AL52" si="74">AE5/AE$49</f>
        <v>8.9905552038826497E-2</v>
      </c>
      <c r="AF52" s="337">
        <f t="shared" si="74"/>
        <v>9.0489476672094324E-2</v>
      </c>
      <c r="AG52" s="337">
        <f t="shared" si="74"/>
        <v>9.1091464655978935E-2</v>
      </c>
      <c r="AH52" s="337">
        <f t="shared" si="74"/>
        <v>9.1683684908465027E-2</v>
      </c>
      <c r="AI52" s="337">
        <f t="shared" si="74"/>
        <v>9.226748399967856E-2</v>
      </c>
      <c r="AJ52" s="337">
        <f t="shared" si="74"/>
        <v>9.2867455625251671E-2</v>
      </c>
      <c r="AK52" s="337">
        <f t="shared" si="74"/>
        <v>9.3498861008069187E-2</v>
      </c>
      <c r="AL52" s="337">
        <f t="shared" si="74"/>
        <v>9.4138288726756753E-2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5.2028829728037088E-2</v>
      </c>
      <c r="N53" s="336">
        <f t="shared" si="75"/>
        <v>5.7080214404181893E-2</v>
      </c>
      <c r="O53" s="336">
        <f t="shared" si="75"/>
        <v>5.765808433179076E-2</v>
      </c>
      <c r="P53" s="336">
        <f t="shared" si="75"/>
        <v>5.9424448466593796E-2</v>
      </c>
      <c r="Q53" s="336">
        <f t="shared" si="75"/>
        <v>5.6024630637018132E-2</v>
      </c>
      <c r="R53" s="336">
        <f t="shared" si="75"/>
        <v>5.8588249697612643E-2</v>
      </c>
      <c r="S53" s="336">
        <f t="shared" si="75"/>
        <v>6.1779287553336476E-2</v>
      </c>
      <c r="T53" s="336">
        <f t="shared" si="75"/>
        <v>6.2232879765860324E-2</v>
      </c>
      <c r="U53" s="336">
        <f t="shared" si="75"/>
        <v>6.438233387695215E-2</v>
      </c>
      <c r="V53" s="336">
        <f t="shared" si="75"/>
        <v>6.580142102041045E-2</v>
      </c>
      <c r="W53" s="336">
        <f t="shared" si="75"/>
        <v>6.9016546411753907E-2</v>
      </c>
      <c r="X53" s="336">
        <f t="shared" si="75"/>
        <v>5.980261234311561E-2</v>
      </c>
      <c r="Y53" s="336">
        <f t="shared" si="75"/>
        <v>6.0000041778203048E-2</v>
      </c>
      <c r="Z53" s="336">
        <f t="shared" si="75"/>
        <v>6.0266242826259392E-2</v>
      </c>
      <c r="AA53" s="336">
        <f t="shared" si="75"/>
        <v>6.0558781398303035E-2</v>
      </c>
      <c r="AB53" s="336">
        <f t="shared" si="75"/>
        <v>6.082437476723946E-2</v>
      </c>
      <c r="AC53" s="336">
        <f t="shared" si="75"/>
        <v>6.1109457855064095E-2</v>
      </c>
      <c r="AD53" s="336">
        <f t="shared" si="75"/>
        <v>6.1419243673309518E-2</v>
      </c>
      <c r="AE53" s="336">
        <f t="shared" ref="AE53:AL53" si="76">AE6/AE$49</f>
        <v>6.174743383349849E-2</v>
      </c>
      <c r="AF53" s="336">
        <f t="shared" si="76"/>
        <v>6.2067147993848854E-2</v>
      </c>
      <c r="AG53" s="336">
        <f t="shared" si="76"/>
        <v>6.2400719793338867E-2</v>
      </c>
      <c r="AH53" s="336">
        <f t="shared" si="76"/>
        <v>6.2725097352026304E-2</v>
      </c>
      <c r="AI53" s="336">
        <f t="shared" si="76"/>
        <v>6.30495352504339E-2</v>
      </c>
      <c r="AJ53" s="336">
        <f t="shared" si="76"/>
        <v>6.3381374650130606E-2</v>
      </c>
      <c r="AK53" s="336">
        <f t="shared" si="76"/>
        <v>6.3716973747032904E-2</v>
      </c>
      <c r="AL53" s="336">
        <f t="shared" si="76"/>
        <v>6.405825750372722E-2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2.1624753967357219E-2</v>
      </c>
      <c r="N54" s="336">
        <f t="shared" si="77"/>
        <v>2.3715619445434707E-2</v>
      </c>
      <c r="O54" s="336">
        <f t="shared" si="77"/>
        <v>2.4200027714183944E-2</v>
      </c>
      <c r="P54" s="336">
        <f t="shared" si="77"/>
        <v>2.4587412208362042E-2</v>
      </c>
      <c r="Q54" s="336">
        <f t="shared" si="77"/>
        <v>2.6704513174511654E-2</v>
      </c>
      <c r="R54" s="336">
        <f t="shared" si="77"/>
        <v>2.5296354828788531E-2</v>
      </c>
      <c r="S54" s="336">
        <f t="shared" si="77"/>
        <v>2.3378108756921992E-2</v>
      </c>
      <c r="T54" s="336">
        <f t="shared" si="77"/>
        <v>2.5592478810418633E-2</v>
      </c>
      <c r="U54" s="336">
        <f t="shared" si="77"/>
        <v>2.5051287505281853E-2</v>
      </c>
      <c r="V54" s="336">
        <f t="shared" si="77"/>
        <v>2.5421893580867237E-2</v>
      </c>
      <c r="W54" s="336">
        <f t="shared" si="77"/>
        <v>2.7212507102212399E-2</v>
      </c>
      <c r="X54" s="336">
        <f t="shared" si="77"/>
        <v>2.6412512136946915E-2</v>
      </c>
      <c r="Y54" s="336">
        <f t="shared" si="77"/>
        <v>2.6739761711340383E-2</v>
      </c>
      <c r="Z54" s="336">
        <f t="shared" si="77"/>
        <v>2.6967978209441863E-2</v>
      </c>
      <c r="AA54" s="336">
        <f t="shared" si="77"/>
        <v>2.7173817547175457E-2</v>
      </c>
      <c r="AB54" s="336">
        <f t="shared" si="77"/>
        <v>2.7436906520446658E-2</v>
      </c>
      <c r="AC54" s="336">
        <f t="shared" si="77"/>
        <v>2.7679529883486695E-2</v>
      </c>
      <c r="AD54" s="336">
        <f t="shared" si="77"/>
        <v>2.7915913806087791E-2</v>
      </c>
      <c r="AE54" s="336">
        <f t="shared" ref="AE54:AL54" si="78">AE7/AE$49</f>
        <v>2.8158118205328011E-2</v>
      </c>
      <c r="AF54" s="336">
        <f t="shared" si="78"/>
        <v>2.8422328678245477E-2</v>
      </c>
      <c r="AG54" s="336">
        <f t="shared" si="78"/>
        <v>2.8690744862640061E-2</v>
      </c>
      <c r="AH54" s="336">
        <f t="shared" si="78"/>
        <v>2.8958587556438729E-2</v>
      </c>
      <c r="AI54" s="336">
        <f t="shared" si="78"/>
        <v>2.921794874924466E-2</v>
      </c>
      <c r="AJ54" s="336">
        <f t="shared" si="78"/>
        <v>2.9486080975121069E-2</v>
      </c>
      <c r="AK54" s="336">
        <f t="shared" si="78"/>
        <v>2.9781887261036283E-2</v>
      </c>
      <c r="AL54" s="336">
        <f t="shared" si="78"/>
        <v>3.0080031223029536E-2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0.1906242007787213</v>
      </c>
      <c r="N56" s="337">
        <f t="shared" si="79"/>
        <v>0.18793797035763132</v>
      </c>
      <c r="O56" s="337">
        <f t="shared" si="79"/>
        <v>0.18344248168255578</v>
      </c>
      <c r="P56" s="337">
        <f t="shared" si="79"/>
        <v>0.19099563378884843</v>
      </c>
      <c r="Q56" s="337">
        <f t="shared" si="79"/>
        <v>0.18991737847261392</v>
      </c>
      <c r="R56" s="337">
        <f t="shared" si="79"/>
        <v>0.18489273937634579</v>
      </c>
      <c r="S56" s="337">
        <f t="shared" si="79"/>
        <v>0.19692156537564245</v>
      </c>
      <c r="T56" s="337">
        <f t="shared" si="79"/>
        <v>0.19490432254540399</v>
      </c>
      <c r="U56" s="337">
        <f t="shared" si="79"/>
        <v>0.19926154475504368</v>
      </c>
      <c r="V56" s="337">
        <f t="shared" si="79"/>
        <v>0.20342278799439839</v>
      </c>
      <c r="W56" s="337">
        <f t="shared" si="79"/>
        <v>0.21822091134191779</v>
      </c>
      <c r="X56" s="337">
        <f t="shared" si="79"/>
        <v>0.22016933023168869</v>
      </c>
      <c r="Y56" s="337">
        <f t="shared" si="79"/>
        <v>0.22120384213903183</v>
      </c>
      <c r="Z56" s="337">
        <f t="shared" si="79"/>
        <v>0.22270899632076288</v>
      </c>
      <c r="AA56" s="337">
        <f t="shared" si="79"/>
        <v>0.22429118433401965</v>
      </c>
      <c r="AB56" s="337">
        <f t="shared" si="79"/>
        <v>0.22580196377919901</v>
      </c>
      <c r="AC56" s="337">
        <f t="shared" si="79"/>
        <v>0.22738272854085803</v>
      </c>
      <c r="AD56" s="337">
        <f t="shared" si="79"/>
        <v>0.22900869514920177</v>
      </c>
      <c r="AE56" s="337">
        <f t="shared" ref="AE56:AL56" si="80">AE9/AE$49</f>
        <v>0.23055888886890957</v>
      </c>
      <c r="AF56" s="337">
        <f t="shared" si="80"/>
        <v>0.232135597559816</v>
      </c>
      <c r="AG56" s="337">
        <f t="shared" si="80"/>
        <v>0.23373871131770421</v>
      </c>
      <c r="AH56" s="337">
        <f t="shared" si="80"/>
        <v>0.23536210514639419</v>
      </c>
      <c r="AI56" s="337">
        <f t="shared" si="80"/>
        <v>0.23691593801220159</v>
      </c>
      <c r="AJ56" s="337">
        <f t="shared" si="80"/>
        <v>0.23847842881677619</v>
      </c>
      <c r="AK56" s="337">
        <f t="shared" si="80"/>
        <v>0.2400283965994395</v>
      </c>
      <c r="AL56" s="337">
        <f t="shared" si="80"/>
        <v>0.2414845723322685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4.7457457442773653E-2</v>
      </c>
      <c r="N57" s="336">
        <f t="shared" si="81"/>
        <v>4.5612247941449573E-2</v>
      </c>
      <c r="O57" s="336">
        <f t="shared" si="81"/>
        <v>4.4951395153848085E-2</v>
      </c>
      <c r="P57" s="336">
        <f t="shared" si="81"/>
        <v>4.6576645838252377E-2</v>
      </c>
      <c r="Q57" s="336">
        <f t="shared" si="81"/>
        <v>4.8432659874395517E-2</v>
      </c>
      <c r="R57" s="336">
        <f t="shared" si="81"/>
        <v>4.9389399114836648E-2</v>
      </c>
      <c r="S57" s="336">
        <f t="shared" si="81"/>
        <v>5.0589051016537101E-2</v>
      </c>
      <c r="T57" s="336">
        <f t="shared" si="81"/>
        <v>4.8320609723956312E-2</v>
      </c>
      <c r="U57" s="336">
        <f t="shared" si="81"/>
        <v>5.273028832984749E-2</v>
      </c>
      <c r="V57" s="336">
        <f t="shared" si="81"/>
        <v>5.3542586887683472E-2</v>
      </c>
      <c r="W57" s="336">
        <f t="shared" si="81"/>
        <v>5.7598810888194185E-2</v>
      </c>
      <c r="X57" s="336">
        <f t="shared" si="81"/>
        <v>6.5374610173163192E-2</v>
      </c>
      <c r="Y57" s="336">
        <f t="shared" si="81"/>
        <v>6.5902158946638659E-2</v>
      </c>
      <c r="Z57" s="336">
        <f t="shared" si="81"/>
        <v>6.6550174020761868E-2</v>
      </c>
      <c r="AA57" s="336">
        <f t="shared" si="81"/>
        <v>6.7197931751928675E-2</v>
      </c>
      <c r="AB57" s="336">
        <f t="shared" si="81"/>
        <v>6.7824630468588554E-2</v>
      </c>
      <c r="AC57" s="336">
        <f t="shared" si="81"/>
        <v>6.844974509691322E-2</v>
      </c>
      <c r="AD57" s="336">
        <f t="shared" si="81"/>
        <v>6.9069489539555315E-2</v>
      </c>
      <c r="AE57" s="336">
        <f t="shared" ref="AE57:AL57" si="82">AE10/AE$49</f>
        <v>6.9678536822666531E-2</v>
      </c>
      <c r="AF57" s="336">
        <f t="shared" si="82"/>
        <v>7.0303372638162887E-2</v>
      </c>
      <c r="AG57" s="336">
        <f t="shared" si="82"/>
        <v>7.0961350078280278E-2</v>
      </c>
      <c r="AH57" s="336">
        <f t="shared" si="82"/>
        <v>7.1610674373525252E-2</v>
      </c>
      <c r="AI57" s="336">
        <f t="shared" si="82"/>
        <v>7.2257550121881495E-2</v>
      </c>
      <c r="AJ57" s="336">
        <f t="shared" si="82"/>
        <v>7.28909753543555E-2</v>
      </c>
      <c r="AK57" s="336">
        <f t="shared" si="82"/>
        <v>7.3537000142409228E-2</v>
      </c>
      <c r="AL57" s="336">
        <f t="shared" si="82"/>
        <v>7.4168373557599268E-2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West Midlands</v>
      </c>
      <c r="L58" s="232" t="str">
        <f>'Occ T3'!A13</f>
        <v>22 Health professionals</v>
      </c>
      <c r="M58" s="336">
        <f t="shared" ref="M58:AD58" si="83">M11/M$49</f>
        <v>4.1601829038907343E-2</v>
      </c>
      <c r="N58" s="336">
        <f t="shared" si="83"/>
        <v>4.5049473150263558E-2</v>
      </c>
      <c r="O58" s="336">
        <f t="shared" si="83"/>
        <v>4.63625473214394E-2</v>
      </c>
      <c r="P58" s="336">
        <f t="shared" si="83"/>
        <v>4.669340994405502E-2</v>
      </c>
      <c r="Q58" s="336">
        <f t="shared" si="83"/>
        <v>4.6396920734951053E-2</v>
      </c>
      <c r="R58" s="336">
        <f t="shared" si="83"/>
        <v>4.2573483618160095E-2</v>
      </c>
      <c r="S58" s="336">
        <f t="shared" si="83"/>
        <v>4.8564716398903057E-2</v>
      </c>
      <c r="T58" s="336">
        <f t="shared" si="83"/>
        <v>5.0382297762602328E-2</v>
      </c>
      <c r="U58" s="336">
        <f t="shared" si="83"/>
        <v>4.8946329149705911E-2</v>
      </c>
      <c r="V58" s="336">
        <f t="shared" si="83"/>
        <v>5.1295687723500204E-2</v>
      </c>
      <c r="W58" s="336">
        <f t="shared" si="83"/>
        <v>5.1637065379235819E-2</v>
      </c>
      <c r="X58" s="336">
        <f t="shared" si="83"/>
        <v>4.8627170656564293E-2</v>
      </c>
      <c r="Y58" s="336">
        <f t="shared" si="83"/>
        <v>4.8776675144279531E-2</v>
      </c>
      <c r="Z58" s="336">
        <f t="shared" si="83"/>
        <v>4.898584411576553E-2</v>
      </c>
      <c r="AA58" s="336">
        <f t="shared" si="83"/>
        <v>4.9214643076052764E-2</v>
      </c>
      <c r="AB58" s="336">
        <f t="shared" si="83"/>
        <v>4.9418900693707614E-2</v>
      </c>
      <c r="AC58" s="336">
        <f t="shared" si="83"/>
        <v>4.9634536265229533E-2</v>
      </c>
      <c r="AD58" s="336">
        <f t="shared" si="83"/>
        <v>4.9850874999461302E-2</v>
      </c>
      <c r="AE58" s="336">
        <f t="shared" ref="AE58:AL58" si="84">AE11/AE$49</f>
        <v>4.998958085322782E-2</v>
      </c>
      <c r="AF58" s="336">
        <f t="shared" si="84"/>
        <v>5.0183649122452517E-2</v>
      </c>
      <c r="AG58" s="336">
        <f t="shared" si="84"/>
        <v>5.0352381336844512E-2</v>
      </c>
      <c r="AH58" s="336">
        <f t="shared" si="84"/>
        <v>5.0532263395804966E-2</v>
      </c>
      <c r="AI58" s="336">
        <f t="shared" si="84"/>
        <v>5.0706430189989764E-2</v>
      </c>
      <c r="AJ58" s="336">
        <f t="shared" si="84"/>
        <v>5.0883764033610855E-2</v>
      </c>
      <c r="AK58" s="336">
        <f t="shared" si="84"/>
        <v>5.1052147187266549E-2</v>
      </c>
      <c r="AL58" s="336">
        <f t="shared" si="84"/>
        <v>5.1186769651057853E-2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5.0287792635546717E-2</v>
      </c>
      <c r="N59" s="336">
        <f t="shared" si="85"/>
        <v>4.7593135130818136E-2</v>
      </c>
      <c r="O59" s="336">
        <f t="shared" si="85"/>
        <v>4.4687902502257869E-2</v>
      </c>
      <c r="P59" s="336">
        <f t="shared" si="85"/>
        <v>4.6431670588133592E-2</v>
      </c>
      <c r="Q59" s="336">
        <f t="shared" si="85"/>
        <v>4.4221296138221323E-2</v>
      </c>
      <c r="R59" s="336">
        <f t="shared" si="85"/>
        <v>4.3701590102013015E-2</v>
      </c>
      <c r="S59" s="336">
        <f t="shared" si="85"/>
        <v>4.5675921221989345E-2</v>
      </c>
      <c r="T59" s="336">
        <f t="shared" si="85"/>
        <v>4.4103068555795766E-2</v>
      </c>
      <c r="U59" s="336">
        <f t="shared" si="85"/>
        <v>4.2137912595967067E-2</v>
      </c>
      <c r="V59" s="336">
        <f t="shared" si="85"/>
        <v>4.3322830645451949E-2</v>
      </c>
      <c r="W59" s="336">
        <f t="shared" si="85"/>
        <v>4.6950616544589083E-2</v>
      </c>
      <c r="X59" s="336">
        <f t="shared" si="85"/>
        <v>4.4624958266889052E-2</v>
      </c>
      <c r="Y59" s="336">
        <f t="shared" si="85"/>
        <v>4.4763650414646111E-2</v>
      </c>
      <c r="Z59" s="336">
        <f t="shared" si="85"/>
        <v>4.5045870677336577E-2</v>
      </c>
      <c r="AA59" s="336">
        <f t="shared" si="85"/>
        <v>4.5346566443585375E-2</v>
      </c>
      <c r="AB59" s="336">
        <f t="shared" si="85"/>
        <v>4.5647245492121728E-2</v>
      </c>
      <c r="AC59" s="336">
        <f t="shared" si="85"/>
        <v>4.5978541771231882E-2</v>
      </c>
      <c r="AD59" s="336">
        <f t="shared" si="85"/>
        <v>4.6327415175712351E-2</v>
      </c>
      <c r="AE59" s="336">
        <f t="shared" ref="AE59:AL59" si="86">AE12/AE$49</f>
        <v>4.6654204946649992E-2</v>
      </c>
      <c r="AF59" s="336">
        <f t="shared" si="86"/>
        <v>4.6942664757923636E-2</v>
      </c>
      <c r="AG59" s="336">
        <f t="shared" si="86"/>
        <v>4.7231879947508562E-2</v>
      </c>
      <c r="AH59" s="336">
        <f t="shared" si="86"/>
        <v>4.7542626730836098E-2</v>
      </c>
      <c r="AI59" s="336">
        <f t="shared" si="86"/>
        <v>4.7799000535410585E-2</v>
      </c>
      <c r="AJ59" s="336">
        <f t="shared" si="86"/>
        <v>4.8058952684481737E-2</v>
      </c>
      <c r="AK59" s="336">
        <f t="shared" si="86"/>
        <v>4.8314452642975105E-2</v>
      </c>
      <c r="AL59" s="336">
        <f t="shared" si="86"/>
        <v>4.8544249472757907E-2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5.1277121661493591E-2</v>
      </c>
      <c r="N60" s="336">
        <f t="shared" si="87"/>
        <v>4.9683114135100057E-2</v>
      </c>
      <c r="O60" s="336">
        <f t="shared" si="87"/>
        <v>4.7440636705010433E-2</v>
      </c>
      <c r="P60" s="336">
        <f t="shared" si="87"/>
        <v>5.1293907418407447E-2</v>
      </c>
      <c r="Q60" s="336">
        <f t="shared" si="87"/>
        <v>5.0866501725046032E-2</v>
      </c>
      <c r="R60" s="336">
        <f t="shared" si="87"/>
        <v>4.9228266541336031E-2</v>
      </c>
      <c r="S60" s="336">
        <f t="shared" si="87"/>
        <v>5.2091876738212958E-2</v>
      </c>
      <c r="T60" s="336">
        <f t="shared" si="87"/>
        <v>5.2098346503049578E-2</v>
      </c>
      <c r="U60" s="336">
        <f t="shared" si="87"/>
        <v>5.5447014679523211E-2</v>
      </c>
      <c r="V60" s="336">
        <f t="shared" si="87"/>
        <v>5.5261682737762753E-2</v>
      </c>
      <c r="W60" s="336">
        <f t="shared" si="87"/>
        <v>6.2034418529898709E-2</v>
      </c>
      <c r="X60" s="336">
        <f t="shared" si="87"/>
        <v>6.1542591135072149E-2</v>
      </c>
      <c r="Y60" s="336">
        <f t="shared" si="87"/>
        <v>6.1761357633467545E-2</v>
      </c>
      <c r="Z60" s="336">
        <f t="shared" si="87"/>
        <v>6.2127107506898913E-2</v>
      </c>
      <c r="AA60" s="336">
        <f t="shared" si="87"/>
        <v>6.2532043062452816E-2</v>
      </c>
      <c r="AB60" s="336">
        <f t="shared" si="87"/>
        <v>6.2911187124781096E-2</v>
      </c>
      <c r="AC60" s="336">
        <f t="shared" si="87"/>
        <v>6.3319905407483432E-2</v>
      </c>
      <c r="AD60" s="336">
        <f t="shared" si="87"/>
        <v>6.3760915434472806E-2</v>
      </c>
      <c r="AE60" s="336">
        <f t="shared" ref="AE60:AL60" si="88">AE13/AE$49</f>
        <v>6.4236566246365215E-2</v>
      </c>
      <c r="AF60" s="336">
        <f t="shared" si="88"/>
        <v>6.4705911041276959E-2</v>
      </c>
      <c r="AG60" s="336">
        <f t="shared" si="88"/>
        <v>6.5193099955070846E-2</v>
      </c>
      <c r="AH60" s="336">
        <f t="shared" si="88"/>
        <v>6.5676540646227868E-2</v>
      </c>
      <c r="AI60" s="336">
        <f t="shared" si="88"/>
        <v>6.6152957164919771E-2</v>
      </c>
      <c r="AJ60" s="336">
        <f t="shared" si="88"/>
        <v>6.6644736744328137E-2</v>
      </c>
      <c r="AK60" s="336">
        <f t="shared" si="88"/>
        <v>6.7124796626788608E-2</v>
      </c>
      <c r="AL60" s="336">
        <f t="shared" si="88"/>
        <v>6.7585179650853477E-2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0.11441767650613402</v>
      </c>
      <c r="N62" s="337">
        <f t="shared" si="89"/>
        <v>0.11726250224673926</v>
      </c>
      <c r="O62" s="337">
        <f t="shared" si="89"/>
        <v>0.11856370455916272</v>
      </c>
      <c r="P62" s="337">
        <f t="shared" si="89"/>
        <v>0.11931149754215015</v>
      </c>
      <c r="Q62" s="337">
        <f t="shared" si="89"/>
        <v>0.11831807731374794</v>
      </c>
      <c r="R62" s="337">
        <f t="shared" si="89"/>
        <v>0.11715812154655927</v>
      </c>
      <c r="S62" s="337">
        <f t="shared" si="89"/>
        <v>0.11931409208647697</v>
      </c>
      <c r="T62" s="337">
        <f t="shared" si="89"/>
        <v>0.12175525174330934</v>
      </c>
      <c r="U62" s="337">
        <f t="shared" si="89"/>
        <v>0.12257215188308908</v>
      </c>
      <c r="V62" s="337">
        <f t="shared" si="89"/>
        <v>0.12254024883109552</v>
      </c>
      <c r="W62" s="337">
        <f t="shared" si="89"/>
        <v>0.12950997846464257</v>
      </c>
      <c r="X62" s="337">
        <f t="shared" si="89"/>
        <v>0.13149388809056209</v>
      </c>
      <c r="Y62" s="337">
        <f t="shared" si="89"/>
        <v>0.13186289460461179</v>
      </c>
      <c r="Z62" s="337">
        <f t="shared" si="89"/>
        <v>0.13253988362118563</v>
      </c>
      <c r="AA62" s="337">
        <f t="shared" si="89"/>
        <v>0.1333405303219907</v>
      </c>
      <c r="AB62" s="337">
        <f t="shared" si="89"/>
        <v>0.13408471741188679</v>
      </c>
      <c r="AC62" s="337">
        <f t="shared" si="89"/>
        <v>0.13483012787971921</v>
      </c>
      <c r="AD62" s="337">
        <f t="shared" si="89"/>
        <v>0.13558555910421416</v>
      </c>
      <c r="AE62" s="337">
        <f t="shared" ref="AE62:AL62" si="90">AE15/AE$49</f>
        <v>0.13639046797968402</v>
      </c>
      <c r="AF62" s="337">
        <f t="shared" si="90"/>
        <v>0.13720178104719852</v>
      </c>
      <c r="AG62" s="337">
        <f t="shared" si="90"/>
        <v>0.13799147186650604</v>
      </c>
      <c r="AH62" s="337">
        <f t="shared" si="90"/>
        <v>0.13875854579868557</v>
      </c>
      <c r="AI62" s="337">
        <f t="shared" si="90"/>
        <v>0.13950793341487763</v>
      </c>
      <c r="AJ62" s="337">
        <f t="shared" si="90"/>
        <v>0.14033952533639912</v>
      </c>
      <c r="AK62" s="337">
        <f t="shared" si="90"/>
        <v>0.14116353230681619</v>
      </c>
      <c r="AL62" s="337">
        <f t="shared" si="90"/>
        <v>0.14199599061099621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1.6873659904297372E-2</v>
      </c>
      <c r="N63" s="336">
        <f t="shared" si="91"/>
        <v>1.6851848586919058E-2</v>
      </c>
      <c r="O63" s="336">
        <f t="shared" si="91"/>
        <v>1.6689966561212657E-2</v>
      </c>
      <c r="P63" s="336">
        <f t="shared" si="91"/>
        <v>1.7583591190863827E-2</v>
      </c>
      <c r="Q63" s="336">
        <f t="shared" si="91"/>
        <v>1.6230504622591419E-2</v>
      </c>
      <c r="R63" s="336">
        <f t="shared" si="91"/>
        <v>1.587531172668976E-2</v>
      </c>
      <c r="S63" s="336">
        <f t="shared" si="91"/>
        <v>1.6198983550139625E-2</v>
      </c>
      <c r="T63" s="336">
        <f t="shared" si="91"/>
        <v>1.7548565212188581E-2</v>
      </c>
      <c r="U63" s="336">
        <f t="shared" si="91"/>
        <v>1.8104707250656361E-2</v>
      </c>
      <c r="V63" s="336">
        <f t="shared" si="91"/>
        <v>1.7045732644945657E-2</v>
      </c>
      <c r="W63" s="336">
        <f t="shared" si="91"/>
        <v>1.8779760078749989E-2</v>
      </c>
      <c r="X63" s="336">
        <f t="shared" si="91"/>
        <v>1.6788111871934505E-2</v>
      </c>
      <c r="Y63" s="336">
        <f t="shared" si="91"/>
        <v>1.6824942329735249E-2</v>
      </c>
      <c r="Z63" s="336">
        <f t="shared" si="91"/>
        <v>1.6881079442216135E-2</v>
      </c>
      <c r="AA63" s="336">
        <f t="shared" si="91"/>
        <v>1.6938338146703175E-2</v>
      </c>
      <c r="AB63" s="336">
        <f t="shared" si="91"/>
        <v>1.698679126794923E-2</v>
      </c>
      <c r="AC63" s="336">
        <f t="shared" si="91"/>
        <v>1.7043442931174459E-2</v>
      </c>
      <c r="AD63" s="336">
        <f t="shared" si="91"/>
        <v>1.7096782592850718E-2</v>
      </c>
      <c r="AE63" s="336">
        <f t="shared" ref="AE63:AL63" si="92">AE16/AE$49</f>
        <v>1.7151702680235661E-2</v>
      </c>
      <c r="AF63" s="336">
        <f t="shared" si="92"/>
        <v>1.7191124033456635E-2</v>
      </c>
      <c r="AG63" s="336">
        <f t="shared" si="92"/>
        <v>1.722775915792276E-2</v>
      </c>
      <c r="AH63" s="336">
        <f t="shared" si="92"/>
        <v>1.7272731610104102E-2</v>
      </c>
      <c r="AI63" s="336">
        <f t="shared" si="92"/>
        <v>1.7311040853973499E-2</v>
      </c>
      <c r="AJ63" s="336">
        <f t="shared" si="92"/>
        <v>1.7354176001102783E-2</v>
      </c>
      <c r="AK63" s="336">
        <f t="shared" si="92"/>
        <v>1.740803821208332E-2</v>
      </c>
      <c r="AL63" s="336">
        <f t="shared" si="92"/>
        <v>1.7462688451878997E-2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1.5732921127445006E-2</v>
      </c>
      <c r="N64" s="336">
        <f t="shared" si="93"/>
        <v>2.0375781386211531E-2</v>
      </c>
      <c r="O64" s="336">
        <f t="shared" si="93"/>
        <v>2.0246830575935959E-2</v>
      </c>
      <c r="P64" s="336">
        <f t="shared" si="93"/>
        <v>1.9546642073534536E-2</v>
      </c>
      <c r="Q64" s="336">
        <f t="shared" si="93"/>
        <v>1.9501424407310914E-2</v>
      </c>
      <c r="R64" s="336">
        <f t="shared" si="93"/>
        <v>1.81920172894924E-2</v>
      </c>
      <c r="S64" s="336">
        <f t="shared" si="93"/>
        <v>2.0315738523325352E-2</v>
      </c>
      <c r="T64" s="336">
        <f t="shared" si="93"/>
        <v>2.0144939000402266E-2</v>
      </c>
      <c r="U64" s="336">
        <f t="shared" si="93"/>
        <v>2.0994566822387959E-2</v>
      </c>
      <c r="V64" s="336">
        <f t="shared" si="93"/>
        <v>2.1039061792862062E-2</v>
      </c>
      <c r="W64" s="336">
        <f t="shared" si="93"/>
        <v>2.1600537578574431E-2</v>
      </c>
      <c r="X64" s="336">
        <f t="shared" si="93"/>
        <v>3.1682743317148147E-2</v>
      </c>
      <c r="Y64" s="336">
        <f t="shared" si="93"/>
        <v>3.2155685333310424E-2</v>
      </c>
      <c r="Z64" s="336">
        <f t="shared" si="93"/>
        <v>3.2659176082273242E-2</v>
      </c>
      <c r="AA64" s="336">
        <f t="shared" si="93"/>
        <v>3.3171980715494452E-2</v>
      </c>
      <c r="AB64" s="336">
        <f t="shared" si="93"/>
        <v>3.3664136286101064E-2</v>
      </c>
      <c r="AC64" s="336">
        <f t="shared" si="93"/>
        <v>3.415606752110547E-2</v>
      </c>
      <c r="AD64" s="336">
        <f t="shared" si="93"/>
        <v>3.4654896104878298E-2</v>
      </c>
      <c r="AE64" s="336">
        <f t="shared" ref="AE64:AL64" si="94">AE17/AE$49</f>
        <v>3.5175316061555793E-2</v>
      </c>
      <c r="AF64" s="336">
        <f t="shared" si="94"/>
        <v>3.5686447701022549E-2</v>
      </c>
      <c r="AG64" s="336">
        <f t="shared" si="94"/>
        <v>3.6182719603580035E-2</v>
      </c>
      <c r="AH64" s="336">
        <f t="shared" si="94"/>
        <v>3.66514673622238E-2</v>
      </c>
      <c r="AI64" s="336">
        <f t="shared" si="94"/>
        <v>3.7106735874231994E-2</v>
      </c>
      <c r="AJ64" s="336">
        <f t="shared" si="94"/>
        <v>3.7608091676948993E-2</v>
      </c>
      <c r="AK64" s="336">
        <f t="shared" si="94"/>
        <v>3.8110084243401697E-2</v>
      </c>
      <c r="AL64" s="336">
        <f t="shared" si="94"/>
        <v>3.8604657000890885E-2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9.9631411272650926E-3</v>
      </c>
      <c r="N65" s="336">
        <f t="shared" si="95"/>
        <v>1.2291264028871918E-2</v>
      </c>
      <c r="O65" s="336">
        <f t="shared" si="95"/>
        <v>1.2248600766014101E-2</v>
      </c>
      <c r="P65" s="336">
        <f t="shared" si="95"/>
        <v>1.1116976919708347E-2</v>
      </c>
      <c r="Q65" s="336">
        <f t="shared" si="95"/>
        <v>1.0531967487619559E-2</v>
      </c>
      <c r="R65" s="336">
        <f t="shared" si="95"/>
        <v>1.0021367562672752E-2</v>
      </c>
      <c r="S65" s="336">
        <f t="shared" si="95"/>
        <v>1.105927589325402E-2</v>
      </c>
      <c r="T65" s="336">
        <f t="shared" si="95"/>
        <v>1.0421690619504664E-2</v>
      </c>
      <c r="U65" s="336">
        <f t="shared" si="95"/>
        <v>1.0256961784770211E-2</v>
      </c>
      <c r="V65" s="336">
        <f t="shared" si="95"/>
        <v>9.971483303051018E-3</v>
      </c>
      <c r="W65" s="336">
        <f t="shared" si="95"/>
        <v>1.0799380559943802E-2</v>
      </c>
      <c r="X65" s="336">
        <f t="shared" si="95"/>
        <v>8.7407593909876857E-3</v>
      </c>
      <c r="Y65" s="336">
        <f t="shared" si="95"/>
        <v>8.7974081728760933E-3</v>
      </c>
      <c r="Z65" s="336">
        <f t="shared" si="95"/>
        <v>8.8601153239554684E-3</v>
      </c>
      <c r="AA65" s="336">
        <f t="shared" si="95"/>
        <v>8.930078080640046E-3</v>
      </c>
      <c r="AB65" s="336">
        <f t="shared" si="95"/>
        <v>9.0003617009798108E-3</v>
      </c>
      <c r="AC65" s="336">
        <f t="shared" si="95"/>
        <v>9.0562380323348651E-3</v>
      </c>
      <c r="AD65" s="336">
        <f t="shared" si="95"/>
        <v>9.1116843511371021E-3</v>
      </c>
      <c r="AE65" s="336">
        <f t="shared" ref="AE65:AL65" si="96">AE18/AE$49</f>
        <v>9.1475133957413125E-3</v>
      </c>
      <c r="AF65" s="336">
        <f t="shared" si="96"/>
        <v>9.2153172206630284E-3</v>
      </c>
      <c r="AG65" s="336">
        <f t="shared" si="96"/>
        <v>9.2575146974560006E-3</v>
      </c>
      <c r="AH65" s="336">
        <f t="shared" si="96"/>
        <v>9.3006313284497138E-3</v>
      </c>
      <c r="AI65" s="336">
        <f t="shared" si="96"/>
        <v>9.329962228918267E-3</v>
      </c>
      <c r="AJ65" s="336">
        <f t="shared" si="96"/>
        <v>9.4015441314552091E-3</v>
      </c>
      <c r="AK65" s="336">
        <f t="shared" si="96"/>
        <v>9.4363929977915612E-3</v>
      </c>
      <c r="AL65" s="336">
        <f t="shared" si="96"/>
        <v>9.5115480272686438E-3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1.3158946098815997E-2</v>
      </c>
      <c r="N66" s="336">
        <f t="shared" si="97"/>
        <v>1.1890257050999381E-2</v>
      </c>
      <c r="O66" s="336">
        <f t="shared" si="97"/>
        <v>1.2897871197122653E-2</v>
      </c>
      <c r="P66" s="336">
        <f t="shared" si="97"/>
        <v>1.3742872214842529E-2</v>
      </c>
      <c r="Q66" s="336">
        <f t="shared" si="97"/>
        <v>1.4342424611567992E-2</v>
      </c>
      <c r="R66" s="336">
        <f t="shared" si="97"/>
        <v>1.5785759258948033E-2</v>
      </c>
      <c r="S66" s="336">
        <f t="shared" si="97"/>
        <v>1.4537020339749693E-2</v>
      </c>
      <c r="T66" s="336">
        <f t="shared" si="97"/>
        <v>1.5040335779351667E-2</v>
      </c>
      <c r="U66" s="336">
        <f t="shared" si="97"/>
        <v>1.444294093083902E-2</v>
      </c>
      <c r="V66" s="336">
        <f t="shared" si="97"/>
        <v>1.5847516934159683E-2</v>
      </c>
      <c r="W66" s="336">
        <f t="shared" si="97"/>
        <v>1.6787257072928601E-2</v>
      </c>
      <c r="X66" s="336">
        <f t="shared" si="97"/>
        <v>1.4307529625258416E-2</v>
      </c>
      <c r="Y66" s="336">
        <f t="shared" si="97"/>
        <v>1.4032806292294928E-2</v>
      </c>
      <c r="Z66" s="336">
        <f t="shared" si="97"/>
        <v>1.3985143800581855E-2</v>
      </c>
      <c r="AA66" s="336">
        <f t="shared" si="97"/>
        <v>1.4048056788003619E-2</v>
      </c>
      <c r="AB66" s="336">
        <f t="shared" si="97"/>
        <v>1.4123789815916167E-2</v>
      </c>
      <c r="AC66" s="336">
        <f t="shared" si="97"/>
        <v>1.4191340214516884E-2</v>
      </c>
      <c r="AD66" s="336">
        <f t="shared" si="97"/>
        <v>1.4260731563982562E-2</v>
      </c>
      <c r="AE66" s="336">
        <f t="shared" ref="AE66:AL66" si="98">AE19/AE$49</f>
        <v>1.4329615311542957E-2</v>
      </c>
      <c r="AF66" s="336">
        <f t="shared" si="98"/>
        <v>1.4402372767232953E-2</v>
      </c>
      <c r="AG66" s="336">
        <f t="shared" si="98"/>
        <v>1.4481802952340982E-2</v>
      </c>
      <c r="AH66" s="336">
        <f t="shared" si="98"/>
        <v>1.4549268119967478E-2</v>
      </c>
      <c r="AI66" s="336">
        <f t="shared" si="98"/>
        <v>1.4630665181959514E-2</v>
      </c>
      <c r="AJ66" s="336">
        <f t="shared" si="98"/>
        <v>1.4720684283250435E-2</v>
      </c>
      <c r="AK66" s="336">
        <f t="shared" si="98"/>
        <v>1.4797747333523945E-2</v>
      </c>
      <c r="AL66" s="336">
        <f t="shared" si="98"/>
        <v>1.488038991723315E-2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5.8689008248310547E-2</v>
      </c>
      <c r="N67" s="336">
        <f t="shared" si="99"/>
        <v>5.5853351193737376E-2</v>
      </c>
      <c r="O67" s="336">
        <f t="shared" si="99"/>
        <v>5.6480435458877355E-2</v>
      </c>
      <c r="P67" s="336">
        <f t="shared" si="99"/>
        <v>5.7321415143200917E-2</v>
      </c>
      <c r="Q67" s="336">
        <f t="shared" si="99"/>
        <v>5.771175618465807E-2</v>
      </c>
      <c r="R67" s="336">
        <f t="shared" si="99"/>
        <v>5.7283665708756329E-2</v>
      </c>
      <c r="S67" s="336">
        <f t="shared" si="99"/>
        <v>5.7203073780008301E-2</v>
      </c>
      <c r="T67" s="336">
        <f t="shared" si="99"/>
        <v>5.8599721131862174E-2</v>
      </c>
      <c r="U67" s="336">
        <f t="shared" si="99"/>
        <v>5.8772975094435548E-2</v>
      </c>
      <c r="V67" s="336">
        <f t="shared" si="99"/>
        <v>5.8636454156077079E-2</v>
      </c>
      <c r="W67" s="336">
        <f t="shared" si="99"/>
        <v>6.1543043174445741E-2</v>
      </c>
      <c r="X67" s="336">
        <f t="shared" si="99"/>
        <v>5.9974743885233349E-2</v>
      </c>
      <c r="Y67" s="336">
        <f t="shared" si="99"/>
        <v>6.0052052476395085E-2</v>
      </c>
      <c r="Z67" s="336">
        <f t="shared" si="99"/>
        <v>6.0154368972158916E-2</v>
      </c>
      <c r="AA67" s="336">
        <f t="shared" si="99"/>
        <v>6.0252076591149402E-2</v>
      </c>
      <c r="AB67" s="336">
        <f t="shared" si="99"/>
        <v>6.0309638340940531E-2</v>
      </c>
      <c r="AC67" s="336">
        <f t="shared" si="99"/>
        <v>6.0383039180587517E-2</v>
      </c>
      <c r="AD67" s="336">
        <f t="shared" si="99"/>
        <v>6.0461464491365489E-2</v>
      </c>
      <c r="AE67" s="336">
        <f t="shared" ref="AE67:AL67" si="100">AE20/AE$49</f>
        <v>6.0586320530608286E-2</v>
      </c>
      <c r="AF67" s="336">
        <f t="shared" si="100"/>
        <v>6.0706519324823349E-2</v>
      </c>
      <c r="AG67" s="336">
        <f t="shared" si="100"/>
        <v>6.0841675455206266E-2</v>
      </c>
      <c r="AH67" s="336">
        <f t="shared" si="100"/>
        <v>6.0984447377940489E-2</v>
      </c>
      <c r="AI67" s="336">
        <f t="shared" si="100"/>
        <v>6.1129529275794368E-2</v>
      </c>
      <c r="AJ67" s="336">
        <f t="shared" si="100"/>
        <v>6.12550292436417E-2</v>
      </c>
      <c r="AK67" s="336">
        <f t="shared" si="100"/>
        <v>6.1411269520015646E-2</v>
      </c>
      <c r="AL67" s="336">
        <f t="shared" si="100"/>
        <v>6.1536707213724548E-2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0.12533847026957354</v>
      </c>
      <c r="N69" s="337">
        <f t="shared" si="101"/>
        <v>0.13061414428026591</v>
      </c>
      <c r="O69" s="337">
        <f t="shared" si="101"/>
        <v>0.12995944516636432</v>
      </c>
      <c r="P69" s="337">
        <f t="shared" si="101"/>
        <v>0.12683576240036806</v>
      </c>
      <c r="Q69" s="337">
        <f t="shared" si="101"/>
        <v>0.12572499145104316</v>
      </c>
      <c r="R69" s="337">
        <f t="shared" si="101"/>
        <v>0.12663266169771303</v>
      </c>
      <c r="S69" s="337">
        <f t="shared" si="101"/>
        <v>0.12202037730097103</v>
      </c>
      <c r="T69" s="337">
        <f t="shared" si="101"/>
        <v>0.1248726193952631</v>
      </c>
      <c r="U69" s="337">
        <f t="shared" si="101"/>
        <v>0.12307339020176261</v>
      </c>
      <c r="V69" s="337">
        <f t="shared" si="101"/>
        <v>0.11548251731233528</v>
      </c>
      <c r="W69" s="337">
        <f t="shared" si="101"/>
        <v>0.12143475494287653</v>
      </c>
      <c r="X69" s="337">
        <f t="shared" si="101"/>
        <v>0.1235757791126092</v>
      </c>
      <c r="Y69" s="337">
        <f t="shared" si="101"/>
        <v>0.12312016435326348</v>
      </c>
      <c r="Z69" s="337">
        <f t="shared" si="101"/>
        <v>0.1224746804124522</v>
      </c>
      <c r="AA69" s="337">
        <f t="shared" si="101"/>
        <v>0.12173942165250062</v>
      </c>
      <c r="AB69" s="337">
        <f t="shared" si="101"/>
        <v>0.12091229317098082</v>
      </c>
      <c r="AC69" s="337">
        <f t="shared" si="101"/>
        <v>0.11991161969288282</v>
      </c>
      <c r="AD69" s="337">
        <f t="shared" si="101"/>
        <v>0.11889419691126049</v>
      </c>
      <c r="AE69" s="337">
        <f t="shared" ref="AE69:AL69" si="102">AE22/AE$49</f>
        <v>0.1177480903930743</v>
      </c>
      <c r="AF69" s="337">
        <f t="shared" si="102"/>
        <v>0.11655876785020609</v>
      </c>
      <c r="AG69" s="337">
        <f t="shared" si="102"/>
        <v>0.11537465766796438</v>
      </c>
      <c r="AH69" s="337">
        <f t="shared" si="102"/>
        <v>0.11414145321726343</v>
      </c>
      <c r="AI69" s="337">
        <f t="shared" si="102"/>
        <v>0.11292041447503068</v>
      </c>
      <c r="AJ69" s="337">
        <f t="shared" si="102"/>
        <v>0.11156110971268868</v>
      </c>
      <c r="AK69" s="337">
        <f t="shared" si="102"/>
        <v>0.11024099989403133</v>
      </c>
      <c r="AL69" s="337">
        <f t="shared" si="102"/>
        <v>0.10907587080357263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9.7561375357288885E-2</v>
      </c>
      <c r="N70" s="336">
        <f t="shared" si="103"/>
        <v>0.10416794894807969</v>
      </c>
      <c r="O70" s="336">
        <f t="shared" si="103"/>
        <v>0.1045801504381997</v>
      </c>
      <c r="P70" s="336">
        <f t="shared" si="103"/>
        <v>0.10123715482737486</v>
      </c>
      <c r="Q70" s="336">
        <f t="shared" si="103"/>
        <v>0.10060900220887493</v>
      </c>
      <c r="R70" s="336">
        <f t="shared" si="103"/>
        <v>0.10311579502387634</v>
      </c>
      <c r="S70" s="336">
        <f t="shared" si="103"/>
        <v>9.9667811888832836E-2</v>
      </c>
      <c r="T70" s="336">
        <f t="shared" si="103"/>
        <v>0.10136584693379566</v>
      </c>
      <c r="U70" s="336">
        <f t="shared" si="103"/>
        <v>9.9807670894013253E-2</v>
      </c>
      <c r="V70" s="336">
        <f t="shared" si="103"/>
        <v>9.5416160518651441E-2</v>
      </c>
      <c r="W70" s="336">
        <f t="shared" si="103"/>
        <v>0.10143290643050996</v>
      </c>
      <c r="X70" s="336">
        <f t="shared" si="103"/>
        <v>0.10380784592769002</v>
      </c>
      <c r="Y70" s="336">
        <f t="shared" si="103"/>
        <v>0.10368479209074831</v>
      </c>
      <c r="Z70" s="336">
        <f t="shared" si="103"/>
        <v>0.10345628560064152</v>
      </c>
      <c r="AA70" s="336">
        <f t="shared" si="103"/>
        <v>0.10316912432425569</v>
      </c>
      <c r="AB70" s="336">
        <f t="shared" si="103"/>
        <v>0.10285432181514091</v>
      </c>
      <c r="AC70" s="336">
        <f t="shared" si="103"/>
        <v>0.10250115842985522</v>
      </c>
      <c r="AD70" s="336">
        <f t="shared" si="103"/>
        <v>0.10208549235302092</v>
      </c>
      <c r="AE70" s="336">
        <f t="shared" ref="AE70:AL70" si="104">AE23/AE$49</f>
        <v>0.10161026857203541</v>
      </c>
      <c r="AF70" s="336">
        <f t="shared" si="104"/>
        <v>0.10113808997198084</v>
      </c>
      <c r="AG70" s="336">
        <f t="shared" si="104"/>
        <v>0.100680905391747</v>
      </c>
      <c r="AH70" s="336">
        <f t="shared" si="104"/>
        <v>0.10021376746433171</v>
      </c>
      <c r="AI70" s="336">
        <f t="shared" si="104"/>
        <v>9.9689692364598154E-2</v>
      </c>
      <c r="AJ70" s="336">
        <f t="shared" si="104"/>
        <v>9.9137517387061086E-2</v>
      </c>
      <c r="AK70" s="336">
        <f t="shared" si="104"/>
        <v>9.8537564058224253E-2</v>
      </c>
      <c r="AL70" s="336">
        <f t="shared" si="104"/>
        <v>9.7879010284988827E-2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2.7777094912284646E-2</v>
      </c>
      <c r="N71" s="336">
        <f t="shared" si="105"/>
        <v>2.6446195332186232E-2</v>
      </c>
      <c r="O71" s="336">
        <f t="shared" si="105"/>
        <v>2.5379294728164612E-2</v>
      </c>
      <c r="P71" s="336">
        <f t="shared" si="105"/>
        <v>2.5598607572993214E-2</v>
      </c>
      <c r="Q71" s="336">
        <f t="shared" si="105"/>
        <v>2.5115989242168239E-2</v>
      </c>
      <c r="R71" s="336">
        <f t="shared" si="105"/>
        <v>2.3516866673836661E-2</v>
      </c>
      <c r="S71" s="336">
        <f t="shared" si="105"/>
        <v>2.2352565412138193E-2</v>
      </c>
      <c r="T71" s="336">
        <f t="shared" si="105"/>
        <v>2.3506772461467457E-2</v>
      </c>
      <c r="U71" s="336">
        <f t="shared" si="105"/>
        <v>2.3265719307749361E-2</v>
      </c>
      <c r="V71" s="336">
        <f t="shared" si="105"/>
        <v>2.0066356793683838E-2</v>
      </c>
      <c r="W71" s="336">
        <f t="shared" si="105"/>
        <v>2.0001848512366575E-2</v>
      </c>
      <c r="X71" s="336">
        <f t="shared" si="105"/>
        <v>1.9767933184919189E-2</v>
      </c>
      <c r="Y71" s="336">
        <f t="shared" si="105"/>
        <v>1.9435372262515172E-2</v>
      </c>
      <c r="Z71" s="336">
        <f t="shared" si="105"/>
        <v>1.9018394811810679E-2</v>
      </c>
      <c r="AA71" s="336">
        <f t="shared" si="105"/>
        <v>1.8570297328244924E-2</v>
      </c>
      <c r="AB71" s="336">
        <f t="shared" si="105"/>
        <v>1.8057971355839905E-2</v>
      </c>
      <c r="AC71" s="336">
        <f t="shared" si="105"/>
        <v>1.7410461263027591E-2</v>
      </c>
      <c r="AD71" s="336">
        <f t="shared" si="105"/>
        <v>1.6808704558239573E-2</v>
      </c>
      <c r="AE71" s="336">
        <f t="shared" ref="AE71:AL71" si="106">AE24/AE$49</f>
        <v>1.613782182103889E-2</v>
      </c>
      <c r="AF71" s="336">
        <f t="shared" si="106"/>
        <v>1.5420677878225247E-2</v>
      </c>
      <c r="AG71" s="336">
        <f t="shared" si="106"/>
        <v>1.4693752276217385E-2</v>
      </c>
      <c r="AH71" s="336">
        <f t="shared" si="106"/>
        <v>1.392768575293171E-2</v>
      </c>
      <c r="AI71" s="336">
        <f t="shared" si="106"/>
        <v>1.3230722110432535E-2</v>
      </c>
      <c r="AJ71" s="336">
        <f t="shared" si="106"/>
        <v>1.2423592325627597E-2</v>
      </c>
      <c r="AK71" s="336">
        <f t="shared" si="106"/>
        <v>1.1703435835807087E-2</v>
      </c>
      <c r="AL71" s="336">
        <f t="shared" si="106"/>
        <v>1.11968605185838E-2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0.11227988155399478</v>
      </c>
      <c r="N73" s="337">
        <f t="shared" si="107"/>
        <v>0.10786088712294535</v>
      </c>
      <c r="O73" s="337">
        <f t="shared" si="107"/>
        <v>0.10600395660038715</v>
      </c>
      <c r="P73" s="337">
        <f t="shared" si="107"/>
        <v>0.1072863055372698</v>
      </c>
      <c r="Q73" s="337">
        <f t="shared" si="107"/>
        <v>0.10660535334857046</v>
      </c>
      <c r="R73" s="337">
        <f t="shared" si="107"/>
        <v>0.10870244730335449</v>
      </c>
      <c r="S73" s="337">
        <f t="shared" si="107"/>
        <v>9.7263997221129661E-2</v>
      </c>
      <c r="T73" s="337">
        <f t="shared" si="107"/>
        <v>9.7817892622252822E-2</v>
      </c>
      <c r="U73" s="337">
        <f t="shared" si="107"/>
        <v>9.8816839324666117E-2</v>
      </c>
      <c r="V73" s="337">
        <f t="shared" si="107"/>
        <v>0.10506949897240817</v>
      </c>
      <c r="W73" s="337">
        <f t="shared" si="107"/>
        <v>9.1499130525826616E-2</v>
      </c>
      <c r="X73" s="337">
        <f t="shared" si="107"/>
        <v>9.2150360555499883E-2</v>
      </c>
      <c r="Y73" s="337">
        <f t="shared" si="107"/>
        <v>9.1134136609297298E-2</v>
      </c>
      <c r="Z73" s="337">
        <f t="shared" si="107"/>
        <v>8.996253509096723E-2</v>
      </c>
      <c r="AA73" s="337">
        <f t="shared" si="107"/>
        <v>8.8856213210759802E-2</v>
      </c>
      <c r="AB73" s="337">
        <f t="shared" si="107"/>
        <v>8.7822664600265526E-2</v>
      </c>
      <c r="AC73" s="337">
        <f t="shared" si="107"/>
        <v>8.6848005780269924E-2</v>
      </c>
      <c r="AD73" s="337">
        <f t="shared" si="107"/>
        <v>8.5893247342970394E-2</v>
      </c>
      <c r="AE73" s="337">
        <f t="shared" ref="AE73:AL73" si="108">AE26/AE$49</f>
        <v>8.4977189588319083E-2</v>
      </c>
      <c r="AF73" s="337">
        <f t="shared" si="108"/>
        <v>8.4055687301041335E-2</v>
      </c>
      <c r="AG73" s="337">
        <f t="shared" si="108"/>
        <v>8.3146603937715544E-2</v>
      </c>
      <c r="AH73" s="337">
        <f t="shared" si="108"/>
        <v>8.2240346962158498E-2</v>
      </c>
      <c r="AI73" s="337">
        <f t="shared" si="108"/>
        <v>8.1358016230463306E-2</v>
      </c>
      <c r="AJ73" s="337">
        <f t="shared" si="108"/>
        <v>8.0485029294339039E-2</v>
      </c>
      <c r="AK73" s="337">
        <f t="shared" si="108"/>
        <v>7.9618094303374659E-2</v>
      </c>
      <c r="AL73" s="337">
        <f t="shared" si="108"/>
        <v>7.8749234699479573E-2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7.9108395683820127E-3</v>
      </c>
      <c r="N74" s="336">
        <f t="shared" si="109"/>
        <v>6.9722944929011092E-3</v>
      </c>
      <c r="O74" s="336">
        <f t="shared" si="109"/>
        <v>8.2310375134940616E-3</v>
      </c>
      <c r="P74" s="336">
        <f t="shared" si="109"/>
        <v>6.619744136071087E-3</v>
      </c>
      <c r="Q74" s="336">
        <f t="shared" si="109"/>
        <v>6.5165924538578323E-3</v>
      </c>
      <c r="R74" s="336">
        <f t="shared" si="109"/>
        <v>8.2080432217320736E-3</v>
      </c>
      <c r="S74" s="336">
        <f t="shared" si="109"/>
        <v>6.7168402641325058E-3</v>
      </c>
      <c r="T74" s="336">
        <f t="shared" si="109"/>
        <v>6.1102532107931784E-3</v>
      </c>
      <c r="U74" s="336">
        <f t="shared" si="109"/>
        <v>7.0162403456419994E-3</v>
      </c>
      <c r="V74" s="336">
        <f t="shared" si="109"/>
        <v>6.9468716926870443E-3</v>
      </c>
      <c r="W74" s="336">
        <f t="shared" si="109"/>
        <v>5.9661377605420068E-3</v>
      </c>
      <c r="X74" s="336">
        <f t="shared" si="109"/>
        <v>5.5850971188255638E-3</v>
      </c>
      <c r="Y74" s="336">
        <f t="shared" si="109"/>
        <v>5.6004400914582315E-3</v>
      </c>
      <c r="Z74" s="336">
        <f t="shared" si="109"/>
        <v>5.6653229202907112E-3</v>
      </c>
      <c r="AA74" s="336">
        <f t="shared" si="109"/>
        <v>5.7370687925088247E-3</v>
      </c>
      <c r="AB74" s="336">
        <f t="shared" si="109"/>
        <v>5.7889745771401184E-3</v>
      </c>
      <c r="AC74" s="336">
        <f t="shared" si="109"/>
        <v>5.8355802484293161E-3</v>
      </c>
      <c r="AD74" s="336">
        <f t="shared" si="109"/>
        <v>5.8848928838559893E-3</v>
      </c>
      <c r="AE74" s="336">
        <f t="shared" ref="AE74:AL74" si="110">AE27/AE$49</f>
        <v>5.9312168547949072E-3</v>
      </c>
      <c r="AF74" s="336">
        <f t="shared" si="110"/>
        <v>5.9765185791094784E-3</v>
      </c>
      <c r="AG74" s="336">
        <f t="shared" si="110"/>
        <v>6.0195329334628688E-3</v>
      </c>
      <c r="AH74" s="336">
        <f t="shared" si="110"/>
        <v>6.0635109908647846E-3</v>
      </c>
      <c r="AI74" s="336">
        <f t="shared" si="110"/>
        <v>6.1049936658779348E-3</v>
      </c>
      <c r="AJ74" s="336">
        <f t="shared" si="110"/>
        <v>6.1468991811197493E-3</v>
      </c>
      <c r="AK74" s="336">
        <f t="shared" si="110"/>
        <v>6.1883076036939461E-3</v>
      </c>
      <c r="AL74" s="336">
        <f t="shared" si="110"/>
        <v>6.2281457011960518E-3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4.6246631551643581E-2</v>
      </c>
      <c r="N75" s="336">
        <f t="shared" si="111"/>
        <v>4.8109883210862521E-2</v>
      </c>
      <c r="O75" s="336">
        <f t="shared" si="111"/>
        <v>4.4788183947927079E-2</v>
      </c>
      <c r="P75" s="336">
        <f t="shared" si="111"/>
        <v>4.7204843870948171E-2</v>
      </c>
      <c r="Q75" s="336">
        <f t="shared" si="111"/>
        <v>4.7580552068438621E-2</v>
      </c>
      <c r="R75" s="336">
        <f t="shared" si="111"/>
        <v>4.8442737419470305E-2</v>
      </c>
      <c r="S75" s="336">
        <f t="shared" si="111"/>
        <v>4.3769517000294633E-2</v>
      </c>
      <c r="T75" s="336">
        <f t="shared" si="111"/>
        <v>4.2816660229020205E-2</v>
      </c>
      <c r="U75" s="336">
        <f t="shared" si="111"/>
        <v>4.3064914477767856E-2</v>
      </c>
      <c r="V75" s="336">
        <f t="shared" si="111"/>
        <v>4.6596299194025248E-2</v>
      </c>
      <c r="W75" s="336">
        <f t="shared" si="111"/>
        <v>3.9227924338290039E-2</v>
      </c>
      <c r="X75" s="336">
        <f t="shared" si="111"/>
        <v>3.9244053929406608E-2</v>
      </c>
      <c r="Y75" s="336">
        <f t="shared" si="111"/>
        <v>3.8803247341491341E-2</v>
      </c>
      <c r="Z75" s="336">
        <f t="shared" si="111"/>
        <v>3.8384527415962107E-2</v>
      </c>
      <c r="AA75" s="336">
        <f t="shared" si="111"/>
        <v>3.7977459161909151E-2</v>
      </c>
      <c r="AB75" s="336">
        <f t="shared" si="111"/>
        <v>3.7565998327318849E-2</v>
      </c>
      <c r="AC75" s="336">
        <f t="shared" si="111"/>
        <v>3.7167833619581842E-2</v>
      </c>
      <c r="AD75" s="336">
        <f t="shared" si="111"/>
        <v>3.6769439941651667E-2</v>
      </c>
      <c r="AE75" s="336">
        <f t="shared" ref="AE75:AL75" si="112">AE28/AE$49</f>
        <v>3.6361770623030185E-2</v>
      </c>
      <c r="AF75" s="336">
        <f t="shared" si="112"/>
        <v>3.5952528466836192E-2</v>
      </c>
      <c r="AG75" s="336">
        <f t="shared" si="112"/>
        <v>3.5565410827287654E-2</v>
      </c>
      <c r="AH75" s="336">
        <f t="shared" si="112"/>
        <v>3.518745456681218E-2</v>
      </c>
      <c r="AI75" s="336">
        <f t="shared" si="112"/>
        <v>3.4830201602014624E-2</v>
      </c>
      <c r="AJ75" s="336">
        <f t="shared" si="112"/>
        <v>3.4468446506112867E-2</v>
      </c>
      <c r="AK75" s="336">
        <f t="shared" si="112"/>
        <v>3.4103538614652033E-2</v>
      </c>
      <c r="AL75" s="336">
        <f t="shared" si="112"/>
        <v>3.3735303732120643E-2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3.8836607734484198E-2</v>
      </c>
      <c r="N76" s="336">
        <f t="shared" si="113"/>
        <v>3.4868271903792589E-2</v>
      </c>
      <c r="O76" s="336">
        <f t="shared" si="113"/>
        <v>3.3391875356276607E-2</v>
      </c>
      <c r="P76" s="336">
        <f t="shared" si="113"/>
        <v>3.4252806345362798E-2</v>
      </c>
      <c r="Q76" s="336">
        <f t="shared" si="113"/>
        <v>3.2764462680220013E-2</v>
      </c>
      <c r="R76" s="336">
        <f t="shared" si="113"/>
        <v>3.3352616101017481E-2</v>
      </c>
      <c r="S76" s="336">
        <f t="shared" si="113"/>
        <v>2.8566623120092713E-2</v>
      </c>
      <c r="T76" s="336">
        <f t="shared" si="113"/>
        <v>2.9971465226149043E-2</v>
      </c>
      <c r="U76" s="336">
        <f t="shared" si="113"/>
        <v>3.255954979682104E-2</v>
      </c>
      <c r="V76" s="336">
        <f t="shared" si="113"/>
        <v>3.5956849190628963E-2</v>
      </c>
      <c r="W76" s="336">
        <f t="shared" si="113"/>
        <v>3.0374386370944778E-2</v>
      </c>
      <c r="X76" s="336">
        <f t="shared" si="113"/>
        <v>3.0882381198662684E-2</v>
      </c>
      <c r="Y76" s="336">
        <f t="shared" si="113"/>
        <v>3.0338505019783239E-2</v>
      </c>
      <c r="Z76" s="336">
        <f t="shared" si="113"/>
        <v>2.9718016176558368E-2</v>
      </c>
      <c r="AA76" s="336">
        <f t="shared" si="113"/>
        <v>2.9165305342027943E-2</v>
      </c>
      <c r="AB76" s="336">
        <f t="shared" si="113"/>
        <v>2.8667738385000759E-2</v>
      </c>
      <c r="AC76" s="336">
        <f t="shared" si="113"/>
        <v>2.8163577902709683E-2</v>
      </c>
      <c r="AD76" s="336">
        <f t="shared" si="113"/>
        <v>2.7668570734228921E-2</v>
      </c>
      <c r="AE76" s="336">
        <f t="shared" ref="AE76:AL76" si="114">AE29/AE$49</f>
        <v>2.7205202039324767E-2</v>
      </c>
      <c r="AF76" s="336">
        <f t="shared" si="114"/>
        <v>2.6729411914325499E-2</v>
      </c>
      <c r="AG76" s="336">
        <f t="shared" si="114"/>
        <v>2.6241639591182517E-2</v>
      </c>
      <c r="AH76" s="336">
        <f t="shared" si="114"/>
        <v>2.5749652204092654E-2</v>
      </c>
      <c r="AI76" s="336">
        <f t="shared" si="114"/>
        <v>2.5265427512519652E-2</v>
      </c>
      <c r="AJ76" s="336">
        <f t="shared" si="114"/>
        <v>2.4790516506531083E-2</v>
      </c>
      <c r="AK76" s="336">
        <f t="shared" si="114"/>
        <v>2.431235100900966E-2</v>
      </c>
      <c r="AL76" s="336">
        <f t="shared" si="114"/>
        <v>2.3832010110150632E-2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1.9285802699484985E-2</v>
      </c>
      <c r="N77" s="336">
        <f t="shared" si="115"/>
        <v>1.7910437515389128E-2</v>
      </c>
      <c r="O77" s="336">
        <f t="shared" si="115"/>
        <v>1.9592859782689407E-2</v>
      </c>
      <c r="P77" s="336">
        <f t="shared" si="115"/>
        <v>1.9208911184887711E-2</v>
      </c>
      <c r="Q77" s="336">
        <f t="shared" si="115"/>
        <v>1.9743746146054009E-2</v>
      </c>
      <c r="R77" s="336">
        <f t="shared" si="115"/>
        <v>1.8699050561134623E-2</v>
      </c>
      <c r="S77" s="336">
        <f t="shared" si="115"/>
        <v>1.821101683660982E-2</v>
      </c>
      <c r="T77" s="336">
        <f t="shared" si="115"/>
        <v>1.89195139562904E-2</v>
      </c>
      <c r="U77" s="336">
        <f t="shared" si="115"/>
        <v>1.6176134704435227E-2</v>
      </c>
      <c r="V77" s="336">
        <f t="shared" si="115"/>
        <v>1.5569478895066905E-2</v>
      </c>
      <c r="W77" s="336">
        <f t="shared" si="115"/>
        <v>1.5930682056049788E-2</v>
      </c>
      <c r="X77" s="336">
        <f t="shared" si="115"/>
        <v>1.6438828308605026E-2</v>
      </c>
      <c r="Y77" s="336">
        <f t="shared" si="115"/>
        <v>1.63919441565645E-2</v>
      </c>
      <c r="Z77" s="336">
        <f t="shared" si="115"/>
        <v>1.6194668578156053E-2</v>
      </c>
      <c r="AA77" s="336">
        <f t="shared" si="115"/>
        <v>1.5976379914313887E-2</v>
      </c>
      <c r="AB77" s="336">
        <f t="shared" si="115"/>
        <v>1.5799953310805796E-2</v>
      </c>
      <c r="AC77" s="336">
        <f t="shared" si="115"/>
        <v>1.5681014009549084E-2</v>
      </c>
      <c r="AD77" s="336">
        <f t="shared" si="115"/>
        <v>1.5570343783233808E-2</v>
      </c>
      <c r="AE77" s="336">
        <f t="shared" ref="AE77:AL77" si="116">AE30/AE$49</f>
        <v>1.5479000071169228E-2</v>
      </c>
      <c r="AF77" s="336">
        <f t="shared" si="116"/>
        <v>1.5397228340770159E-2</v>
      </c>
      <c r="AG77" s="336">
        <f t="shared" si="116"/>
        <v>1.5320020585782501E-2</v>
      </c>
      <c r="AH77" s="336">
        <f t="shared" si="116"/>
        <v>1.5239729200388881E-2</v>
      </c>
      <c r="AI77" s="336">
        <f t="shared" si="116"/>
        <v>1.5157393450051111E-2</v>
      </c>
      <c r="AJ77" s="336">
        <f t="shared" si="116"/>
        <v>1.5079167100575337E-2</v>
      </c>
      <c r="AK77" s="336">
        <f t="shared" si="116"/>
        <v>1.5013897076019033E-2</v>
      </c>
      <c r="AL77" s="336">
        <f t="shared" si="116"/>
        <v>1.4953775156012246E-2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0.10797483819046634</v>
      </c>
      <c r="N79" s="337">
        <f t="shared" si="117"/>
        <v>0.1038627232603337</v>
      </c>
      <c r="O79" s="337">
        <f t="shared" si="117"/>
        <v>0.10304203200319678</v>
      </c>
      <c r="P79" s="337">
        <f t="shared" si="117"/>
        <v>0.10334453300296736</v>
      </c>
      <c r="Q79" s="337">
        <f t="shared" si="117"/>
        <v>0.10353143885077358</v>
      </c>
      <c r="R79" s="337">
        <f t="shared" si="117"/>
        <v>0.10295036149253554</v>
      </c>
      <c r="S79" s="337">
        <f t="shared" si="117"/>
        <v>0.11002886550512504</v>
      </c>
      <c r="T79" s="337">
        <f t="shared" si="117"/>
        <v>0.10839089215305023</v>
      </c>
      <c r="U79" s="337">
        <f t="shared" si="117"/>
        <v>0.10224403688735249</v>
      </c>
      <c r="V79" s="337">
        <f t="shared" si="117"/>
        <v>0.10167949449124081</v>
      </c>
      <c r="W79" s="337">
        <f t="shared" si="117"/>
        <v>9.9607663890764669E-2</v>
      </c>
      <c r="X79" s="337">
        <f t="shared" si="117"/>
        <v>9.7534754739416682E-2</v>
      </c>
      <c r="Y79" s="337">
        <f t="shared" si="117"/>
        <v>9.7781521852796635E-2</v>
      </c>
      <c r="Z79" s="337">
        <f t="shared" si="117"/>
        <v>9.8119867274705466E-2</v>
      </c>
      <c r="AA79" s="337">
        <f t="shared" si="117"/>
        <v>9.8451470784399614E-2</v>
      </c>
      <c r="AB79" s="337">
        <f t="shared" si="117"/>
        <v>9.8761661937437781E-2</v>
      </c>
      <c r="AC79" s="337">
        <f t="shared" si="117"/>
        <v>9.9076318968078322E-2</v>
      </c>
      <c r="AD79" s="337">
        <f t="shared" si="117"/>
        <v>9.9414580054283219E-2</v>
      </c>
      <c r="AE79" s="337">
        <f t="shared" ref="AE79:AL79" si="118">AE32/AE$49</f>
        <v>9.9802972826522007E-2</v>
      </c>
      <c r="AF79" s="337">
        <f t="shared" si="118"/>
        <v>0.10017334685649835</v>
      </c>
      <c r="AG79" s="337">
        <f t="shared" si="118"/>
        <v>0.10050126194192853</v>
      </c>
      <c r="AH79" s="337">
        <f t="shared" si="118"/>
        <v>0.10086705005914731</v>
      </c>
      <c r="AI79" s="337">
        <f t="shared" si="118"/>
        <v>0.10122348126905426</v>
      </c>
      <c r="AJ79" s="337">
        <f t="shared" si="118"/>
        <v>0.10161494407760352</v>
      </c>
      <c r="AK79" s="337">
        <f t="shared" si="118"/>
        <v>0.10201714711550004</v>
      </c>
      <c r="AL79" s="337">
        <f t="shared" si="118"/>
        <v>0.10239605452751867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8.7521081979675022E-2</v>
      </c>
      <c r="N80" s="336">
        <f t="shared" si="119"/>
        <v>8.1170979786715308E-2</v>
      </c>
      <c r="O80" s="336">
        <f t="shared" si="119"/>
        <v>8.1673529196635605E-2</v>
      </c>
      <c r="P80" s="336">
        <f t="shared" si="119"/>
        <v>8.1813326512702761E-2</v>
      </c>
      <c r="Q80" s="336">
        <f t="shared" si="119"/>
        <v>8.3554183466624174E-2</v>
      </c>
      <c r="R80" s="336">
        <f t="shared" si="119"/>
        <v>7.9821418621441639E-2</v>
      </c>
      <c r="S80" s="336">
        <f t="shared" si="119"/>
        <v>8.6736582256811162E-2</v>
      </c>
      <c r="T80" s="336">
        <f t="shared" si="119"/>
        <v>8.5871699173768676E-2</v>
      </c>
      <c r="U80" s="336">
        <f t="shared" si="119"/>
        <v>8.1454331555699949E-2</v>
      </c>
      <c r="V80" s="336">
        <f t="shared" si="119"/>
        <v>8.0919530585462723E-2</v>
      </c>
      <c r="W80" s="336">
        <f t="shared" si="119"/>
        <v>7.9913001868206893E-2</v>
      </c>
      <c r="X80" s="336">
        <f t="shared" si="119"/>
        <v>7.9673365091396581E-2</v>
      </c>
      <c r="Y80" s="336">
        <f t="shared" si="119"/>
        <v>7.997012277200391E-2</v>
      </c>
      <c r="Z80" s="336">
        <f t="shared" si="119"/>
        <v>8.0362033647756376E-2</v>
      </c>
      <c r="AA80" s="336">
        <f t="shared" si="119"/>
        <v>8.0745361169359722E-2</v>
      </c>
      <c r="AB80" s="336">
        <f t="shared" si="119"/>
        <v>8.1092312372175526E-2</v>
      </c>
      <c r="AC80" s="336">
        <f t="shared" si="119"/>
        <v>8.1443019997632649E-2</v>
      </c>
      <c r="AD80" s="336">
        <f t="shared" si="119"/>
        <v>8.1815822460290052E-2</v>
      </c>
      <c r="AE80" s="336">
        <f t="shared" ref="AE80:AL80" si="120">AE33/AE$49</f>
        <v>8.2250328065187644E-2</v>
      </c>
      <c r="AF80" s="336">
        <f t="shared" si="120"/>
        <v>8.2669052770325588E-2</v>
      </c>
      <c r="AG80" s="336">
        <f t="shared" si="120"/>
        <v>8.304958127960349E-2</v>
      </c>
      <c r="AH80" s="336">
        <f t="shared" si="120"/>
        <v>8.3462323016335188E-2</v>
      </c>
      <c r="AI80" s="336">
        <f t="shared" si="120"/>
        <v>8.3868570446235705E-2</v>
      </c>
      <c r="AJ80" s="336">
        <f t="shared" si="120"/>
        <v>8.4317434556892598E-2</v>
      </c>
      <c r="AK80" s="336">
        <f t="shared" si="120"/>
        <v>8.4768171209215509E-2</v>
      </c>
      <c r="AL80" s="336">
        <f t="shared" si="120"/>
        <v>8.5188749234770572E-2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1.893489454313876E-2</v>
      </c>
      <c r="N81" s="336">
        <f t="shared" si="121"/>
        <v>2.1592452280687999E-2</v>
      </c>
      <c r="O81" s="336">
        <f t="shared" si="121"/>
        <v>2.0244613654990806E-2</v>
      </c>
      <c r="P81" s="336">
        <f t="shared" si="121"/>
        <v>2.0526235596814997E-2</v>
      </c>
      <c r="Q81" s="336">
        <f t="shared" si="121"/>
        <v>1.8888769138719369E-2</v>
      </c>
      <c r="R81" s="336">
        <f t="shared" si="121"/>
        <v>2.2176017305985157E-2</v>
      </c>
      <c r="S81" s="336">
        <f t="shared" si="121"/>
        <v>2.2472818299382368E-2</v>
      </c>
      <c r="T81" s="336">
        <f t="shared" si="121"/>
        <v>2.1653243123570885E-2</v>
      </c>
      <c r="U81" s="336">
        <f t="shared" si="121"/>
        <v>1.9856430543416487E-2</v>
      </c>
      <c r="V81" s="336">
        <f t="shared" si="121"/>
        <v>1.995262974003368E-2</v>
      </c>
      <c r="W81" s="336">
        <f t="shared" si="121"/>
        <v>1.8701283799457812E-2</v>
      </c>
      <c r="X81" s="336">
        <f t="shared" si="121"/>
        <v>1.7142568678267394E-2</v>
      </c>
      <c r="Y81" s="336">
        <f t="shared" si="121"/>
        <v>1.7086523945822506E-2</v>
      </c>
      <c r="Z81" s="336">
        <f t="shared" si="121"/>
        <v>1.7027031360902958E-2</v>
      </c>
      <c r="AA81" s="336">
        <f t="shared" si="121"/>
        <v>1.6969095052958932E-2</v>
      </c>
      <c r="AB81" s="336">
        <f t="shared" si="121"/>
        <v>1.6925111148643736E-2</v>
      </c>
      <c r="AC81" s="336">
        <f t="shared" si="121"/>
        <v>1.6883696682395369E-2</v>
      </c>
      <c r="AD81" s="336">
        <f t="shared" si="121"/>
        <v>1.6843924930466776E-2</v>
      </c>
      <c r="AE81" s="336">
        <f t="shared" ref="AE81:AL81" si="122">AE34/AE$49</f>
        <v>1.6794081438045155E-2</v>
      </c>
      <c r="AF81" s="336">
        <f t="shared" si="122"/>
        <v>1.6738569481336191E-2</v>
      </c>
      <c r="AG81" s="336">
        <f t="shared" si="122"/>
        <v>1.6681084123494477E-2</v>
      </c>
      <c r="AH81" s="336">
        <f t="shared" si="122"/>
        <v>1.6629229078805988E-2</v>
      </c>
      <c r="AI81" s="336">
        <f t="shared" si="122"/>
        <v>1.6575870922961811E-2</v>
      </c>
      <c r="AJ81" s="336">
        <f t="shared" si="122"/>
        <v>1.6511832570459538E-2</v>
      </c>
      <c r="AK81" s="336">
        <f t="shared" si="122"/>
        <v>1.645975750436084E-2</v>
      </c>
      <c r="AL81" s="336">
        <f t="shared" si="122"/>
        <v>1.6411761569427863E-2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1.518861667652555E-3</v>
      </c>
      <c r="N82" s="336">
        <f t="shared" si="123"/>
        <v>1.0992911929303872E-3</v>
      </c>
      <c r="O82" s="336">
        <f t="shared" si="123"/>
        <v>1.1238891515703683E-3</v>
      </c>
      <c r="P82" s="336">
        <f t="shared" si="123"/>
        <v>1.0049708934496038E-3</v>
      </c>
      <c r="Q82" s="336">
        <f t="shared" si="123"/>
        <v>1.0884862454300182E-3</v>
      </c>
      <c r="R82" s="336">
        <f t="shared" si="123"/>
        <v>9.5292556510873279E-4</v>
      </c>
      <c r="S82" s="336">
        <f t="shared" si="123"/>
        <v>8.1946494893152255E-4</v>
      </c>
      <c r="T82" s="336">
        <f t="shared" si="123"/>
        <v>8.6594985571065725E-4</v>
      </c>
      <c r="U82" s="336">
        <f t="shared" si="123"/>
        <v>9.3327478823607005E-4</v>
      </c>
      <c r="V82" s="336">
        <f t="shared" si="123"/>
        <v>8.0733416574442648E-4</v>
      </c>
      <c r="W82" s="336">
        <f t="shared" si="123"/>
        <v>9.933782230999613E-4</v>
      </c>
      <c r="X82" s="336">
        <f t="shared" si="123"/>
        <v>7.1882096975269894E-4</v>
      </c>
      <c r="Y82" s="336">
        <f t="shared" si="123"/>
        <v>7.2487513497022428E-4</v>
      </c>
      <c r="Z82" s="336">
        <f t="shared" si="123"/>
        <v>7.3080226604612232E-4</v>
      </c>
      <c r="AA82" s="336">
        <f t="shared" si="123"/>
        <v>7.3701456208096253E-4</v>
      </c>
      <c r="AB82" s="336">
        <f t="shared" si="123"/>
        <v>7.4423841661852607E-4</v>
      </c>
      <c r="AC82" s="336">
        <f t="shared" si="123"/>
        <v>7.4960228805028451E-4</v>
      </c>
      <c r="AD82" s="336">
        <f t="shared" si="123"/>
        <v>7.5483266352640319E-4</v>
      </c>
      <c r="AE82" s="336">
        <f t="shared" ref="AE82:AL82" si="124">AE35/AE$49</f>
        <v>7.5856332328922251E-4</v>
      </c>
      <c r="AF82" s="336">
        <f t="shared" si="124"/>
        <v>7.6572460483658399E-4</v>
      </c>
      <c r="AG82" s="336">
        <f t="shared" si="124"/>
        <v>7.7059653883057621E-4</v>
      </c>
      <c r="AH82" s="336">
        <f t="shared" si="124"/>
        <v>7.754979640061479E-4</v>
      </c>
      <c r="AI82" s="336">
        <f t="shared" si="124"/>
        <v>7.7903989985675035E-4</v>
      </c>
      <c r="AJ82" s="336">
        <f t="shared" si="124"/>
        <v>7.8567695025138888E-4</v>
      </c>
      <c r="AK82" s="336">
        <f t="shared" si="124"/>
        <v>7.8921840192368992E-4</v>
      </c>
      <c r="AL82" s="336">
        <f t="shared" si="124"/>
        <v>7.9554372332022415E-4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7.9992719476826263E-2</v>
      </c>
      <c r="N84" s="337">
        <f t="shared" si="125"/>
        <v>8.3605120685176532E-2</v>
      </c>
      <c r="O84" s="337">
        <f t="shared" si="125"/>
        <v>8.6449573247060388E-2</v>
      </c>
      <c r="P84" s="337">
        <f t="shared" si="125"/>
        <v>8.4276437981456231E-2</v>
      </c>
      <c r="Q84" s="337">
        <f t="shared" si="125"/>
        <v>8.5746680701353536E-2</v>
      </c>
      <c r="R84" s="337">
        <f t="shared" si="125"/>
        <v>8.1207344381546642E-2</v>
      </c>
      <c r="S84" s="337">
        <f t="shared" si="125"/>
        <v>7.8860654731204585E-2</v>
      </c>
      <c r="T84" s="337">
        <f t="shared" si="125"/>
        <v>8.0205107146701565E-2</v>
      </c>
      <c r="U84" s="337">
        <f t="shared" si="125"/>
        <v>7.8053208251208442E-2</v>
      </c>
      <c r="V84" s="337">
        <f t="shared" si="125"/>
        <v>7.4683895294104685E-2</v>
      </c>
      <c r="W84" s="337">
        <f t="shared" si="125"/>
        <v>7.5688357967565748E-2</v>
      </c>
      <c r="X84" s="337">
        <f t="shared" si="125"/>
        <v>7.5320377459376003E-2</v>
      </c>
      <c r="Y84" s="337">
        <f t="shared" si="125"/>
        <v>7.5298443151772365E-2</v>
      </c>
      <c r="Z84" s="337">
        <f t="shared" si="125"/>
        <v>7.5246157636984556E-2</v>
      </c>
      <c r="AA84" s="337">
        <f t="shared" si="125"/>
        <v>7.5126525898427235E-2</v>
      </c>
      <c r="AB84" s="337">
        <f t="shared" si="125"/>
        <v>7.4930961130728585E-2</v>
      </c>
      <c r="AC84" s="337">
        <f t="shared" si="125"/>
        <v>7.4732792842648443E-2</v>
      </c>
      <c r="AD84" s="337">
        <f t="shared" si="125"/>
        <v>7.4545617216738372E-2</v>
      </c>
      <c r="AE84" s="337">
        <f t="shared" ref="AE84:AL84" si="126">AE37/AE$49</f>
        <v>7.4366389582194645E-2</v>
      </c>
      <c r="AF84" s="337">
        <f t="shared" si="126"/>
        <v>7.4197264423252335E-2</v>
      </c>
      <c r="AG84" s="337">
        <f t="shared" si="126"/>
        <v>7.4010017379586943E-2</v>
      </c>
      <c r="AH84" s="337">
        <f t="shared" si="126"/>
        <v>7.3895037392300383E-2</v>
      </c>
      <c r="AI84" s="337">
        <f t="shared" si="126"/>
        <v>7.3758803759140484E-2</v>
      </c>
      <c r="AJ84" s="337">
        <f t="shared" si="126"/>
        <v>7.3623066673050241E-2</v>
      </c>
      <c r="AK84" s="337">
        <f t="shared" si="126"/>
        <v>7.3453325949743048E-2</v>
      </c>
      <c r="AL84" s="337">
        <f t="shared" si="126"/>
        <v>7.3236326972263399E-2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6.267302573237965E-2</v>
      </c>
      <c r="N85" s="336">
        <f t="shared" si="127"/>
        <v>6.5390776059715577E-2</v>
      </c>
      <c r="O85" s="336">
        <f t="shared" si="127"/>
        <v>6.7927147457454165E-2</v>
      </c>
      <c r="P85" s="336">
        <f t="shared" si="127"/>
        <v>6.5983176777146463E-2</v>
      </c>
      <c r="Q85" s="336">
        <f t="shared" si="127"/>
        <v>6.8623990307132787E-2</v>
      </c>
      <c r="R85" s="336">
        <f t="shared" si="127"/>
        <v>6.2692446280347619E-2</v>
      </c>
      <c r="S85" s="336">
        <f t="shared" si="127"/>
        <v>6.0714453774086699E-2</v>
      </c>
      <c r="T85" s="336">
        <f t="shared" si="127"/>
        <v>6.0691815290746014E-2</v>
      </c>
      <c r="U85" s="336">
        <f t="shared" si="127"/>
        <v>5.7623430103567796E-2</v>
      </c>
      <c r="V85" s="336">
        <f t="shared" si="127"/>
        <v>5.5366462561843341E-2</v>
      </c>
      <c r="W85" s="336">
        <f t="shared" si="127"/>
        <v>5.5528439131814093E-2</v>
      </c>
      <c r="X85" s="336">
        <f t="shared" si="127"/>
        <v>5.3912097773573954E-2</v>
      </c>
      <c r="Y85" s="336">
        <f t="shared" si="127"/>
        <v>5.3618757111915237E-2</v>
      </c>
      <c r="Z85" s="336">
        <f t="shared" si="127"/>
        <v>5.3353833652538707E-2</v>
      </c>
      <c r="AA85" s="336">
        <f t="shared" si="127"/>
        <v>5.3047973204065603E-2</v>
      </c>
      <c r="AB85" s="336">
        <f t="shared" si="127"/>
        <v>5.2679062713469241E-2</v>
      </c>
      <c r="AC85" s="336">
        <f t="shared" si="127"/>
        <v>5.2311361776707484E-2</v>
      </c>
      <c r="AD85" s="336">
        <f t="shared" si="127"/>
        <v>5.1938688475757125E-2</v>
      </c>
      <c r="AE85" s="336">
        <f t="shared" ref="AE85:AL85" si="128">AE38/AE$49</f>
        <v>5.1563437673529375E-2</v>
      </c>
      <c r="AF85" s="336">
        <f t="shared" si="128"/>
        <v>5.1193440916018358E-2</v>
      </c>
      <c r="AG85" s="336">
        <f t="shared" si="128"/>
        <v>5.0809612602348737E-2</v>
      </c>
      <c r="AH85" s="336">
        <f t="shared" si="128"/>
        <v>5.0510649924666577E-2</v>
      </c>
      <c r="AI85" s="336">
        <f t="shared" si="128"/>
        <v>5.0197286918035718E-2</v>
      </c>
      <c r="AJ85" s="336">
        <f t="shared" si="128"/>
        <v>4.9872385054667866E-2</v>
      </c>
      <c r="AK85" s="336">
        <f t="shared" si="128"/>
        <v>4.9513080383285238E-2</v>
      </c>
      <c r="AL85" s="336">
        <f t="shared" si="128"/>
        <v>4.9103870172116482E-2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1.7319693744446626E-2</v>
      </c>
      <c r="N86" s="336">
        <f t="shared" si="129"/>
        <v>1.8214344625460954E-2</v>
      </c>
      <c r="O86" s="336">
        <f t="shared" si="129"/>
        <v>1.8522425789606212E-2</v>
      </c>
      <c r="P86" s="336">
        <f t="shared" si="129"/>
        <v>1.8293261204309758E-2</v>
      </c>
      <c r="Q86" s="336">
        <f t="shared" si="129"/>
        <v>1.712269039422076E-2</v>
      </c>
      <c r="R86" s="336">
        <f t="shared" si="129"/>
        <v>1.851489810119902E-2</v>
      </c>
      <c r="S86" s="336">
        <f t="shared" si="129"/>
        <v>1.8146200957117893E-2</v>
      </c>
      <c r="T86" s="336">
        <f t="shared" si="129"/>
        <v>1.9513291855955552E-2</v>
      </c>
      <c r="U86" s="336">
        <f t="shared" si="129"/>
        <v>2.0429778147640638E-2</v>
      </c>
      <c r="V86" s="336">
        <f t="shared" si="129"/>
        <v>1.931743273226133E-2</v>
      </c>
      <c r="W86" s="336">
        <f t="shared" si="129"/>
        <v>2.0159918835751654E-2</v>
      </c>
      <c r="X86" s="336">
        <f t="shared" si="129"/>
        <v>2.1408279685802046E-2</v>
      </c>
      <c r="Y86" s="336">
        <f t="shared" si="129"/>
        <v>2.1679686039857135E-2</v>
      </c>
      <c r="Z86" s="336">
        <f t="shared" si="129"/>
        <v>2.1892323984445843E-2</v>
      </c>
      <c r="AA86" s="336">
        <f t="shared" si="129"/>
        <v>2.2078552694361632E-2</v>
      </c>
      <c r="AB86" s="336">
        <f t="shared" si="129"/>
        <v>2.2251898417259355E-2</v>
      </c>
      <c r="AC86" s="336">
        <f t="shared" si="129"/>
        <v>2.242143106594096E-2</v>
      </c>
      <c r="AD86" s="336">
        <f t="shared" si="129"/>
        <v>2.260692874098124E-2</v>
      </c>
      <c r="AE86" s="336">
        <f t="shared" ref="AE86:AL86" si="130">AE39/AE$49</f>
        <v>2.280295190866527E-2</v>
      </c>
      <c r="AF86" s="336">
        <f t="shared" si="130"/>
        <v>2.3003823507233991E-2</v>
      </c>
      <c r="AG86" s="336">
        <f t="shared" si="130"/>
        <v>2.3200404777238209E-2</v>
      </c>
      <c r="AH86" s="336">
        <f t="shared" si="130"/>
        <v>2.3384387467633806E-2</v>
      </c>
      <c r="AI86" s="336">
        <f t="shared" si="130"/>
        <v>2.3561516841104767E-2</v>
      </c>
      <c r="AJ86" s="336">
        <f t="shared" si="130"/>
        <v>2.3750681618382365E-2</v>
      </c>
      <c r="AK86" s="336">
        <f t="shared" si="130"/>
        <v>2.3940245566457803E-2</v>
      </c>
      <c r="AL86" s="336">
        <f t="shared" si="130"/>
        <v>2.4132456800146924E-2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7.8047122453206913E-2</v>
      </c>
      <c r="N88" s="337">
        <f t="shared" si="131"/>
        <v>7.5092632829140402E-2</v>
      </c>
      <c r="O88" s="337">
        <f t="shared" si="131"/>
        <v>7.7051342729714326E-2</v>
      </c>
      <c r="P88" s="337">
        <f t="shared" si="131"/>
        <v>7.5876399839498759E-2</v>
      </c>
      <c r="Q88" s="337">
        <f t="shared" si="131"/>
        <v>7.7480589009554415E-2</v>
      </c>
      <c r="R88" s="337">
        <f t="shared" si="131"/>
        <v>8.089120687085212E-2</v>
      </c>
      <c r="S88" s="337">
        <f t="shared" si="131"/>
        <v>7.9173437181519424E-2</v>
      </c>
      <c r="T88" s="337">
        <f t="shared" si="131"/>
        <v>7.6443086436150817E-2</v>
      </c>
      <c r="U88" s="337">
        <f t="shared" si="131"/>
        <v>7.7599572012315543E-2</v>
      </c>
      <c r="V88" s="337">
        <f t="shared" si="131"/>
        <v>7.8567961507216885E-2</v>
      </c>
      <c r="W88" s="337">
        <f t="shared" si="131"/>
        <v>6.9866532745921611E-2</v>
      </c>
      <c r="X88" s="337">
        <f t="shared" si="131"/>
        <v>7.2412452475213079E-2</v>
      </c>
      <c r="Y88" s="337">
        <f t="shared" si="131"/>
        <v>7.1978009720731401E-2</v>
      </c>
      <c r="Z88" s="337">
        <f t="shared" si="131"/>
        <v>7.1559892005505679E-2</v>
      </c>
      <c r="AA88" s="337">
        <f t="shared" si="131"/>
        <v>7.1141838675712485E-2</v>
      </c>
      <c r="AB88" s="337">
        <f t="shared" si="131"/>
        <v>7.0673894931761988E-2</v>
      </c>
      <c r="AC88" s="337">
        <f t="shared" si="131"/>
        <v>7.0300128641922519E-2</v>
      </c>
      <c r="AD88" s="337">
        <f t="shared" si="131"/>
        <v>6.9917919094195771E-2</v>
      </c>
      <c r="AE88" s="337">
        <f t="shared" ref="AE88:AL88" si="132">AE41/AE$49</f>
        <v>6.9516759998244568E-2</v>
      </c>
      <c r="AF88" s="337">
        <f t="shared" si="132"/>
        <v>6.9086270504453484E-2</v>
      </c>
      <c r="AG88" s="337">
        <f t="shared" si="132"/>
        <v>6.8657383039506151E-2</v>
      </c>
      <c r="AH88" s="337">
        <f t="shared" si="132"/>
        <v>6.8206145863036902E-2</v>
      </c>
      <c r="AI88" s="337">
        <f t="shared" si="132"/>
        <v>6.7775612527098808E-2</v>
      </c>
      <c r="AJ88" s="337">
        <f t="shared" si="132"/>
        <v>6.7328428932351317E-2</v>
      </c>
      <c r="AK88" s="337">
        <f t="shared" si="132"/>
        <v>6.6839518581170876E-2</v>
      </c>
      <c r="AL88" s="337">
        <f t="shared" si="132"/>
        <v>6.6330951685416084E-2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3.8240163801366321E-2</v>
      </c>
      <c r="N89" s="336">
        <f t="shared" si="133"/>
        <v>3.552339359277483E-2</v>
      </c>
      <c r="O89" s="336">
        <f t="shared" si="133"/>
        <v>3.566561213815516E-2</v>
      </c>
      <c r="P89" s="336">
        <f t="shared" si="133"/>
        <v>3.8170069900444872E-2</v>
      </c>
      <c r="Q89" s="336">
        <f t="shared" si="133"/>
        <v>3.8161513930052952E-2</v>
      </c>
      <c r="R89" s="336">
        <f t="shared" si="133"/>
        <v>3.8070545453559569E-2</v>
      </c>
      <c r="S89" s="336">
        <f t="shared" si="133"/>
        <v>3.6265624646681996E-2</v>
      </c>
      <c r="T89" s="336">
        <f t="shared" si="133"/>
        <v>3.5799415663844175E-2</v>
      </c>
      <c r="U89" s="336">
        <f t="shared" si="133"/>
        <v>3.5615447578398643E-2</v>
      </c>
      <c r="V89" s="336">
        <f t="shared" si="133"/>
        <v>3.4505760255487412E-2</v>
      </c>
      <c r="W89" s="336">
        <f t="shared" si="133"/>
        <v>2.9882512153835701E-2</v>
      </c>
      <c r="X89" s="336">
        <f t="shared" si="133"/>
        <v>3.1682869600787998E-2</v>
      </c>
      <c r="Y89" s="336">
        <f t="shared" si="133"/>
        <v>3.1421189905068453E-2</v>
      </c>
      <c r="Z89" s="336">
        <f t="shared" si="133"/>
        <v>3.11307613791704E-2</v>
      </c>
      <c r="AA89" s="336">
        <f t="shared" si="133"/>
        <v>3.084199056575769E-2</v>
      </c>
      <c r="AB89" s="336">
        <f t="shared" si="133"/>
        <v>3.0495637790601424E-2</v>
      </c>
      <c r="AC89" s="336">
        <f t="shared" si="133"/>
        <v>3.0249348094457791E-2</v>
      </c>
      <c r="AD89" s="336">
        <f t="shared" si="133"/>
        <v>2.9998261462630266E-2</v>
      </c>
      <c r="AE89" s="336">
        <f t="shared" ref="AE89:AL89" si="134">AE42/AE$49</f>
        <v>2.9731741334712722E-2</v>
      </c>
      <c r="AF89" s="336">
        <f t="shared" si="134"/>
        <v>2.9443683430626144E-2</v>
      </c>
      <c r="AG89" s="336">
        <f t="shared" si="134"/>
        <v>2.9158831664181178E-2</v>
      </c>
      <c r="AH89" s="336">
        <f t="shared" si="134"/>
        <v>2.8864540739092136E-2</v>
      </c>
      <c r="AI89" s="336">
        <f t="shared" si="134"/>
        <v>2.8585865886335871E-2</v>
      </c>
      <c r="AJ89" s="336">
        <f t="shared" si="134"/>
        <v>2.8294307776355093E-2</v>
      </c>
      <c r="AK89" s="336">
        <f t="shared" si="134"/>
        <v>2.7961362764326019E-2</v>
      </c>
      <c r="AL89" s="336">
        <f t="shared" si="134"/>
        <v>2.7611694008894738E-2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3.9806958651840592E-2</v>
      </c>
      <c r="N90" s="336">
        <f t="shared" si="135"/>
        <v>3.9569239236365586E-2</v>
      </c>
      <c r="O90" s="336">
        <f t="shared" si="135"/>
        <v>4.1385730591559172E-2</v>
      </c>
      <c r="P90" s="336">
        <f t="shared" si="135"/>
        <v>3.7706329939053894E-2</v>
      </c>
      <c r="Q90" s="336">
        <f t="shared" si="135"/>
        <v>3.9319075079501463E-2</v>
      </c>
      <c r="R90" s="336">
        <f t="shared" si="135"/>
        <v>4.2820661417292558E-2</v>
      </c>
      <c r="S90" s="336">
        <f t="shared" si="135"/>
        <v>4.2907812534837421E-2</v>
      </c>
      <c r="T90" s="336">
        <f t="shared" si="135"/>
        <v>4.0643670772306642E-2</v>
      </c>
      <c r="U90" s="336">
        <f t="shared" si="135"/>
        <v>4.19841244339169E-2</v>
      </c>
      <c r="V90" s="336">
        <f t="shared" si="135"/>
        <v>4.406220125172948E-2</v>
      </c>
      <c r="W90" s="336">
        <f t="shared" si="135"/>
        <v>3.9984020592085903E-2</v>
      </c>
      <c r="X90" s="336">
        <f t="shared" si="135"/>
        <v>4.0729582874425081E-2</v>
      </c>
      <c r="Y90" s="336">
        <f t="shared" si="135"/>
        <v>4.0556819815662955E-2</v>
      </c>
      <c r="Z90" s="336">
        <f t="shared" si="135"/>
        <v>4.0429130626335283E-2</v>
      </c>
      <c r="AA90" s="336">
        <f t="shared" si="135"/>
        <v>4.0299848109954794E-2</v>
      </c>
      <c r="AB90" s="336">
        <f t="shared" si="135"/>
        <v>4.0178257141160564E-2</v>
      </c>
      <c r="AC90" s="336">
        <f t="shared" si="135"/>
        <v>4.0050780547464727E-2</v>
      </c>
      <c r="AD90" s="336">
        <f t="shared" si="135"/>
        <v>3.9919657631565499E-2</v>
      </c>
      <c r="AE90" s="336">
        <f t="shared" ref="AE90:AL90" si="136">AE43/AE$49</f>
        <v>3.9785018663531846E-2</v>
      </c>
      <c r="AF90" s="336">
        <f t="shared" si="136"/>
        <v>3.9642587073827347E-2</v>
      </c>
      <c r="AG90" s="336">
        <f t="shared" si="136"/>
        <v>3.9498551375324965E-2</v>
      </c>
      <c r="AH90" s="336">
        <f t="shared" si="136"/>
        <v>3.9341605123944766E-2</v>
      </c>
      <c r="AI90" s="336">
        <f t="shared" si="136"/>
        <v>3.9189746640762947E-2</v>
      </c>
      <c r="AJ90" s="336">
        <f t="shared" si="136"/>
        <v>3.9034121155996221E-2</v>
      </c>
      <c r="AK90" s="336">
        <f t="shared" si="136"/>
        <v>3.887815581684486E-2</v>
      </c>
      <c r="AL90" s="336">
        <f t="shared" si="136"/>
        <v>3.8719257676521339E-2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0.11767150707568248</v>
      </c>
      <c r="N92" s="337">
        <f t="shared" si="137"/>
        <v>0.11296818536815097</v>
      </c>
      <c r="O92" s="337">
        <f t="shared" si="137"/>
        <v>0.11362935196558384</v>
      </c>
      <c r="P92" s="337">
        <f t="shared" si="137"/>
        <v>0.10806156923248517</v>
      </c>
      <c r="Q92" s="337">
        <f t="shared" si="137"/>
        <v>0.1099463470408133</v>
      </c>
      <c r="R92" s="337">
        <f t="shared" si="137"/>
        <v>0.11368051280469189</v>
      </c>
      <c r="S92" s="337">
        <f t="shared" si="137"/>
        <v>0.11125961428767242</v>
      </c>
      <c r="T92" s="337">
        <f t="shared" si="137"/>
        <v>0.1077854693815892</v>
      </c>
      <c r="U92" s="337">
        <f t="shared" si="137"/>
        <v>0.10894563530232804</v>
      </c>
      <c r="V92" s="337">
        <f t="shared" si="137"/>
        <v>0.10733028099592258</v>
      </c>
      <c r="W92" s="337">
        <f t="shared" si="137"/>
        <v>9.7943616606518208E-2</v>
      </c>
      <c r="X92" s="337">
        <f t="shared" si="137"/>
        <v>0.1011279328555718</v>
      </c>
      <c r="Y92" s="337">
        <f t="shared" si="137"/>
        <v>0.10088118407895172</v>
      </c>
      <c r="Z92" s="337">
        <f t="shared" si="137"/>
        <v>0.10015376660173507</v>
      </c>
      <c r="AA92" s="337">
        <f t="shared" si="137"/>
        <v>9.9320216176711454E-2</v>
      </c>
      <c r="AB92" s="337">
        <f t="shared" si="137"/>
        <v>9.8750561750053339E-2</v>
      </c>
      <c r="AC92" s="337">
        <f t="shared" si="137"/>
        <v>9.812928991506982E-2</v>
      </c>
      <c r="AD92" s="337">
        <f t="shared" si="137"/>
        <v>9.7405027647738354E-2</v>
      </c>
      <c r="AE92" s="337">
        <f t="shared" ref="AE92:AL92" si="138">AE45/AE$49</f>
        <v>9.6733688724225331E-2</v>
      </c>
      <c r="AF92" s="337">
        <f t="shared" si="138"/>
        <v>9.6101807785439503E-2</v>
      </c>
      <c r="AG92" s="337">
        <f t="shared" si="138"/>
        <v>9.5488428193109362E-2</v>
      </c>
      <c r="AH92" s="337">
        <f t="shared" si="138"/>
        <v>9.4845630652548696E-2</v>
      </c>
      <c r="AI92" s="337">
        <f t="shared" si="138"/>
        <v>9.4272316312454668E-2</v>
      </c>
      <c r="AJ92" s="337">
        <f t="shared" si="138"/>
        <v>9.3702011531540355E-2</v>
      </c>
      <c r="AK92" s="337">
        <f t="shared" si="138"/>
        <v>9.3140124241855096E-2</v>
      </c>
      <c r="AL92" s="337">
        <f t="shared" si="138"/>
        <v>9.2592709641728291E-2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1.8196136493235576E-2</v>
      </c>
      <c r="N93" s="336">
        <f t="shared" si="139"/>
        <v>1.7863060817970785E-2</v>
      </c>
      <c r="O93" s="336">
        <f t="shared" si="139"/>
        <v>1.766813048286894E-2</v>
      </c>
      <c r="P93" s="336">
        <f t="shared" si="139"/>
        <v>1.7755225559377481E-2</v>
      </c>
      <c r="Q93" s="336">
        <f t="shared" si="139"/>
        <v>1.8965694663060324E-2</v>
      </c>
      <c r="R93" s="336">
        <f t="shared" si="139"/>
        <v>2.0287067899635317E-2</v>
      </c>
      <c r="S93" s="336">
        <f t="shared" si="139"/>
        <v>1.952811705675354E-2</v>
      </c>
      <c r="T93" s="336">
        <f t="shared" si="139"/>
        <v>1.7295876340952199E-2</v>
      </c>
      <c r="U93" s="336">
        <f t="shared" si="139"/>
        <v>1.7781798745810463E-2</v>
      </c>
      <c r="V93" s="336">
        <f t="shared" si="139"/>
        <v>1.7184169734669436E-2</v>
      </c>
      <c r="W93" s="336">
        <f t="shared" si="139"/>
        <v>1.5311254194489957E-2</v>
      </c>
      <c r="X93" s="336">
        <f t="shared" si="139"/>
        <v>2.5745147011337156E-2</v>
      </c>
      <c r="Y93" s="336">
        <f t="shared" si="139"/>
        <v>2.5949414360429381E-2</v>
      </c>
      <c r="Z93" s="336">
        <f t="shared" si="139"/>
        <v>2.6186730839336685E-2</v>
      </c>
      <c r="AA93" s="336">
        <f t="shared" si="139"/>
        <v>2.6429113077925261E-2</v>
      </c>
      <c r="AB93" s="336">
        <f t="shared" si="139"/>
        <v>2.66902896359156E-2</v>
      </c>
      <c r="AC93" s="336">
        <f t="shared" si="139"/>
        <v>2.6945037693684934E-2</v>
      </c>
      <c r="AD93" s="336">
        <f t="shared" si="139"/>
        <v>2.7183548735589896E-2</v>
      </c>
      <c r="AE93" s="336">
        <f t="shared" ref="AE93:AL93" si="140">AE46/AE$49</f>
        <v>2.7397381465955679E-2</v>
      </c>
      <c r="AF93" s="336">
        <f t="shared" si="140"/>
        <v>2.7594579157621663E-2</v>
      </c>
      <c r="AG93" s="336">
        <f t="shared" si="140"/>
        <v>2.7778670944835403E-2</v>
      </c>
      <c r="AH93" s="336">
        <f t="shared" si="140"/>
        <v>2.7950352721422253E-2</v>
      </c>
      <c r="AI93" s="336">
        <f t="shared" si="140"/>
        <v>2.8154119112895851E-2</v>
      </c>
      <c r="AJ93" s="336">
        <f t="shared" si="140"/>
        <v>2.8376623115540046E-2</v>
      </c>
      <c r="AK93" s="336">
        <f t="shared" si="140"/>
        <v>2.8619565781482732E-2</v>
      </c>
      <c r="AL93" s="336">
        <f t="shared" si="140"/>
        <v>2.8852351353595852E-2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9.9475370582446904E-2</v>
      </c>
      <c r="N94" s="336">
        <f t="shared" si="141"/>
        <v>9.5105124550180192E-2</v>
      </c>
      <c r="O94" s="336">
        <f t="shared" si="141"/>
        <v>9.5961221482714895E-2</v>
      </c>
      <c r="P94" s="336">
        <f t="shared" si="141"/>
        <v>9.0306343673107692E-2</v>
      </c>
      <c r="Q94" s="336">
        <f t="shared" si="141"/>
        <v>9.0980652377752977E-2</v>
      </c>
      <c r="R94" s="336">
        <f t="shared" si="141"/>
        <v>9.3393444905056577E-2</v>
      </c>
      <c r="S94" s="336">
        <f t="shared" si="141"/>
        <v>9.173149723091889E-2</v>
      </c>
      <c r="T94" s="336">
        <f t="shared" si="141"/>
        <v>9.0489593040636987E-2</v>
      </c>
      <c r="U94" s="336">
        <f t="shared" si="141"/>
        <v>9.116383655651758E-2</v>
      </c>
      <c r="V94" s="336">
        <f t="shared" si="141"/>
        <v>9.0146111261253159E-2</v>
      </c>
      <c r="W94" s="336">
        <f t="shared" si="141"/>
        <v>8.263236241202826E-2</v>
      </c>
      <c r="X94" s="336">
        <f t="shared" si="141"/>
        <v>7.5382785844234648E-2</v>
      </c>
      <c r="Y94" s="336">
        <f t="shared" si="141"/>
        <v>7.4931769718522348E-2</v>
      </c>
      <c r="Z94" s="336">
        <f t="shared" si="141"/>
        <v>7.3967035762398381E-2</v>
      </c>
      <c r="AA94" s="336">
        <f t="shared" si="141"/>
        <v>7.2891103098786186E-2</v>
      </c>
      <c r="AB94" s="336">
        <f t="shared" si="141"/>
        <v>7.2060272114137736E-2</v>
      </c>
      <c r="AC94" s="336">
        <f t="shared" si="141"/>
        <v>7.11842522213849E-2</v>
      </c>
      <c r="AD94" s="336">
        <f t="shared" si="141"/>
        <v>7.0221478912148444E-2</v>
      </c>
      <c r="AE94" s="336">
        <f t="shared" ref="AE94:AL94" si="142">AE47/AE$49</f>
        <v>6.9336307258269655E-2</v>
      </c>
      <c r="AF94" s="336">
        <f t="shared" si="142"/>
        <v>6.8507228627817857E-2</v>
      </c>
      <c r="AG94" s="336">
        <f t="shared" si="142"/>
        <v>6.7709757248273966E-2</v>
      </c>
      <c r="AH94" s="336">
        <f t="shared" si="142"/>
        <v>6.6895277931126443E-2</v>
      </c>
      <c r="AI94" s="336">
        <f t="shared" si="142"/>
        <v>6.6118197199558831E-2</v>
      </c>
      <c r="AJ94" s="336">
        <f t="shared" si="142"/>
        <v>6.5325388416000316E-2</v>
      </c>
      <c r="AK94" s="336">
        <f t="shared" si="142"/>
        <v>6.4520558460372371E-2</v>
      </c>
      <c r="AL94" s="336">
        <f t="shared" si="142"/>
        <v>6.3740358288132445E-2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West Midlands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West Midlands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West Midlands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West Midlands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West Midlands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West Midlands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West Midlands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West Midlands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West Midlands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West Midlands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West Midlands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West Midlands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West Midlands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16.800664948950242</v>
      </c>
      <c r="Y4" s="11">
        <f>'Occ T1'!D8-'Occ T1'!C8</f>
        <v>4.0841789242713276</v>
      </c>
      <c r="Z4" s="11">
        <f>'Occ T1'!E8-'Occ T1'!D8</f>
        <v>-7.7884053501017263</v>
      </c>
      <c r="AA4" s="11">
        <f>'Occ T1'!F8-'Occ T1'!E8</f>
        <v>13.327602510628793</v>
      </c>
      <c r="AB4" s="11">
        <f>'Occ T1'!D8-'Occ T1'!B8</f>
        <v>20.88484387322157</v>
      </c>
      <c r="AC4" s="11">
        <f>'Occ T1'!F8-'Occ T1'!D8</f>
        <v>5.5391971605270669</v>
      </c>
    </row>
    <row r="5" spans="1:29" x14ac:dyDescent="0.2">
      <c r="W5" s="10" t="str">
        <f>name!E5</f>
        <v>Professional occupations</v>
      </c>
      <c r="X5" s="11">
        <f>'Occ T1'!C9-'Occ T1'!B9</f>
        <v>40.401578817890282</v>
      </c>
      <c r="Y5" s="11">
        <f>'Occ T1'!D9-'Occ T1'!C9</f>
        <v>14.195643754615276</v>
      </c>
      <c r="Z5" s="11">
        <f>'Occ T1'!E9-'Occ T1'!D9</f>
        <v>19.212987880693049</v>
      </c>
      <c r="AA5" s="11">
        <f>'Occ T1'!F9-'Occ T1'!E9</f>
        <v>35.060532058522256</v>
      </c>
      <c r="AB5" s="11">
        <f>'Occ T1'!D9-'Occ T1'!B9</f>
        <v>54.597222572505558</v>
      </c>
      <c r="AC5" s="11">
        <f>'Occ T1'!F9-'Occ T1'!D9</f>
        <v>54.273519939215305</v>
      </c>
    </row>
    <row r="6" spans="1:29" x14ac:dyDescent="0.2">
      <c r="W6" s="10" t="str">
        <f>name!E6</f>
        <v>Associate professional occupations</v>
      </c>
      <c r="X6" s="11">
        <f>'Occ T1'!C10-'Occ T1'!B10</f>
        <v>16.496612510420164</v>
      </c>
      <c r="Y6" s="11">
        <f>'Occ T1'!D10-'Occ T1'!C10</f>
        <v>5.829892614162361</v>
      </c>
      <c r="Z6" s="11">
        <f>'Occ T1'!E10-'Occ T1'!D10</f>
        <v>11.511125856446483</v>
      </c>
      <c r="AA6" s="11">
        <f>'Occ T1'!F10-'Occ T1'!E10</f>
        <v>18.732307640479434</v>
      </c>
      <c r="AB6" s="11">
        <f>'Occ T1'!D10-'Occ T1'!B10</f>
        <v>22.326505124582525</v>
      </c>
      <c r="AC6" s="11">
        <f>'Occ T1'!F10-'Occ T1'!D10</f>
        <v>30.243433496925917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-6.4593213470673447</v>
      </c>
      <c r="Y7" s="11">
        <f>'Occ T1'!D11-'Occ T1'!C11</f>
        <v>4.6319098883394645</v>
      </c>
      <c r="Z7" s="11">
        <f>'Occ T1'!E11-'Occ T1'!D11</f>
        <v>3.8755558788078872</v>
      </c>
      <c r="AA7" s="11">
        <f>'Occ T1'!F11-'Occ T1'!E11</f>
        <v>-11.363683468799877</v>
      </c>
      <c r="AB7" s="11">
        <f>'Occ T1'!D11-'Occ T1'!B11</f>
        <v>-1.8274114587278802</v>
      </c>
      <c r="AC7" s="11">
        <f>'Occ T1'!F11-'Occ T1'!D11</f>
        <v>-7.4881275899919899</v>
      </c>
    </row>
    <row r="8" spans="1:29" x14ac:dyDescent="0.2">
      <c r="W8" s="10" t="str">
        <f>name!E8</f>
        <v>Skilled trades occupations</v>
      </c>
      <c r="X8" s="11">
        <f>'Occ T1'!C12-'Occ T1'!B12</f>
        <v>2.9564691708370106</v>
      </c>
      <c r="Y8" s="11">
        <f>'Occ T1'!D12-'Occ T1'!C12</f>
        <v>-22.357134237239933</v>
      </c>
      <c r="Z8" s="11">
        <f>'Occ T1'!E12-'Occ T1'!D12</f>
        <v>-1.7992918649281364</v>
      </c>
      <c r="AA8" s="11">
        <f>'Occ T1'!F12-'Occ T1'!E12</f>
        <v>-8.9631619094908501</v>
      </c>
      <c r="AB8" s="11">
        <f>'Occ T1'!D12-'Occ T1'!B12</f>
        <v>-19.400665066402922</v>
      </c>
      <c r="AC8" s="11">
        <f>'Occ T1'!F12-'Occ T1'!D12</f>
        <v>-10.762453774418987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5.906279933616247</v>
      </c>
      <c r="Y9" s="11">
        <f>'Occ T1'!D13-'Occ T1'!C13</f>
        <v>-6.155982786352638</v>
      </c>
      <c r="Z9" s="11">
        <f>'Occ T1'!E13-'Occ T1'!D13</f>
        <v>2.5788116680709834</v>
      </c>
      <c r="AA9" s="11">
        <f>'Occ T1'!F13-'Occ T1'!E13</f>
        <v>10.531495852289794</v>
      </c>
      <c r="AB9" s="11">
        <f>'Occ T1'!D13-'Occ T1'!B13</f>
        <v>-0.24970285273639092</v>
      </c>
      <c r="AC9" s="11">
        <f>'Occ T1'!F13-'Occ T1'!D13</f>
        <v>13.110307520360777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-3.2447407150893923</v>
      </c>
      <c r="Y10" s="11">
        <f>'Occ T1'!D14-'Occ T1'!C14</f>
        <v>-0.98604777191199844</v>
      </c>
      <c r="Z10" s="11">
        <f>'Occ T1'!E14-'Occ T1'!D14</f>
        <v>1.7948677518315748</v>
      </c>
      <c r="AA10" s="11">
        <f>'Occ T1'!F14-'Occ T1'!E14</f>
        <v>1.3591374198737327</v>
      </c>
      <c r="AB10" s="11">
        <f>'Occ T1'!D14-'Occ T1'!B14</f>
        <v>-4.2307884870013908</v>
      </c>
      <c r="AC10" s="11">
        <f>'Occ T1'!F14-'Occ T1'!D14</f>
        <v>3.1540051717053075</v>
      </c>
    </row>
    <row r="11" spans="1:29" x14ac:dyDescent="0.2">
      <c r="W11" s="10" t="str">
        <f>name!E11</f>
        <v>Process, plant and machine operatives</v>
      </c>
      <c r="X11" s="11">
        <f>'Occ T1'!C15-'Occ T1'!B15</f>
        <v>2.7443751364820912</v>
      </c>
      <c r="Y11" s="11">
        <f>'Occ T1'!D15-'Occ T1'!C15</f>
        <v>-14.694154233811972</v>
      </c>
      <c r="Z11" s="11">
        <f>'Occ T1'!E15-'Occ T1'!D15</f>
        <v>3.8226054189359076</v>
      </c>
      <c r="AA11" s="11">
        <f>'Occ T1'!F15-'Occ T1'!E15</f>
        <v>-2.8060232879290652</v>
      </c>
      <c r="AB11" s="11">
        <f>'Occ T1'!D15-'Occ T1'!B15</f>
        <v>-11.949779097329881</v>
      </c>
      <c r="AC11" s="11">
        <f>'Occ T1'!F15-'Occ T1'!D15</f>
        <v>1.0165821310068424</v>
      </c>
    </row>
    <row r="12" spans="1:29" x14ac:dyDescent="0.2">
      <c r="W12" s="10" t="str">
        <f>name!E12</f>
        <v>Elementary occupations</v>
      </c>
      <c r="X12" s="11">
        <f>'Occ T1'!C16-'Occ T1'!B16</f>
        <v>-0.55991845604043533</v>
      </c>
      <c r="Y12" s="11">
        <f>'Occ T1'!D16-'Occ T1'!C16</f>
        <v>-16.574306152071671</v>
      </c>
      <c r="Z12" s="11">
        <f>'Occ T1'!E16-'Occ T1'!D16</f>
        <v>4.8917427602442274</v>
      </c>
      <c r="AA12" s="11">
        <f>'Occ T1'!F16-'Occ T1'!E16</f>
        <v>-4.0542068155748154</v>
      </c>
      <c r="AB12" s="11">
        <f>'Occ T1'!D16-'Occ T1'!B16</f>
        <v>-17.134224608112106</v>
      </c>
      <c r="AC12" s="11">
        <f>'Occ T1'!F16-'Occ T1'!D16</f>
        <v>0.83753594466941195</v>
      </c>
    </row>
    <row r="14" spans="1:29" x14ac:dyDescent="0.2">
      <c r="W14" s="10" t="str">
        <f>name!E3</f>
        <v>All occupations</v>
      </c>
      <c r="X14" s="11">
        <f>'Occ T1'!C18-'Occ T1'!B18</f>
        <v>75.041999999998779</v>
      </c>
      <c r="Y14" s="11">
        <f>'Occ T1'!D18-'Occ T1'!C18</f>
        <v>-32.02599999999984</v>
      </c>
      <c r="Z14" s="11">
        <f>'Occ T1'!E18-'Occ T1'!D18</f>
        <v>38.100000000000364</v>
      </c>
      <c r="AA14" s="11">
        <f>'Occ T1'!F18-'Occ T1'!E18</f>
        <v>51.82399999999916</v>
      </c>
      <c r="AB14" s="11">
        <f>'Occ T1'!D18-'Occ T1'!B18</f>
        <v>43.01599999999894</v>
      </c>
      <c r="AC14" s="11">
        <f>'Occ T1'!F18-'Occ T1'!D18</f>
        <v>89.923999999999523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West Midlands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5.5391971605270669</v>
      </c>
      <c r="O3" s="11">
        <f>'Occ T1'!AB64</f>
        <v>5.7287471050975043</v>
      </c>
      <c r="P3" s="11">
        <f>'Occ T1'!Q64</f>
        <v>-0.18954994457064345</v>
      </c>
    </row>
    <row r="4" spans="1:16" x14ac:dyDescent="0.2">
      <c r="M4" s="10" t="str">
        <f>name!E5</f>
        <v>Professional occupations</v>
      </c>
      <c r="N4" s="11">
        <f>'Occ T1'!F65</f>
        <v>54.273519939215305</v>
      </c>
      <c r="O4" s="11">
        <f>'Occ T1'!AB65</f>
        <v>25.333963104176121</v>
      </c>
      <c r="P4" s="11">
        <f>'Occ T1'!Q65</f>
        <v>28.939556835038928</v>
      </c>
    </row>
    <row r="5" spans="1:16" x14ac:dyDescent="0.2">
      <c r="M5" s="10" t="str">
        <f>name!E6</f>
        <v>Associate professional occupations</v>
      </c>
      <c r="N5" s="11">
        <f>'Occ T1'!F66</f>
        <v>30.243433496925917</v>
      </c>
      <c r="O5" s="11">
        <f>'Occ T1'!AB66</f>
        <v>31.717560909635054</v>
      </c>
      <c r="P5" s="11">
        <f>'Occ T1'!Q66</f>
        <v>-1.4741274127095636</v>
      </c>
    </row>
    <row r="6" spans="1:16" x14ac:dyDescent="0.2">
      <c r="M6" s="10" t="str">
        <f>name!E7</f>
        <v>Administrative and secretarial occupations</v>
      </c>
      <c r="N6" s="11">
        <f>'Occ T1'!F67</f>
        <v>-7.4881275899919899</v>
      </c>
      <c r="O6" s="11">
        <f>'Occ T1'!AB67</f>
        <v>-18.168590287985268</v>
      </c>
      <c r="P6" s="11">
        <f>'Occ T1'!Q67</f>
        <v>10.68046269799359</v>
      </c>
    </row>
    <row r="7" spans="1:16" x14ac:dyDescent="0.2">
      <c r="M7" s="10" t="str">
        <f>name!E8</f>
        <v>Skilled trades occupations</v>
      </c>
      <c r="N7" s="11">
        <f>'Occ T1'!F68</f>
        <v>-10.762453774418987</v>
      </c>
      <c r="O7" s="11">
        <f>'Occ T1'!AB68</f>
        <v>1.7811734401625117</v>
      </c>
      <c r="P7" s="11">
        <f>'Occ T1'!Q68</f>
        <v>-12.543627214581505</v>
      </c>
    </row>
    <row r="8" spans="1:16" x14ac:dyDescent="0.2">
      <c r="M8" s="10" t="str">
        <f>name!E9</f>
        <v>Caring, leisure and other service occupations</v>
      </c>
      <c r="N8" s="11">
        <f>'Occ T1'!F69</f>
        <v>13.110307520360777</v>
      </c>
      <c r="O8" s="11">
        <f>'Occ T1'!AB69</f>
        <v>9.3537160009685891</v>
      </c>
      <c r="P8" s="11">
        <f>'Occ T1'!Q69</f>
        <v>3.7565915193922912</v>
      </c>
    </row>
    <row r="9" spans="1:16" x14ac:dyDescent="0.2">
      <c r="M9" s="10" t="str">
        <f>name!E10</f>
        <v>Sales and customer service occupations</v>
      </c>
      <c r="N9" s="11">
        <f>'Occ T1'!F70</f>
        <v>3.1540051717053075</v>
      </c>
      <c r="O9" s="11">
        <f>'Occ T1'!AB70</f>
        <v>-1.038990507333942</v>
      </c>
      <c r="P9" s="11">
        <f>'Occ T1'!Q70</f>
        <v>4.1929956790393419</v>
      </c>
    </row>
    <row r="10" spans="1:16" x14ac:dyDescent="0.2">
      <c r="M10" s="10" t="str">
        <f>name!E11</f>
        <v>Process, plant and machine operatives</v>
      </c>
      <c r="N10" s="11">
        <f>'Occ T1'!F71</f>
        <v>1.0165821310068424</v>
      </c>
      <c r="O10" s="11">
        <f>'Occ T1'!AB71</f>
        <v>3.2259187324252157</v>
      </c>
      <c r="P10" s="11">
        <f>'Occ T1'!Q71</f>
        <v>-2.2093366014184994</v>
      </c>
    </row>
    <row r="11" spans="1:16" x14ac:dyDescent="0.2">
      <c r="M11" s="10" t="str">
        <f>name!E12</f>
        <v>Elementary occupations</v>
      </c>
      <c r="N11" s="11">
        <f>'Occ T1'!F72</f>
        <v>0.83753594466941195</v>
      </c>
      <c r="O11" s="11">
        <f>'Occ T1'!AB72</f>
        <v>-3.2789634975995412</v>
      </c>
      <c r="P11" s="11">
        <f>'Occ T1'!Q72</f>
        <v>4.1164994422689603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89.923999999999523</v>
      </c>
      <c r="O13" s="11">
        <f>'Occ T1'!AB74</f>
        <v>54.654534999546058</v>
      </c>
      <c r="P13" s="11">
        <f>'Occ T1'!Q74</f>
        <v>35.269465000452783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West Midlands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2.0056577216435301</v>
      </c>
      <c r="O3" s="11">
        <f>'Occ T5'!H44</f>
        <v>3.6029185478772163</v>
      </c>
      <c r="P3" s="11">
        <f>'Occ T5'!G44</f>
        <v>-6.9379108993913974E-2</v>
      </c>
    </row>
    <row r="4" spans="1:16" x14ac:dyDescent="0.2">
      <c r="M4" s="10" t="str">
        <f>name!E5</f>
        <v>Professional occupations</v>
      </c>
      <c r="N4" s="11">
        <f>'Occ T5'!I45</f>
        <v>-2.1095239201850333</v>
      </c>
      <c r="O4" s="11">
        <f>'Occ T5'!H45</f>
        <v>13.82944500993851</v>
      </c>
      <c r="P4" s="11">
        <f>'Occ T5'!G45</f>
        <v>42.553598849461821</v>
      </c>
    </row>
    <row r="5" spans="1:16" x14ac:dyDescent="0.2">
      <c r="M5" s="10" t="str">
        <f>name!E6</f>
        <v>Associate professional occupations</v>
      </c>
      <c r="N5" s="11">
        <f>'Occ T5'!I46</f>
        <v>0.97368120058503749</v>
      </c>
      <c r="O5" s="11">
        <f>'Occ T5'!H46</f>
        <v>11.503889345781261</v>
      </c>
      <c r="P5" s="11">
        <f>'Occ T5'!G46</f>
        <v>17.765862950559523</v>
      </c>
    </row>
    <row r="6" spans="1:16" x14ac:dyDescent="0.2">
      <c r="M6" s="10" t="str">
        <f>name!E7</f>
        <v>Administrative and secretarial occupations</v>
      </c>
      <c r="N6" s="11">
        <f>'Occ T5'!I47</f>
        <v>-0.45938997159774964</v>
      </c>
      <c r="O6" s="11">
        <f>'Occ T5'!H47</f>
        <v>-7.2735312334414601</v>
      </c>
      <c r="P6" s="11">
        <f>'Occ T5'!G47</f>
        <v>0.24479361504741348</v>
      </c>
    </row>
    <row r="7" spans="1:16" x14ac:dyDescent="0.2">
      <c r="M7" s="10" t="str">
        <f>name!E8</f>
        <v>Skilled trades occupations</v>
      </c>
      <c r="N7" s="11">
        <f>'Occ T5'!I48</f>
        <v>1.3778490365504794</v>
      </c>
      <c r="O7" s="11">
        <f>'Occ T5'!H48</f>
        <v>2.679825729818468</v>
      </c>
      <c r="P7" s="11">
        <f>'Occ T5'!G48</f>
        <v>-14.820128540787948</v>
      </c>
    </row>
    <row r="8" spans="1:16" x14ac:dyDescent="0.2">
      <c r="M8" s="10" t="str">
        <f>name!E9</f>
        <v>Caring, leisure and other service occupations</v>
      </c>
      <c r="N8" s="11">
        <f>'Occ T5'!I49</f>
        <v>2.8279599688471304</v>
      </c>
      <c r="O8" s="11">
        <f>'Occ T5'!H49</f>
        <v>-0.16059071848878403</v>
      </c>
      <c r="P8" s="11">
        <f>'Occ T5'!G49</f>
        <v>10.442938270002571</v>
      </c>
    </row>
    <row r="9" spans="1:16" x14ac:dyDescent="0.2">
      <c r="M9" s="10" t="str">
        <f>name!E10</f>
        <v>Sales and customer service occupations</v>
      </c>
      <c r="N9" s="11">
        <f>'Occ T5'!I50</f>
        <v>-0.77364319924762093</v>
      </c>
      <c r="O9" s="11">
        <f>'Occ T5'!H50</f>
        <v>3.0343587887715984</v>
      </c>
      <c r="P9" s="11">
        <f>'Occ T5'!G50</f>
        <v>0.89328958218137444</v>
      </c>
    </row>
    <row r="10" spans="1:16" x14ac:dyDescent="0.2">
      <c r="M10" s="10" t="str">
        <f>name!E11</f>
        <v>Process, plant and machine operatives</v>
      </c>
      <c r="N10" s="11">
        <f>'Occ T5'!I51</f>
        <v>3.4643690090365045</v>
      </c>
      <c r="O10" s="11">
        <f>'Occ T5'!H51</f>
        <v>3.1950702559164483</v>
      </c>
      <c r="P10" s="11">
        <f>'Occ T5'!G51</f>
        <v>-5.6428571339461726</v>
      </c>
    </row>
    <row r="11" spans="1:16" x14ac:dyDescent="0.2">
      <c r="M11" s="10" t="str">
        <f>name!E12</f>
        <v>Elementary occupations</v>
      </c>
      <c r="N11" s="11">
        <f>'Occ T5'!I52</f>
        <v>4.3653807295557261</v>
      </c>
      <c r="O11" s="11">
        <f>'Occ T5'!H52</f>
        <v>-8.7620770785874171</v>
      </c>
      <c r="P11" s="11">
        <f>'Occ T5'!G52</f>
        <v>5.23423229370119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11.672340575187974</v>
      </c>
      <c r="O13" s="11">
        <f>'Occ T5'!H54</f>
        <v>21.649308647585826</v>
      </c>
      <c r="P13" s="11">
        <f>'Occ T5'!G54</f>
        <v>56.602350777225752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0.57567795019889445</v>
      </c>
      <c r="O18" s="11">
        <f>'Occ T5'!AN44</f>
        <v>2.769499403500669</v>
      </c>
      <c r="P18" s="11">
        <f>'Occ T5'!AM44</f>
        <v>2.3835697513979532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0.5998345418471942</v>
      </c>
      <c r="O19" s="11">
        <f>'Occ T5'!AN45</f>
        <v>8.8152502986876087</v>
      </c>
      <c r="P19" s="11">
        <f>'Occ T5'!AM45</f>
        <v>15.918878263641489</v>
      </c>
    </row>
    <row r="20" spans="13:16" x14ac:dyDescent="0.2">
      <c r="M20" s="10" t="str">
        <f t="shared" si="0"/>
        <v>Associate professional occupations</v>
      </c>
      <c r="N20" s="11">
        <f>'Occ T5'!AO46</f>
        <v>0.13420759003243621</v>
      </c>
      <c r="O20" s="11">
        <f>'Occ T5'!AN46</f>
        <v>10.727458263760379</v>
      </c>
      <c r="P20" s="11">
        <f>'Occ T5'!AM46</f>
        <v>20.855895055842403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-1.096756738759292</v>
      </c>
      <c r="O21" s="11">
        <f>'Occ T5'!AN47</f>
        <v>-8.0093842440284746</v>
      </c>
      <c r="P21" s="11">
        <f>'Occ T5'!AM47</f>
        <v>-9.0624493051975179</v>
      </c>
    </row>
    <row r="22" spans="13:16" x14ac:dyDescent="0.2">
      <c r="M22" s="10" t="str">
        <f t="shared" si="0"/>
        <v>Skilled trades occupations</v>
      </c>
      <c r="N22" s="11">
        <f>'Occ T5'!AO48</f>
        <v>0.67195821650777354</v>
      </c>
      <c r="O22" s="11">
        <f>'Occ T5'!AN48</f>
        <v>0.59524863241816872</v>
      </c>
      <c r="P22" s="11">
        <f>'Occ T5'!AM48</f>
        <v>0.51396659123657962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1.8760528148333711</v>
      </c>
      <c r="O23" s="11">
        <f>'Occ T5'!AN49</f>
        <v>-2.0142313391550886</v>
      </c>
      <c r="P23" s="11">
        <f>'Occ T5'!AM49</f>
        <v>9.4918945252903058</v>
      </c>
    </row>
    <row r="24" spans="13:16" x14ac:dyDescent="0.2">
      <c r="M24" s="10" t="str">
        <f t="shared" si="0"/>
        <v>Sales and customer service occupations</v>
      </c>
      <c r="N24" s="11">
        <f>'Occ T5'!AO50</f>
        <v>-0.52514031115943882</v>
      </c>
      <c r="O24" s="11">
        <f>'Occ T5'!AN50</f>
        <v>0.32671107707595581</v>
      </c>
      <c r="P24" s="11">
        <f>'Occ T5'!AM50</f>
        <v>-0.84056127325049346</v>
      </c>
    </row>
    <row r="25" spans="13:16" x14ac:dyDescent="0.2">
      <c r="M25" s="10" t="str">
        <f t="shared" si="0"/>
        <v>Process, plant and machine operatives</v>
      </c>
      <c r="N25" s="11">
        <f>'Occ T5'!AO51</f>
        <v>0.2752417127635145</v>
      </c>
      <c r="O25" s="11">
        <f>'Occ T5'!AN51</f>
        <v>1.7094431000964576</v>
      </c>
      <c r="P25" s="11">
        <f>'Occ T5'!AM51</f>
        <v>1.2412339195652384</v>
      </c>
    </row>
    <row r="26" spans="13:16" x14ac:dyDescent="0.2">
      <c r="M26" s="10" t="str">
        <f t="shared" si="0"/>
        <v>Elementary occupations</v>
      </c>
      <c r="N26" s="11">
        <f>'Occ T5'!AO52</f>
        <v>1.9950200526347359</v>
      </c>
      <c r="O26" s="11">
        <f>'Occ T5'!AN52</f>
        <v>-6.5077359415167848</v>
      </c>
      <c r="P26" s="11">
        <f>'Occ T5'!AM52</f>
        <v>1.2337523912825041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4.5060958288991841</v>
      </c>
      <c r="O28" s="11">
        <f>'Occ T5'!AN54</f>
        <v>8.412259250838872</v>
      </c>
      <c r="P28" s="11">
        <f>'Occ T5'!AM54</f>
        <v>41.736179919808535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1.4299797714446338</v>
      </c>
      <c r="O33" s="11">
        <f>'Occ T5'!X44</f>
        <v>0.83341914437654729</v>
      </c>
      <c r="P33" s="11">
        <f>'Occ T5'!W44</f>
        <v>-2.452948860391885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-2.7093584620322595</v>
      </c>
      <c r="O34" s="11">
        <f>'Occ T5'!X45</f>
        <v>5.0141947112508927</v>
      </c>
      <c r="P34" s="11">
        <f>'Occ T5'!W45</f>
        <v>26.634720585820347</v>
      </c>
    </row>
    <row r="35" spans="1:16" x14ac:dyDescent="0.2">
      <c r="M35" s="10" t="str">
        <f t="shared" si="1"/>
        <v>Associate professional occupations</v>
      </c>
      <c r="N35" s="11">
        <f>'Occ T5'!Y46</f>
        <v>0.83947361055258973</v>
      </c>
      <c r="O35" s="11">
        <f>'Occ T5'!X46</f>
        <v>0.77643108202089728</v>
      </c>
      <c r="P35" s="11">
        <f>'Occ T5'!W46</f>
        <v>-3.090032105282944</v>
      </c>
    </row>
    <row r="36" spans="1:16" x14ac:dyDescent="0.2">
      <c r="M36" s="10" t="str">
        <f t="shared" si="1"/>
        <v>Administrative and secretarial occupations</v>
      </c>
      <c r="N36" s="11">
        <f>'Occ T5'!Y47</f>
        <v>0.63736676716154439</v>
      </c>
      <c r="O36" s="11">
        <f>'Occ T5'!X47</f>
        <v>0.73585301058700736</v>
      </c>
      <c r="P36" s="11">
        <f>'Occ T5'!W47</f>
        <v>9.3072429202449953</v>
      </c>
    </row>
    <row r="37" spans="1:16" x14ac:dyDescent="0.2">
      <c r="M37" s="10" t="str">
        <f t="shared" si="1"/>
        <v>Skilled trades occupations</v>
      </c>
      <c r="N37" s="11">
        <f>'Occ T5'!Y48</f>
        <v>0.7058908200427112</v>
      </c>
      <c r="O37" s="11">
        <f>'Occ T5'!X48</f>
        <v>2.0845770974002953</v>
      </c>
      <c r="P37" s="11">
        <f>'Occ T5'!W48</f>
        <v>-15.33409513202453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0.95190715401375736</v>
      </c>
      <c r="O38" s="11">
        <f>'Occ T5'!X49</f>
        <v>1.853640620666317</v>
      </c>
      <c r="P38" s="11">
        <f>'Occ T5'!W49</f>
        <v>0.95104374471221931</v>
      </c>
    </row>
    <row r="39" spans="1:16" x14ac:dyDescent="0.2">
      <c r="M39" s="10" t="str">
        <f t="shared" si="1"/>
        <v>Sales and customer service occupations</v>
      </c>
      <c r="N39" s="11">
        <f>'Occ T5'!Y50</f>
        <v>-0.24850288808818011</v>
      </c>
      <c r="O39" s="11">
        <f>'Occ T5'!X50</f>
        <v>2.7076477116955786</v>
      </c>
      <c r="P39" s="11">
        <f>'Occ T5'!W50</f>
        <v>1.7338508554318892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West Midlands</v>
      </c>
      <c r="M40" s="10" t="str">
        <f t="shared" si="1"/>
        <v>Process, plant and machine operatives</v>
      </c>
      <c r="N40" s="11">
        <f>'Occ T5'!Y51</f>
        <v>3.1891272962729822</v>
      </c>
      <c r="O40" s="11">
        <f>'Occ T5'!X51</f>
        <v>1.4856271558199783</v>
      </c>
      <c r="P40" s="11">
        <f>'Occ T5'!W51</f>
        <v>-6.8840910535114332</v>
      </c>
    </row>
    <row r="41" spans="1:16" x14ac:dyDescent="0.2">
      <c r="M41" s="10" t="str">
        <f t="shared" si="1"/>
        <v>Elementary occupations</v>
      </c>
      <c r="N41" s="11">
        <f>'Occ T5'!Y52</f>
        <v>2.3703606769209893</v>
      </c>
      <c r="O41" s="11">
        <f>'Occ T5'!X52</f>
        <v>-2.2543411370706323</v>
      </c>
      <c r="P41" s="11">
        <f>'Occ T5'!W52</f>
        <v>4.0004799024186255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7.1662447462887684</v>
      </c>
      <c r="O43" s="11">
        <f>'Occ T5'!X54</f>
        <v>13.237049396746869</v>
      </c>
      <c r="P43" s="11">
        <f>'Occ T5'!W54</f>
        <v>14.866170857417274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West Midlands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West Midlands, West Midlands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15.417893722562411</v>
      </c>
      <c r="C5" s="11">
        <f>HLOOKUP(C$3,'Qual F1'!$M$4:$BW$14,11,FALSE)</f>
        <v>21.785068436766956</v>
      </c>
      <c r="D5" s="11">
        <f>HLOOKUP(D$3,'Qual F1'!$M$4:$BW$14,11,FALSE)</f>
        <v>21.211439253399497</v>
      </c>
      <c r="E5" s="11">
        <f>HLOOKUP(E$3,'Qual F1'!$M$4:$BW$14,11,FALSE)</f>
        <v>27.333293548798878</v>
      </c>
      <c r="F5" s="11">
        <f>HLOOKUP(F$3,'Qual F1'!$M$4:$BW$14,11,FALSE)</f>
        <v>39.998594820655576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101.14676063336955</v>
      </c>
      <c r="C6" s="11">
        <f>HLOOKUP(C$3,'Qual F1'!$M$4:$BW$14,10,FALSE)</f>
        <v>145.9237420249099</v>
      </c>
      <c r="D6" s="11">
        <f>HLOOKUP(D$3,'Qual F1'!$M$4:$BW$14,10,FALSE)</f>
        <v>145.79759506163526</v>
      </c>
      <c r="E6" s="11">
        <f>HLOOKUP(E$3,'Qual F1'!$M$4:$BW$14,10,FALSE)</f>
        <v>185.09118415548849</v>
      </c>
      <c r="F6" s="11">
        <f>HLOOKUP(F$3,'Qual F1'!$M$4:$BW$14,10,FALSE)</f>
        <v>271.58856907357085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238.64883751515961</v>
      </c>
      <c r="C7" s="11">
        <f>HLOOKUP(C$3,'Qual F1'!$M$4:$BW$14,9,FALSE)</f>
        <v>244.16145313766688</v>
      </c>
      <c r="D7" s="11">
        <f>HLOOKUP(D$3,'Qual F1'!$M$4:$BW$14,9,FALSE)</f>
        <v>272.03697430943259</v>
      </c>
      <c r="E7" s="11">
        <f>HLOOKUP(E$3,'Qual F1'!$M$4:$BW$14,9,FALSE)</f>
        <v>290.26895860499536</v>
      </c>
      <c r="F7" s="11">
        <f>HLOOKUP(F$3,'Qual F1'!$M$4:$BW$14,9,FALSE)</f>
        <v>332.88722095654265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74.473388235171143</v>
      </c>
      <c r="C8" s="11">
        <f>HLOOKUP(C$3,'Qual F1'!$M$4:$BW$14,8,FALSE)</f>
        <v>70.354636960947687</v>
      </c>
      <c r="D8" s="11">
        <f>HLOOKUP(D$3,'Qual F1'!$M$4:$BW$14,8,FALSE)</f>
        <v>78.631911525613447</v>
      </c>
      <c r="E8" s="11">
        <f>HLOOKUP(E$3,'Qual F1'!$M$4:$BW$14,8,FALSE)</f>
        <v>76.92610741515108</v>
      </c>
      <c r="F8" s="11">
        <f>HLOOKUP(F$3,'Qual F1'!$M$4:$BW$14,8,FALSE)</f>
        <v>84.396648308877715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71.226403123764271</v>
      </c>
      <c r="C9" s="11">
        <f>HLOOKUP(C$3,'Qual F1'!$M$4:$BW$14,7,FALSE)</f>
        <v>69.42750510194837</v>
      </c>
      <c r="D9" s="11">
        <f>HLOOKUP(D$3,'Qual F1'!$M$4:$BW$14,7,FALSE)</f>
        <v>76.244138768782051</v>
      </c>
      <c r="E9" s="11">
        <f>HLOOKUP(E$3,'Qual F1'!$M$4:$BW$14,7,FALSE)</f>
        <v>79.011624745743518</v>
      </c>
      <c r="F9" s="11">
        <f>HLOOKUP(F$3,'Qual F1'!$M$4:$BW$14,7,FALSE)</f>
        <v>90.20239038051254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264.94517068144211</v>
      </c>
      <c r="C10" s="11">
        <f>HLOOKUP(C$3,'Qual F1'!$M$4:$BW$14,6,FALSE)</f>
        <v>296.6688109021423</v>
      </c>
      <c r="D10" s="11">
        <f>HLOOKUP(D$3,'Qual F1'!$M$4:$BW$14,6,FALSE)</f>
        <v>282.91039589005339</v>
      </c>
      <c r="E10" s="11">
        <f>HLOOKUP(E$3,'Qual F1'!$M$4:$BW$14,6,FALSE)</f>
        <v>294.22899702918545</v>
      </c>
      <c r="F10" s="11">
        <f>HLOOKUP(F$3,'Qual F1'!$M$4:$BW$14,6,FALSE)</f>
        <v>294.88306523106399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293.64170086895194</v>
      </c>
      <c r="C11" s="11">
        <f>HLOOKUP(C$3,'Qual F1'!$M$4:$BW$14,5,FALSE)</f>
        <v>314.06608811032106</v>
      </c>
      <c r="D11" s="11">
        <f>HLOOKUP(D$3,'Qual F1'!$M$4:$BW$14,5,FALSE)</f>
        <v>271.03054503780385</v>
      </c>
      <c r="E11" s="11">
        <f>HLOOKUP(E$3,'Qual F1'!$M$4:$BW$14,5,FALSE)</f>
        <v>285.85734701018362</v>
      </c>
      <c r="F11" s="11">
        <f>HLOOKUP(F$3,'Qual F1'!$M$4:$BW$14,5,FALSE)</f>
        <v>250.86983878431582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192.83316725598704</v>
      </c>
      <c r="C12" s="11">
        <f>HLOOKUP(C$3,'Qual F1'!$M$4:$BW$14,4,FALSE)</f>
        <v>181.9603600529274</v>
      </c>
      <c r="D12" s="11">
        <f>HLOOKUP(D$3,'Qual F1'!$M$4:$BW$14,4,FALSE)</f>
        <v>165.43071950746679</v>
      </c>
      <c r="E12" s="11">
        <f>HLOOKUP(E$3,'Qual F1'!$M$4:$BW$14,4,FALSE)</f>
        <v>143.58469401448349</v>
      </c>
      <c r="F12" s="11">
        <f>HLOOKUP(F$3,'Qual F1'!$M$4:$BW$14,4,FALSE)</f>
        <v>89.774423283989393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104.18367796359338</v>
      </c>
      <c r="C13" s="11">
        <f>HLOOKUP(C$3,'Qual F1'!$M$4:$BW$14,3,FALSE)</f>
        <v>87.211335272369993</v>
      </c>
      <c r="D13" s="11">
        <f>HLOOKUP(D$3,'Qual F1'!$M$4:$BW$14,3,FALSE)</f>
        <v>86.239280645812826</v>
      </c>
      <c r="E13" s="11">
        <f>HLOOKUP(E$3,'Qual F1'!$M$4:$BW$14,3,FALSE)</f>
        <v>55.330793475968704</v>
      </c>
      <c r="F13" s="11">
        <f>HLOOKUP(F$3,'Qual F1'!$M$4:$BW$14,3,FALSE)</f>
        <v>34.856249160469815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1356.5170000000014</v>
      </c>
      <c r="C15" s="11">
        <f t="shared" ref="C15:F15" si="0">SUM(C5:C13)</f>
        <v>1431.5590000000004</v>
      </c>
      <c r="D15" s="11">
        <f t="shared" si="0"/>
        <v>1399.5329999999999</v>
      </c>
      <c r="E15" s="11">
        <f t="shared" si="0"/>
        <v>1437.6329999999984</v>
      </c>
      <c r="F15" s="11">
        <f t="shared" si="0"/>
        <v>1489.4569999999983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1.1365794695210156</v>
      </c>
      <c r="C19" s="18">
        <f t="shared" si="1"/>
        <v>1.5217723081456616</v>
      </c>
      <c r="D19" s="18">
        <f t="shared" si="1"/>
        <v>1.5156083674625394</v>
      </c>
      <c r="E19" s="18">
        <f t="shared" si="1"/>
        <v>1.9012705988801666</v>
      </c>
      <c r="F19" s="18">
        <f t="shared" si="1"/>
        <v>2.6854481076429613</v>
      </c>
      <c r="G19" s="11"/>
    </row>
    <row r="20" spans="1:7" x14ac:dyDescent="0.2">
      <c r="A20" t="str">
        <f>$A6</f>
        <v>RQF7 Other higher degree</v>
      </c>
      <c r="B20" s="18">
        <f t="shared" si="1"/>
        <v>7.4563577628123685</v>
      </c>
      <c r="C20" s="18">
        <f t="shared" si="1"/>
        <v>10.19334460018133</v>
      </c>
      <c r="D20" s="18">
        <f t="shared" si="1"/>
        <v>10.417588942999934</v>
      </c>
      <c r="E20" s="18">
        <f t="shared" si="1"/>
        <v>12.874717271757721</v>
      </c>
      <c r="F20" s="18">
        <f t="shared" si="1"/>
        <v>18.234065775216816</v>
      </c>
      <c r="G20" s="11"/>
    </row>
    <row r="21" spans="1:7" x14ac:dyDescent="0.2">
      <c r="A21" t="str">
        <f>$A7</f>
        <v>RQF6 First degree</v>
      </c>
      <c r="B21" s="18">
        <f t="shared" si="1"/>
        <v>17.592764227441261</v>
      </c>
      <c r="C21" s="18">
        <f t="shared" si="1"/>
        <v>17.055633273771239</v>
      </c>
      <c r="D21" s="18">
        <f t="shared" si="1"/>
        <v>19.437696310800291</v>
      </c>
      <c r="E21" s="18">
        <f t="shared" si="1"/>
        <v>20.190755123525662</v>
      </c>
      <c r="F21" s="18">
        <f t="shared" si="1"/>
        <v>22.349569068227083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5.4900445947357133</v>
      </c>
      <c r="C22" s="18">
        <f t="shared" si="3"/>
        <v>4.9145467955527966</v>
      </c>
      <c r="D22" s="18">
        <f t="shared" si="3"/>
        <v>5.6184392597826172</v>
      </c>
      <c r="E22" s="18">
        <f t="shared" si="3"/>
        <v>5.3508863120943353</v>
      </c>
      <c r="F22" s="18">
        <f t="shared" si="3"/>
        <v>5.6662695404350583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5.2506826765727368</v>
      </c>
      <c r="C23" s="18">
        <f t="shared" si="4"/>
        <v>4.8497830059360698</v>
      </c>
      <c r="D23" s="18">
        <f t="shared" si="4"/>
        <v>5.4478271515414107</v>
      </c>
      <c r="E23" s="18">
        <f t="shared" si="4"/>
        <v>5.4959523568075861</v>
      </c>
      <c r="F23" s="18">
        <f t="shared" si="4"/>
        <v>6.0560587100206753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19.531282739651758</v>
      </c>
      <c r="C24" s="18">
        <f t="shared" si="5"/>
        <v>20.723477754122758</v>
      </c>
      <c r="D24" s="18">
        <f t="shared" si="5"/>
        <v>20.214628443205942</v>
      </c>
      <c r="E24" s="18">
        <f t="shared" si="5"/>
        <v>20.466210571765238</v>
      </c>
      <c r="F24" s="18">
        <f t="shared" si="5"/>
        <v>19.798024731903261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21.646739470935611</v>
      </c>
      <c r="C25" s="18">
        <f t="shared" si="6"/>
        <v>21.938745668905085</v>
      </c>
      <c r="D25" s="18">
        <f t="shared" si="6"/>
        <v>19.365784517964482</v>
      </c>
      <c r="E25" s="18">
        <f t="shared" si="6"/>
        <v>19.883888795692915</v>
      </c>
      <c r="F25" s="18">
        <f t="shared" si="6"/>
        <v>16.843040032999685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14.21531519737584</v>
      </c>
      <c r="C26" s="18">
        <f>C12/C$15*100</f>
        <v>12.710643435089111</v>
      </c>
      <c r="D26" s="18">
        <f t="shared" si="7"/>
        <v>11.82042292017886</v>
      </c>
      <c r="E26" s="18">
        <f t="shared" si="7"/>
        <v>9.9875763852446102</v>
      </c>
      <c r="F26" s="18">
        <f t="shared" si="7"/>
        <v>6.0273256149045924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7.6802338609536971</v>
      </c>
      <c r="C27" s="18">
        <f>C13/C$15*100</f>
        <v>6.0920531582959532</v>
      </c>
      <c r="D27" s="18">
        <f t="shared" si="8"/>
        <v>6.1620040860639111</v>
      </c>
      <c r="E27" s="18">
        <f t="shared" si="8"/>
        <v>3.8487425842317728</v>
      </c>
      <c r="F27" s="18">
        <f t="shared" si="8"/>
        <v>2.3401984186498739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9.0268513999477662</v>
      </c>
      <c r="C33" s="18">
        <f t="shared" si="9"/>
        <v>-2.6331300497515864</v>
      </c>
      <c r="D33" s="18">
        <f t="shared" si="9"/>
        <v>5.2020894591388922</v>
      </c>
      <c r="E33" s="18">
        <f t="shared" si="9"/>
        <v>3.8807979353178146</v>
      </c>
      <c r="F33" s="18">
        <f>IF(F$3-D$3 &lt;&gt; 0,(EXP(LN(F5/D5)/(F$3-D$3))-1)*100,0)</f>
        <v>4.319374204153803</v>
      </c>
    </row>
    <row r="34" spans="1:6" x14ac:dyDescent="0.2">
      <c r="A34" t="str">
        <f>$A20</f>
        <v>RQF7 Other higher degree</v>
      </c>
      <c r="B34" s="18">
        <f t="shared" si="9"/>
        <v>9.5956949561863745</v>
      </c>
      <c r="C34" s="18">
        <f t="shared" si="9"/>
        <v>-8.6447182291349289E-2</v>
      </c>
      <c r="D34" s="18">
        <f t="shared" si="9"/>
        <v>4.8883068034881072</v>
      </c>
      <c r="E34" s="18">
        <f t="shared" si="9"/>
        <v>3.9088588427468096</v>
      </c>
      <c r="F34" s="18">
        <f t="shared" ref="F34:F43" si="10">IF(F$3-D$3 &lt;&gt; 0,(EXP(LN(F6/D6)/(F$3-D$3))-1)*100,0)</f>
        <v>4.2343210229532025</v>
      </c>
    </row>
    <row r="35" spans="1:6" x14ac:dyDescent="0.2">
      <c r="A35" t="str">
        <f>$A21</f>
        <v>RQF6 First degree</v>
      </c>
      <c r="B35" s="18">
        <f t="shared" si="9"/>
        <v>0.57254599776559445</v>
      </c>
      <c r="C35" s="18">
        <f t="shared" si="9"/>
        <v>11.416839477953356</v>
      </c>
      <c r="D35" s="18">
        <f t="shared" si="9"/>
        <v>1.3058516274480514</v>
      </c>
      <c r="E35" s="18">
        <f t="shared" si="9"/>
        <v>1.3793851282461134</v>
      </c>
      <c r="F35" s="18">
        <f t="shared" si="10"/>
        <v>1.3548680326966878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-1.4122617505929913</v>
      </c>
      <c r="C36" s="18">
        <f t="shared" ref="C36:E36" si="12">IF(D$3-C$3 &lt;&gt; 0,(EXP(LN(D8/C8)/(D$3-C$3))-1)*100,0)</f>
        <v>11.765073237831203</v>
      </c>
      <c r="D36" s="18">
        <f t="shared" si="12"/>
        <v>-0.43768533268896403</v>
      </c>
      <c r="E36" s="18">
        <f t="shared" si="12"/>
        <v>0.93113202779071536</v>
      </c>
      <c r="F36" s="18">
        <f t="shared" si="10"/>
        <v>0.47278125203469301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-0.63747107553521198</v>
      </c>
      <c r="C37" s="18">
        <f t="shared" si="13"/>
        <v>9.8183474356799074</v>
      </c>
      <c r="D37" s="18">
        <f t="shared" si="13"/>
        <v>0.71563746116696247</v>
      </c>
      <c r="E37" s="18">
        <f t="shared" si="13"/>
        <v>1.3334211872212842</v>
      </c>
      <c r="F37" s="18">
        <f t="shared" si="10"/>
        <v>1.1270733724650039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2.8676860600841181</v>
      </c>
      <c r="C38" s="18">
        <f t="shared" si="14"/>
        <v>-4.6376344618940024</v>
      </c>
      <c r="D38" s="18">
        <f t="shared" si="14"/>
        <v>0.78764856664448324</v>
      </c>
      <c r="E38" s="18">
        <f t="shared" si="14"/>
        <v>2.220769651886112E-2</v>
      </c>
      <c r="F38" s="18">
        <f t="shared" si="10"/>
        <v>0.27670655114766518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1.6952875243734233</v>
      </c>
      <c r="C39" s="18">
        <f t="shared" si="15"/>
        <v>-13.702702934740362</v>
      </c>
      <c r="D39" s="18">
        <f t="shared" si="15"/>
        <v>1.070921204076325</v>
      </c>
      <c r="E39" s="18">
        <f t="shared" si="15"/>
        <v>-1.2971008440294862</v>
      </c>
      <c r="F39" s="18">
        <f t="shared" si="10"/>
        <v>-0.51398981386411302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-1.4404383559122214</v>
      </c>
      <c r="C40" s="18">
        <f t="shared" si="16"/>
        <v>-9.084198635709761</v>
      </c>
      <c r="D40" s="18">
        <f t="shared" si="16"/>
        <v>-2.7928080619944562</v>
      </c>
      <c r="E40" s="18">
        <f t="shared" si="16"/>
        <v>-4.5876818424989363</v>
      </c>
      <c r="F40" s="18">
        <f t="shared" si="10"/>
        <v>-3.9931034965924206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-4.3481635285730569</v>
      </c>
      <c r="C41" s="18">
        <f t="shared" si="17"/>
        <v>-1.1145966559522824</v>
      </c>
      <c r="D41" s="18">
        <f t="shared" si="17"/>
        <v>-8.4934135872676393</v>
      </c>
      <c r="E41" s="18">
        <f t="shared" si="17"/>
        <v>-4.5158304439557817</v>
      </c>
      <c r="F41" s="18">
        <f t="shared" si="10"/>
        <v>-5.8605402272648881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1.3551924780873525</v>
      </c>
      <c r="C43" s="18">
        <f t="shared" ref="C43" si="18">IF(D$3-C$3 &lt;&gt; 0,(EXP(LN(D15/C15)/(D$3-C$3))-1)*100,0)</f>
        <v>-2.2371414660520839</v>
      </c>
      <c r="D43" s="18">
        <f>IF(E$3-D$3 &lt;&gt; 0,(EXP(LN(E15/D15)/(E$3-D$3))-1)*100,0)</f>
        <v>0.53863347406322148</v>
      </c>
      <c r="E43" s="18">
        <f>IF(F$3-E$3 &lt;&gt; 0,(EXP(LN(F15/E15)/(F$3-E$3))-1)*100,0)</f>
        <v>0.35476393144091567</v>
      </c>
      <c r="F43" s="18">
        <f t="shared" si="10"/>
        <v>0.41601638537629437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6.3671747142045447</v>
      </c>
      <c r="C47" s="27">
        <f>D5-C5</f>
        <v>-0.5736291833674585</v>
      </c>
      <c r="D47" s="27">
        <f>E5-D5</f>
        <v>6.1218542953993804</v>
      </c>
      <c r="E47" s="27">
        <f>F5-E5</f>
        <v>12.665301271856698</v>
      </c>
      <c r="F47" s="27">
        <f>F5-D5</f>
        <v>18.787155567256079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44.776981391540346</v>
      </c>
      <c r="C48" s="27">
        <f t="shared" si="20"/>
        <v>-0.12614696327463548</v>
      </c>
      <c r="D48" s="27">
        <f t="shared" si="20"/>
        <v>39.293589093853228</v>
      </c>
      <c r="E48" s="27">
        <f t="shared" si="20"/>
        <v>86.497384918082361</v>
      </c>
      <c r="F48" s="27">
        <f t="shared" ref="F48:F57" si="21">F6-D6</f>
        <v>125.79097401193559</v>
      </c>
    </row>
    <row r="49" spans="1:6" x14ac:dyDescent="0.2">
      <c r="A49" t="str">
        <f t="shared" si="19"/>
        <v>RQF6 First degree</v>
      </c>
      <c r="B49" s="27">
        <f t="shared" ref="B49:E49" si="22">C7-B7</f>
        <v>5.5126156225072691</v>
      </c>
      <c r="C49" s="27">
        <f t="shared" si="22"/>
        <v>27.875521171765712</v>
      </c>
      <c r="D49" s="27">
        <f t="shared" si="22"/>
        <v>18.231984295562768</v>
      </c>
      <c r="E49" s="27">
        <f t="shared" si="22"/>
        <v>42.618262351547287</v>
      </c>
      <c r="F49" s="27">
        <f t="shared" si="21"/>
        <v>60.850246647110055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-4.118751274223456</v>
      </c>
      <c r="C50" s="27">
        <f t="shared" si="23"/>
        <v>8.2772745646657597</v>
      </c>
      <c r="D50" s="27">
        <f t="shared" si="23"/>
        <v>-1.7058041104623669</v>
      </c>
      <c r="E50" s="27">
        <f t="shared" si="23"/>
        <v>7.4705408937266355</v>
      </c>
      <c r="F50" s="27">
        <f t="shared" si="21"/>
        <v>5.7647367832642686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-1.7988980218159014</v>
      </c>
      <c r="C51" s="27">
        <f t="shared" si="24"/>
        <v>6.8166336668336811</v>
      </c>
      <c r="D51" s="27">
        <f t="shared" si="24"/>
        <v>2.767485976961467</v>
      </c>
      <c r="E51" s="27">
        <f t="shared" si="24"/>
        <v>11.190765634769022</v>
      </c>
      <c r="F51" s="27">
        <f t="shared" si="21"/>
        <v>13.958251611730489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31.72364022070019</v>
      </c>
      <c r="C52" s="27">
        <f t="shared" si="25"/>
        <v>-13.758415012088903</v>
      </c>
      <c r="D52" s="27">
        <f t="shared" si="25"/>
        <v>11.318601139132056</v>
      </c>
      <c r="E52" s="27">
        <f t="shared" si="25"/>
        <v>0.65406820187854464</v>
      </c>
      <c r="F52" s="27">
        <f t="shared" si="21"/>
        <v>11.972669341010601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20.424387241369118</v>
      </c>
      <c r="C53" s="27">
        <f>D11-C11</f>
        <v>-43.035543072517214</v>
      </c>
      <c r="D53" s="27">
        <f t="shared" si="26"/>
        <v>14.826801972379769</v>
      </c>
      <c r="E53" s="27">
        <f t="shared" si="26"/>
        <v>-34.987508225867799</v>
      </c>
      <c r="F53" s="27">
        <f t="shared" si="21"/>
        <v>-20.16070625348803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-10.872807203059637</v>
      </c>
      <c r="C54" s="27">
        <f t="shared" si="27"/>
        <v>-16.529640545460609</v>
      </c>
      <c r="D54" s="27">
        <f t="shared" si="27"/>
        <v>-21.846025492983301</v>
      </c>
      <c r="E54" s="27">
        <f t="shared" si="27"/>
        <v>-53.810270730494096</v>
      </c>
      <c r="F54" s="27">
        <f t="shared" si="21"/>
        <v>-75.656296223477398</v>
      </c>
    </row>
    <row r="55" spans="1:6" x14ac:dyDescent="0.2">
      <c r="A55" t="str">
        <f t="shared" si="19"/>
        <v>No Qualification</v>
      </c>
      <c r="B55" s="27">
        <f t="shared" ref="B55:E55" si="28">C13-B13</f>
        <v>-16.972342691223389</v>
      </c>
      <c r="C55" s="27">
        <f t="shared" si="28"/>
        <v>-0.97205462655716701</v>
      </c>
      <c r="D55" s="27">
        <f t="shared" si="28"/>
        <v>-30.908487169844122</v>
      </c>
      <c r="E55" s="27">
        <f t="shared" si="28"/>
        <v>-20.474544315498889</v>
      </c>
      <c r="F55" s="27">
        <f t="shared" si="21"/>
        <v>-51.383031485343011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75.041999999999007</v>
      </c>
      <c r="C57" s="29">
        <f t="shared" ref="C57" si="29">D15-C15</f>
        <v>-32.026000000000522</v>
      </c>
      <c r="D57" s="29">
        <f>E15-D15</f>
        <v>38.099999999998545</v>
      </c>
      <c r="E57" s="29">
        <f>F15-E15</f>
        <v>51.823999999999842</v>
      </c>
      <c r="F57" s="29">
        <f t="shared" si="21"/>
        <v>89.923999999998387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West Midlands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108.04698442806591</v>
      </c>
      <c r="N6" s="11">
        <v>106.53223567748411</v>
      </c>
      <c r="O6" s="11">
        <v>108.40136199327256</v>
      </c>
      <c r="P6" s="11">
        <v>114.80211434849684</v>
      </c>
      <c r="Q6" s="11">
        <v>97.723093590826295</v>
      </c>
      <c r="R6" s="11">
        <v>104.18367796359338</v>
      </c>
      <c r="S6" s="11">
        <v>93.685127651959974</v>
      </c>
      <c r="T6" s="11">
        <v>99.061216414759926</v>
      </c>
      <c r="U6" s="11">
        <v>80.707685623271075</v>
      </c>
      <c r="V6" s="11">
        <v>87.211335272369993</v>
      </c>
      <c r="W6" s="11">
        <v>86.239280645812826</v>
      </c>
      <c r="X6" s="11">
        <v>64.11375772620481</v>
      </c>
      <c r="Y6" s="11">
        <v>67.352993323687897</v>
      </c>
      <c r="Z6" s="11">
        <v>62.667104314395687</v>
      </c>
      <c r="AA6" s="11">
        <v>58.112700438680527</v>
      </c>
      <c r="AB6" s="11">
        <v>55.330793475968704</v>
      </c>
      <c r="AC6" s="11">
        <v>52.830809248962922</v>
      </c>
      <c r="AD6" s="11">
        <v>50.386737513105125</v>
      </c>
      <c r="AE6" s="11">
        <v>48.005127889367337</v>
      </c>
      <c r="AF6" s="11">
        <v>45.706675784382526</v>
      </c>
      <c r="AG6" s="11">
        <v>43.508954704122132</v>
      </c>
      <c r="AH6" s="11">
        <v>41.390851654850138</v>
      </c>
      <c r="AI6" s="11">
        <v>39.346439458870314</v>
      </c>
      <c r="AJ6" s="11">
        <v>37.385398602508332</v>
      </c>
      <c r="AK6" s="11">
        <v>35.579612263647121</v>
      </c>
      <c r="AL6" s="11">
        <v>34.856249160469815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214.9664961488244</v>
      </c>
      <c r="N7" s="11">
        <v>219.16652605129971</v>
      </c>
      <c r="O7" s="11">
        <v>197.38950769433433</v>
      </c>
      <c r="P7" s="11">
        <v>189.94608293192047</v>
      </c>
      <c r="Q7" s="11">
        <v>218.68496278713502</v>
      </c>
      <c r="R7" s="11">
        <v>192.83316725598704</v>
      </c>
      <c r="S7" s="11">
        <v>183.08878551884379</v>
      </c>
      <c r="T7" s="11">
        <v>189.6674226310065</v>
      </c>
      <c r="U7" s="11">
        <v>186.19624299963732</v>
      </c>
      <c r="V7" s="11">
        <v>181.9603600529274</v>
      </c>
      <c r="W7" s="11">
        <v>165.43071950746679</v>
      </c>
      <c r="X7" s="11">
        <v>166.60381746748405</v>
      </c>
      <c r="Y7" s="11">
        <v>159.59920092967621</v>
      </c>
      <c r="Z7" s="11">
        <v>154.28525509882081</v>
      </c>
      <c r="AA7" s="11">
        <v>149.10463868184925</v>
      </c>
      <c r="AB7" s="11">
        <v>143.58469401448349</v>
      </c>
      <c r="AC7" s="11">
        <v>137.98746456170622</v>
      </c>
      <c r="AD7" s="11">
        <v>132.3912002739014</v>
      </c>
      <c r="AE7" s="11">
        <v>126.83077877287987</v>
      </c>
      <c r="AF7" s="11">
        <v>121.32439832142018</v>
      </c>
      <c r="AG7" s="11">
        <v>115.94456311012968</v>
      </c>
      <c r="AH7" s="11">
        <v>110.60608374309966</v>
      </c>
      <c r="AI7" s="11">
        <v>105.33698318850921</v>
      </c>
      <c r="AJ7" s="11">
        <v>100.13384155842409</v>
      </c>
      <c r="AK7" s="11">
        <v>94.973183578149261</v>
      </c>
      <c r="AL7" s="11">
        <v>89.774423283989393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278.18282265243346</v>
      </c>
      <c r="N8" s="11">
        <v>288.92579403986912</v>
      </c>
      <c r="O8" s="11">
        <v>286.10762368549268</v>
      </c>
      <c r="P8" s="11">
        <v>283.02280858489399</v>
      </c>
      <c r="Q8" s="11">
        <v>274.14979723142403</v>
      </c>
      <c r="R8" s="11">
        <v>293.64170086895194</v>
      </c>
      <c r="S8" s="11">
        <v>294.1399223723198</v>
      </c>
      <c r="T8" s="11">
        <v>310.62038696672687</v>
      </c>
      <c r="U8" s="11">
        <v>329.00110197471338</v>
      </c>
      <c r="V8" s="11">
        <v>314.06608811032106</v>
      </c>
      <c r="W8" s="11">
        <v>271.03054503780385</v>
      </c>
      <c r="X8" s="11">
        <v>287.49986695114995</v>
      </c>
      <c r="Y8" s="11">
        <v>291.35578506032442</v>
      </c>
      <c r="Z8" s="11">
        <v>289.79415165923587</v>
      </c>
      <c r="AA8" s="11">
        <v>288.27828192560639</v>
      </c>
      <c r="AB8" s="11">
        <v>285.85734701018362</v>
      </c>
      <c r="AC8" s="11">
        <v>283.02652326564157</v>
      </c>
      <c r="AD8" s="11">
        <v>279.94345288025909</v>
      </c>
      <c r="AE8" s="11">
        <v>276.7176129962719</v>
      </c>
      <c r="AF8" s="11">
        <v>273.35917626585007</v>
      </c>
      <c r="AG8" s="11">
        <v>269.97504495246068</v>
      </c>
      <c r="AH8" s="11">
        <v>266.42967154859411</v>
      </c>
      <c r="AI8" s="11">
        <v>262.77844833956141</v>
      </c>
      <c r="AJ8" s="11">
        <v>259.01251313832427</v>
      </c>
      <c r="AK8" s="11">
        <v>255.10282601032085</v>
      </c>
      <c r="AL8" s="11">
        <v>250.86983878431582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241.64956430170758</v>
      </c>
      <c r="N9" s="11">
        <v>244.702338927276</v>
      </c>
      <c r="O9" s="11">
        <v>260.43448858436636</v>
      </c>
      <c r="P9" s="11">
        <v>267.56062478965401</v>
      </c>
      <c r="Q9" s="11">
        <v>282.2626550570468</v>
      </c>
      <c r="R9" s="11">
        <v>264.94517068144211</v>
      </c>
      <c r="S9" s="11">
        <v>265.47850769636528</v>
      </c>
      <c r="T9" s="11">
        <v>286.54191888880922</v>
      </c>
      <c r="U9" s="11">
        <v>304.69361704817754</v>
      </c>
      <c r="V9" s="11">
        <v>296.6688109021423</v>
      </c>
      <c r="W9" s="11">
        <v>282.91039589005339</v>
      </c>
      <c r="X9" s="11">
        <v>288.32065316127444</v>
      </c>
      <c r="Y9" s="11">
        <v>290.66730607676465</v>
      </c>
      <c r="Z9" s="11">
        <v>292.00706357021988</v>
      </c>
      <c r="AA9" s="11">
        <v>293.52433930085704</v>
      </c>
      <c r="AB9" s="11">
        <v>294.22899702918545</v>
      </c>
      <c r="AC9" s="11">
        <v>294.61120700371879</v>
      </c>
      <c r="AD9" s="11">
        <v>294.8303679317163</v>
      </c>
      <c r="AE9" s="11">
        <v>294.99212762600183</v>
      </c>
      <c r="AF9" s="11">
        <v>295.10161161258787</v>
      </c>
      <c r="AG9" s="11">
        <v>295.26929025998817</v>
      </c>
      <c r="AH9" s="11">
        <v>295.34972381211651</v>
      </c>
      <c r="AI9" s="11">
        <v>295.37809872096864</v>
      </c>
      <c r="AJ9" s="11">
        <v>295.35679552771978</v>
      </c>
      <c r="AK9" s="11">
        <v>295.25407334699827</v>
      </c>
      <c r="AL9" s="11">
        <v>294.88306523106399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55.038965419310202</v>
      </c>
      <c r="N10" s="11">
        <v>57.153958684535048</v>
      </c>
      <c r="O10" s="11">
        <v>59.987754703914099</v>
      </c>
      <c r="P10" s="11">
        <v>59.973684766888447</v>
      </c>
      <c r="Q10" s="11">
        <v>63.990369129346028</v>
      </c>
      <c r="R10" s="11">
        <v>71.226403123764271</v>
      </c>
      <c r="S10" s="11">
        <v>73.313500320956109</v>
      </c>
      <c r="T10" s="11">
        <v>65.260884679782038</v>
      </c>
      <c r="U10" s="11">
        <v>65.562447680895076</v>
      </c>
      <c r="V10" s="11">
        <v>69.42750510194837</v>
      </c>
      <c r="W10" s="11">
        <v>76.244138768782051</v>
      </c>
      <c r="X10" s="11">
        <v>77.022202677445776</v>
      </c>
      <c r="Y10" s="11">
        <v>75.097749847672134</v>
      </c>
      <c r="Z10" s="11">
        <v>76.448727003882567</v>
      </c>
      <c r="AA10" s="11">
        <v>77.850412184755413</v>
      </c>
      <c r="AB10" s="11">
        <v>79.011624745743518</v>
      </c>
      <c r="AC10" s="11">
        <v>80.119662001192239</v>
      </c>
      <c r="AD10" s="11">
        <v>81.207292985062978</v>
      </c>
      <c r="AE10">
        <v>82.301448782502831</v>
      </c>
      <c r="AF10">
        <v>83.375238338298757</v>
      </c>
      <c r="AG10">
        <v>84.500436840380871</v>
      </c>
      <c r="AH10">
        <v>85.618198252161292</v>
      </c>
      <c r="AI10" s="11">
        <v>86.767857691088437</v>
      </c>
      <c r="AJ10" s="11">
        <v>87.961788539640537</v>
      </c>
      <c r="AK10" s="11">
        <v>89.126757593482068</v>
      </c>
      <c r="AL10" s="11">
        <v>90.20239038051254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69.40226838986581</v>
      </c>
      <c r="N11" s="11">
        <v>70.908848799032228</v>
      </c>
      <c r="O11" s="11">
        <v>72.81672512858573</v>
      </c>
      <c r="P11" s="11">
        <v>71.017503450078479</v>
      </c>
      <c r="Q11" s="11">
        <v>73.592134203672614</v>
      </c>
      <c r="R11" s="11">
        <v>74.473388235171143</v>
      </c>
      <c r="S11" s="11">
        <v>80.082697495245526</v>
      </c>
      <c r="T11" s="11">
        <v>72.973209687720882</v>
      </c>
      <c r="U11" s="11">
        <v>70.641052541373142</v>
      </c>
      <c r="V11" s="11">
        <v>70.354636960947687</v>
      </c>
      <c r="W11" s="11">
        <v>78.631911525613447</v>
      </c>
      <c r="X11" s="11">
        <v>77.6676248007808</v>
      </c>
      <c r="Y11" s="11">
        <v>74.861910363224354</v>
      </c>
      <c r="Z11" s="11">
        <v>75.52946015845589</v>
      </c>
      <c r="AA11" s="11">
        <v>76.31946812514829</v>
      </c>
      <c r="AB11" s="11">
        <v>76.92610741515108</v>
      </c>
      <c r="AC11" s="11">
        <v>77.500749670143222</v>
      </c>
      <c r="AD11" s="11">
        <v>78.096071716512512</v>
      </c>
      <c r="AE11">
        <v>78.658819120926253</v>
      </c>
      <c r="AF11">
        <v>79.39485998797258</v>
      </c>
      <c r="AG11">
        <v>80.163816903373416</v>
      </c>
      <c r="AH11">
        <v>80.960270871028712</v>
      </c>
      <c r="AI11" s="11">
        <v>81.815683151350527</v>
      </c>
      <c r="AJ11" s="11">
        <v>82.684972373530641</v>
      </c>
      <c r="AK11" s="11">
        <v>83.568489429080245</v>
      </c>
      <c r="AL11" s="11">
        <v>84.396648308877715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171.91802613275635</v>
      </c>
      <c r="N12" s="11">
        <v>186.1924160859802</v>
      </c>
      <c r="O12" s="11">
        <v>196.91269128304697</v>
      </c>
      <c r="P12" s="11">
        <v>203.22309027733513</v>
      </c>
      <c r="Q12" s="11">
        <v>220.42101779161285</v>
      </c>
      <c r="R12" s="11">
        <v>238.64883751515961</v>
      </c>
      <c r="S12" s="11">
        <v>252.26289317355253</v>
      </c>
      <c r="T12" s="11">
        <v>237.89368980731427</v>
      </c>
      <c r="U12" s="11">
        <v>235.05906770225576</v>
      </c>
      <c r="V12" s="11">
        <v>244.16145313766688</v>
      </c>
      <c r="W12" s="11">
        <v>272.03697430943259</v>
      </c>
      <c r="X12" s="11">
        <v>277.86585518407747</v>
      </c>
      <c r="Y12" s="11">
        <v>273.68253663062933</v>
      </c>
      <c r="Z12" s="11">
        <v>279.34282854088553</v>
      </c>
      <c r="AA12" s="11">
        <v>285.1854634194674</v>
      </c>
      <c r="AB12" s="11">
        <v>290.26895860499536</v>
      </c>
      <c r="AC12" s="11">
        <v>294.97415084659485</v>
      </c>
      <c r="AD12" s="11">
        <v>299.48173137100798</v>
      </c>
      <c r="AE12">
        <v>303.97458110090992</v>
      </c>
      <c r="AF12">
        <v>308.27826959761063</v>
      </c>
      <c r="AG12">
        <v>312.62422552451329</v>
      </c>
      <c r="AH12">
        <v>316.87660401190146</v>
      </c>
      <c r="AI12">
        <v>321.01025260550108</v>
      </c>
      <c r="AJ12">
        <v>325.06521497996454</v>
      </c>
      <c r="AK12">
        <v>329.06779190587042</v>
      </c>
      <c r="AL12">
        <v>332.88722095654265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82.754411813958285</v>
      </c>
      <c r="N13" s="11">
        <v>69.661357184294346</v>
      </c>
      <c r="O13" s="11">
        <v>77.550773217874195</v>
      </c>
      <c r="P13" s="11">
        <v>85.336228566346207</v>
      </c>
      <c r="Q13" s="11">
        <v>85.049500616878348</v>
      </c>
      <c r="R13" s="11">
        <v>101.14676063336955</v>
      </c>
      <c r="S13" s="11">
        <v>107.98545867204164</v>
      </c>
      <c r="T13" s="11">
        <v>110.99844614436222</v>
      </c>
      <c r="U13" s="11">
        <v>129.3424241835485</v>
      </c>
      <c r="V13" s="11">
        <v>145.9237420249099</v>
      </c>
      <c r="W13" s="11">
        <v>145.79759506163526</v>
      </c>
      <c r="X13" s="11">
        <v>146.64555040889431</v>
      </c>
      <c r="Y13" s="11">
        <v>158.86491503282724</v>
      </c>
      <c r="Z13" s="11">
        <v>167.56315834502942</v>
      </c>
      <c r="AA13" s="11">
        <v>176.5211325596951</v>
      </c>
      <c r="AB13" s="11">
        <v>185.09118415548849</v>
      </c>
      <c r="AC13" s="11">
        <v>193.53492253637802</v>
      </c>
      <c r="AD13" s="11">
        <v>201.95504032341094</v>
      </c>
      <c r="AE13">
        <v>210.46775285173152</v>
      </c>
      <c r="AF13">
        <v>219.03765114267574</v>
      </c>
      <c r="AG13">
        <v>227.72597645009074</v>
      </c>
      <c r="AH13">
        <v>236.44313798088234</v>
      </c>
      <c r="AI13">
        <v>245.20640041147348</v>
      </c>
      <c r="AJ13">
        <v>254.02811153324075</v>
      </c>
      <c r="AK13">
        <v>262.85602568322548</v>
      </c>
      <c r="AL13">
        <v>271.58856907357085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12.083460713076935</v>
      </c>
      <c r="N14" s="11">
        <v>10.491524550230238</v>
      </c>
      <c r="O14" s="11">
        <v>11.60907370911444</v>
      </c>
      <c r="P14" s="11">
        <v>12.708862284385194</v>
      </c>
      <c r="Q14" s="11">
        <v>13.343469592059321</v>
      </c>
      <c r="R14" s="11">
        <v>15.417893722562411</v>
      </c>
      <c r="S14" s="11">
        <v>16.386107098715659</v>
      </c>
      <c r="T14" s="11">
        <v>16.756824779518123</v>
      </c>
      <c r="U14" s="11">
        <v>19.377360246130202</v>
      </c>
      <c r="V14" s="11">
        <v>21.785068436766956</v>
      </c>
      <c r="W14" s="11">
        <v>21.211439253399497</v>
      </c>
      <c r="X14" s="11">
        <v>21.581671622688866</v>
      </c>
      <c r="Y14" s="11">
        <v>23.501602735192851</v>
      </c>
      <c r="Z14" s="11">
        <v>24.764251309075508</v>
      </c>
      <c r="AA14" s="11">
        <v>26.072563363941303</v>
      </c>
      <c r="AB14" s="11">
        <v>27.333293548798878</v>
      </c>
      <c r="AC14" s="11">
        <v>28.587510865660072</v>
      </c>
      <c r="AD14" s="11">
        <v>29.849105005023546</v>
      </c>
      <c r="AE14">
        <v>31.089750859408419</v>
      </c>
      <c r="AF14">
        <v>32.32811894920129</v>
      </c>
      <c r="AG14">
        <v>33.590691254942534</v>
      </c>
      <c r="AH14">
        <v>34.859458125364249</v>
      </c>
      <c r="AI14">
        <v>36.137836432676863</v>
      </c>
      <c r="AJ14">
        <v>37.417363746645044</v>
      </c>
      <c r="AK14">
        <v>38.71724018922653</v>
      </c>
      <c r="AL14">
        <v>39.998594820655576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West Midlands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West Midlands</v>
      </c>
      <c r="W1" s="203" t="str">
        <f>CONCATENATE("Shift-share Figure 1: Levels of Employment, ",C4," - ",F40,", ",Info!B5)</f>
        <v>Shift-share Figure 1: Levels of Employment, 2015 - 2035, West Midlands</v>
      </c>
      <c r="AK1" s="203" t="str">
        <f>CONCATENATE("Shift-share Figure 1.1: Net Changes, ",C4,"-",F40,", ",Info!B5)</f>
        <v>Shift-share Figure 1.1: Net Changes, 2015-2035, West Midlands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79.475956715056441</v>
      </c>
      <c r="C8" s="141">
        <f t="shared" ref="C8:C33" si="0">B8/B$35*100</f>
        <v>5.8588249697612662</v>
      </c>
      <c r="E8" s="151">
        <v>96.590934249281148</v>
      </c>
      <c r="F8" s="141">
        <f t="shared" ref="F8:F33" si="1">E8/E$35*100</f>
        <v>6.901654641175389</v>
      </c>
      <c r="H8" s="151">
        <f>E8-B8</f>
        <v>17.114977534224707</v>
      </c>
      <c r="I8" s="141">
        <f>IF(B8&lt;&gt;0,((E8/B8)-1)*100,0)</f>
        <v>21.534786420485254</v>
      </c>
      <c r="K8" s="207">
        <f t="shared" ref="K8:K33" si="2">(($E$35/$B$35)-1)*B8</f>
        <v>2.5202321489924904</v>
      </c>
      <c r="L8" s="141">
        <f>IF(B8&lt;&gt;0,K8/B8*100,0)</f>
        <v>3.1710623604422006</v>
      </c>
      <c r="N8" s="151">
        <f>H8-(K8+Q8)</f>
        <v>15.186819829769668</v>
      </c>
      <c r="O8" s="141">
        <f>IF(B8&lt;&gt;0,N8/B8*100,0)</f>
        <v>19.108697092151615</v>
      </c>
      <c r="Q8" s="151">
        <v>-0.59207444453745162</v>
      </c>
      <c r="R8" s="141">
        <f>IF(B8&lt;&gt;0,Q8/B8*100,0)</f>
        <v>-0.74497303210857124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34.314935363283745</v>
      </c>
      <c r="C9" s="141">
        <f t="shared" si="0"/>
        <v>2.5296354828788536</v>
      </c>
      <c r="E9" s="151">
        <v>38.084801702280608</v>
      </c>
      <c r="F9" s="141">
        <f t="shared" si="1"/>
        <v>2.7212507102212387</v>
      </c>
      <c r="H9" s="151">
        <f t="shared" ref="H9:H32" si="3">E9-B9</f>
        <v>3.769866338996863</v>
      </c>
      <c r="I9" s="141">
        <f t="shared" ref="I9:I32" si="4">IF(B9&lt;&gt;0,((E9/B9)-1)*100,0)</f>
        <v>10.986080256559472</v>
      </c>
      <c r="K9" s="207">
        <f t="shared" si="2"/>
        <v>1.0881479993151608</v>
      </c>
      <c r="L9" s="141">
        <f t="shared" ref="L9:L32" si="5">IF(B9&lt;&gt;0,K9/B9*100,0)</f>
        <v>3.1710623604422006</v>
      </c>
      <c r="N9" s="151">
        <f t="shared" ref="N9:N31" si="6">H9-(K9+Q9)</f>
        <v>2.5105343370695565</v>
      </c>
      <c r="O9" s="141">
        <f>IF(B9&lt;&gt;0,N9/B9*100,0)</f>
        <v>7.3161563922273185</v>
      </c>
      <c r="Q9" s="151">
        <v>0.1711840026121455</v>
      </c>
      <c r="R9" s="141">
        <f>IF(B9&lt;&gt;0,Q9/B9*100,0)</f>
        <v>0.49886150388996142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66.997559519060886</v>
      </c>
      <c r="C10" s="141">
        <f t="shared" si="0"/>
        <v>4.9389399114836658</v>
      </c>
      <c r="E10" s="151">
        <v>80.611436598787037</v>
      </c>
      <c r="F10" s="141">
        <f t="shared" si="1"/>
        <v>5.7598810888194167</v>
      </c>
      <c r="H10" s="151">
        <f t="shared" si="3"/>
        <v>13.613877079726151</v>
      </c>
      <c r="I10" s="141">
        <f t="shared" si="4"/>
        <v>20.319959678311839</v>
      </c>
      <c r="K10" s="207">
        <f t="shared" si="2"/>
        <v>2.1245343923238003</v>
      </c>
      <c r="L10" s="141">
        <f t="shared" si="5"/>
        <v>3.1710623604422006</v>
      </c>
      <c r="N10" s="151">
        <f t="shared" si="6"/>
        <v>11.564132729012252</v>
      </c>
      <c r="O10" s="141">
        <f t="shared" ref="O10:O32" si="7">IF(B10&lt;&gt;0,N10/B10*100,0)</f>
        <v>17.260528311814465</v>
      </c>
      <c r="Q10" s="151">
        <v>-7.4790041609901034E-2</v>
      </c>
      <c r="R10" s="141">
        <f t="shared" ref="R10:R32" si="8">IF(B10&lt;&gt;0,Q10/B10*100,0)</f>
        <v>-0.1116309939448215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57.751654277255703</v>
      </c>
      <c r="C11" s="141">
        <f t="shared" si="0"/>
        <v>4.2573483618160113</v>
      </c>
      <c r="E11" s="151">
        <v>72.267777021398018</v>
      </c>
      <c r="F11" s="141">
        <f t="shared" si="1"/>
        <v>5.1637065379235807</v>
      </c>
      <c r="H11" s="151">
        <f>E11-B11</f>
        <v>14.516122744142315</v>
      </c>
      <c r="I11" s="141">
        <f>IF(B11&lt;&gt;0,((E11/B11)-1)*100,0)</f>
        <v>25.135423263293767</v>
      </c>
      <c r="K11" s="207">
        <f t="shared" si="2"/>
        <v>1.8313409713187638</v>
      </c>
      <c r="L11" s="141">
        <f t="shared" si="5"/>
        <v>3.1710623604422006</v>
      </c>
      <c r="N11" s="151">
        <f t="shared" si="6"/>
        <v>7.6922116320991023</v>
      </c>
      <c r="O11" s="141">
        <f t="shared" si="7"/>
        <v>13.319465439327722</v>
      </c>
      <c r="Q11" s="151">
        <v>4.9925701407244487</v>
      </c>
      <c r="R11" s="141">
        <f>IF(B11&lt;&gt;0,Q11/B11*100,0)</f>
        <v>8.644895463523838</v>
      </c>
      <c r="T11" s="136"/>
    </row>
    <row r="12" spans="1:97" x14ac:dyDescent="0.2">
      <c r="A12" s="10" t="str">
        <f>name!$D8</f>
        <v>23 Teaching and other educational professionals</v>
      </c>
      <c r="B12" s="151">
        <v>59.281949900412414</v>
      </c>
      <c r="C12" s="141">
        <f t="shared" si="0"/>
        <v>4.370159010201303</v>
      </c>
      <c r="E12" s="151">
        <v>65.708937224498371</v>
      </c>
      <c r="F12" s="141">
        <f t="shared" si="1"/>
        <v>4.6950616544589066</v>
      </c>
      <c r="H12" s="151">
        <f t="shared" si="3"/>
        <v>6.4269873240859567</v>
      </c>
      <c r="I12" s="141">
        <f t="shared" si="4"/>
        <v>10.841389891666232</v>
      </c>
      <c r="K12" s="207">
        <f t="shared" si="2"/>
        <v>1.8798675998281806</v>
      </c>
      <c r="L12" s="141">
        <f t="shared" si="5"/>
        <v>3.1710623604422006</v>
      </c>
      <c r="N12" s="151">
        <f t="shared" si="6"/>
        <v>7.3588268013494131</v>
      </c>
      <c r="O12" s="141">
        <f t="shared" si="7"/>
        <v>12.413267130570919</v>
      </c>
      <c r="Q12" s="151">
        <v>-2.8117070770916368</v>
      </c>
      <c r="R12" s="141">
        <f t="shared" si="8"/>
        <v>-4.7429395993468768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66.778980443853555</v>
      </c>
      <c r="C13" s="141">
        <f t="shared" si="0"/>
        <v>4.9228266541336048</v>
      </c>
      <c r="E13" s="151">
        <v>86.819215868404697</v>
      </c>
      <c r="F13" s="141">
        <f t="shared" si="1"/>
        <v>6.2034418529898687</v>
      </c>
      <c r="H13" s="151">
        <f t="shared" si="3"/>
        <v>20.040235424551142</v>
      </c>
      <c r="I13" s="141">
        <f t="shared" si="4"/>
        <v>30.009795434658628</v>
      </c>
      <c r="K13" s="207">
        <f t="shared" si="2"/>
        <v>2.1176031135420978</v>
      </c>
      <c r="L13" s="141">
        <f t="shared" si="5"/>
        <v>3.1710623604422006</v>
      </c>
      <c r="N13" s="151">
        <f>H13-(K13+Q13)</f>
        <v>18.313140803384407</v>
      </c>
      <c r="O13" s="141">
        <f>IF(B13&lt;&gt;0,N13/B13*100,0)</f>
        <v>27.423510634130949</v>
      </c>
      <c r="Q13" s="151">
        <v>-0.39050849237536267</v>
      </c>
      <c r="R13" s="141">
        <f t="shared" si="8"/>
        <v>-0.58477755991452196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21.535130237554021</v>
      </c>
      <c r="C14" s="141">
        <f t="shared" si="0"/>
        <v>1.5875311726689767</v>
      </c>
      <c r="E14" s="151">
        <v>26.282893962293198</v>
      </c>
      <c r="F14" s="141">
        <f t="shared" si="1"/>
        <v>1.8779760078749981</v>
      </c>
      <c r="H14" s="151">
        <f t="shared" si="3"/>
        <v>4.7477637247391762</v>
      </c>
      <c r="I14" s="141">
        <f t="shared" si="4"/>
        <v>22.046598615223555</v>
      </c>
      <c r="K14" s="207">
        <f t="shared" si="2"/>
        <v>0.6828924092352826</v>
      </c>
      <c r="L14" s="141">
        <f>IF(B14&lt;&gt;0,K14/B14*100,0)</f>
        <v>3.1710623604422006</v>
      </c>
      <c r="N14" s="151">
        <f t="shared" si="6"/>
        <v>4.4505708998800619</v>
      </c>
      <c r="O14" s="141">
        <f t="shared" si="7"/>
        <v>20.666561338546895</v>
      </c>
      <c r="Q14" s="151">
        <v>-0.38569958437616803</v>
      </c>
      <c r="R14" s="141">
        <f t="shared" si="8"/>
        <v>-1.7910250837655306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24.677780717490371</v>
      </c>
      <c r="C15" s="141">
        <f t="shared" si="0"/>
        <v>1.8192017289492406</v>
      </c>
      <c r="E15" s="151">
        <v>30.230665158954995</v>
      </c>
      <c r="F15" s="141">
        <f t="shared" si="1"/>
        <v>2.1600537578574426</v>
      </c>
      <c r="H15" s="151">
        <f t="shared" si="3"/>
        <v>5.5528844414646237</v>
      </c>
      <c r="I15" s="141">
        <f t="shared" si="4"/>
        <v>22.50155516427381</v>
      </c>
      <c r="K15" s="207">
        <f t="shared" si="2"/>
        <v>0.78254781572480037</v>
      </c>
      <c r="L15" s="141">
        <f t="shared" si="5"/>
        <v>3.1710623604422006</v>
      </c>
      <c r="N15" s="151">
        <f t="shared" si="6"/>
        <v>2.7555611878291879</v>
      </c>
      <c r="O15" s="141">
        <f t="shared" si="7"/>
        <v>11.166162870862145</v>
      </c>
      <c r="Q15" s="151">
        <v>2.0147754379106355</v>
      </c>
      <c r="R15" s="141">
        <f t="shared" si="8"/>
        <v>8.1643299329694745</v>
      </c>
      <c r="T15" s="11"/>
    </row>
    <row r="16" spans="1:97" x14ac:dyDescent="0.2">
      <c r="A16" s="10" t="str">
        <f>name!$D12</f>
        <v>33 Protective service occupations</v>
      </c>
      <c r="B16" s="151">
        <v>13.594155462014159</v>
      </c>
      <c r="C16" s="141">
        <f t="shared" si="0"/>
        <v>1.0021367562672756</v>
      </c>
      <c r="E16" s="151">
        <v>15.114089473199824</v>
      </c>
      <c r="F16" s="141">
        <f t="shared" si="1"/>
        <v>1.0799380559943799</v>
      </c>
      <c r="H16" s="151">
        <f t="shared" si="3"/>
        <v>1.519934011185665</v>
      </c>
      <c r="I16" s="141">
        <f t="shared" si="4"/>
        <v>11.180790270000829</v>
      </c>
      <c r="K16" s="207">
        <f t="shared" si="2"/>
        <v>0.43107914707592854</v>
      </c>
      <c r="L16" s="141">
        <f t="shared" si="5"/>
        <v>3.1710623604422006</v>
      </c>
      <c r="N16" s="151">
        <f t="shared" si="6"/>
        <v>1.3628223478863355</v>
      </c>
      <c r="O16" s="141">
        <f t="shared" si="7"/>
        <v>10.025060782145969</v>
      </c>
      <c r="Q16" s="151">
        <v>-0.27396748377659907</v>
      </c>
      <c r="R16" s="141">
        <f t="shared" si="8"/>
        <v>-2.0153328725873427</v>
      </c>
      <c r="T16" s="11"/>
    </row>
    <row r="17" spans="1:20" x14ac:dyDescent="0.2">
      <c r="A17" s="10" t="str">
        <f>name!$D13</f>
        <v>34 Culture, media and sports occupations</v>
      </c>
      <c r="B17" s="151">
        <v>21.413650792670417</v>
      </c>
      <c r="C17" s="141">
        <f t="shared" si="0"/>
        <v>1.578575925894804</v>
      </c>
      <c r="E17" s="151">
        <v>23.494320253046975</v>
      </c>
      <c r="F17" s="141">
        <f t="shared" si="1"/>
        <v>1.6787257072928596</v>
      </c>
      <c r="H17" s="151">
        <f t="shared" si="3"/>
        <v>2.0806694603765585</v>
      </c>
      <c r="I17" s="141">
        <f t="shared" si="4"/>
        <v>9.7165564177815966</v>
      </c>
      <c r="K17" s="207">
        <f t="shared" si="2"/>
        <v>0.67904022028290456</v>
      </c>
      <c r="L17" s="141">
        <f t="shared" si="5"/>
        <v>3.1710623604422006</v>
      </c>
      <c r="N17" s="151">
        <f t="shared" si="6"/>
        <v>1.6892680023230702</v>
      </c>
      <c r="O17" s="141">
        <f t="shared" si="7"/>
        <v>7.8887435808063247</v>
      </c>
      <c r="Q17" s="151">
        <v>-0.2876387622294162</v>
      </c>
      <c r="R17" s="141">
        <f t="shared" si="8"/>
        <v>-1.3432495234669222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77.706266356245038</v>
      </c>
      <c r="C18" s="141">
        <f t="shared" si="0"/>
        <v>5.7283665708756351</v>
      </c>
      <c r="E18" s="151">
        <v>86.13151984306154</v>
      </c>
      <c r="F18" s="141">
        <f t="shared" si="1"/>
        <v>6.1543043174445717</v>
      </c>
      <c r="H18" s="151">
        <f t="shared" si="3"/>
        <v>8.4252534868165014</v>
      </c>
      <c r="I18" s="141">
        <f t="shared" si="4"/>
        <v>10.842437659005322</v>
      </c>
      <c r="K18" s="207">
        <f t="shared" si="2"/>
        <v>2.4641141641278477</v>
      </c>
      <c r="L18" s="141">
        <f t="shared" si="5"/>
        <v>3.1710623604422006</v>
      </c>
      <c r="N18" s="151">
        <f t="shared" si="6"/>
        <v>6.0488647702428544</v>
      </c>
      <c r="O18" s="141">
        <f t="shared" si="7"/>
        <v>7.7842689578106636</v>
      </c>
      <c r="Q18" s="151">
        <v>-8.7725447554200628E-2</v>
      </c>
      <c r="R18" s="141">
        <f t="shared" si="8"/>
        <v>-0.11289365924753425</v>
      </c>
      <c r="T18" s="11"/>
    </row>
    <row r="19" spans="1:20" x14ac:dyDescent="0.2">
      <c r="A19" s="10" t="str">
        <f>name!$D15</f>
        <v>41 Administrative occupations</v>
      </c>
      <c r="B19" s="151">
        <v>139.87832891840372</v>
      </c>
      <c r="C19" s="141">
        <f t="shared" si="0"/>
        <v>10.311579502387639</v>
      </c>
      <c r="E19" s="151">
        <v>141.95869983541084</v>
      </c>
      <c r="F19" s="141">
        <f t="shared" si="1"/>
        <v>10.143290643050992</v>
      </c>
      <c r="H19" s="151">
        <f t="shared" si="3"/>
        <v>2.0803709170071158</v>
      </c>
      <c r="I19" s="141">
        <f t="shared" si="4"/>
        <v>1.4872717833372739</v>
      </c>
      <c r="K19" s="207">
        <f t="shared" si="2"/>
        <v>4.4356290387470381</v>
      </c>
      <c r="L19" s="141">
        <f t="shared" si="5"/>
        <v>3.1710623604422006</v>
      </c>
      <c r="N19" s="151">
        <f t="shared" si="6"/>
        <v>-2.4462636406817317</v>
      </c>
      <c r="O19" s="141">
        <f t="shared" si="7"/>
        <v>-1.7488510619173387</v>
      </c>
      <c r="Q19" s="151">
        <v>9.1005518941809402E-2</v>
      </c>
      <c r="R19" s="141">
        <f t="shared" si="8"/>
        <v>6.5060484812408892E-2</v>
      </c>
      <c r="T19" s="11"/>
    </row>
    <row r="20" spans="1:20" x14ac:dyDescent="0.2">
      <c r="A20" s="10" t="str">
        <f>name!$D16</f>
        <v>42 Secretarial and related occupations</v>
      </c>
      <c r="B20" s="151">
        <v>31.901029429792899</v>
      </c>
      <c r="C20" s="141">
        <f t="shared" si="0"/>
        <v>2.3516866673836669</v>
      </c>
      <c r="E20" s="151">
        <v>27.993247054057917</v>
      </c>
      <c r="F20" s="141">
        <f t="shared" si="1"/>
        <v>2.0001848512366567</v>
      </c>
      <c r="H20" s="151">
        <f t="shared" si="3"/>
        <v>-3.9077823757349819</v>
      </c>
      <c r="I20" s="141">
        <f t="shared" si="4"/>
        <v>-12.249706186865051</v>
      </c>
      <c r="K20" s="207">
        <f t="shared" si="2"/>
        <v>1.0116015368417517</v>
      </c>
      <c r="L20" s="141">
        <f t="shared" si="5"/>
        <v>3.1710623604422006</v>
      </c>
      <c r="N20" s="151">
        <f t="shared" si="6"/>
        <v>-5.4352444322404576</v>
      </c>
      <c r="O20" s="141">
        <f t="shared" si="7"/>
        <v>-17.037833980255172</v>
      </c>
      <c r="Q20" s="151">
        <v>0.51586051966372448</v>
      </c>
      <c r="R20" s="141">
        <f t="shared" si="8"/>
        <v>1.6170654329479217</v>
      </c>
      <c r="T20" s="11"/>
    </row>
    <row r="21" spans="1:20" x14ac:dyDescent="0.2">
      <c r="A21" s="10" t="str">
        <f>name!$D17</f>
        <v>51 Skilled agricultural and related trades</v>
      </c>
      <c r="B21" s="151">
        <v>11.134350167014333</v>
      </c>
      <c r="C21" s="141">
        <f t="shared" si="0"/>
        <v>0.82080432217320776</v>
      </c>
      <c r="E21" s="151">
        <v>8.349806678424633</v>
      </c>
      <c r="F21" s="141">
        <f t="shared" si="1"/>
        <v>0.59661377605420052</v>
      </c>
      <c r="H21" s="151">
        <f t="shared" si="3"/>
        <v>-2.7845434885896996</v>
      </c>
      <c r="I21" s="141">
        <f t="shared" si="4"/>
        <v>-25.008585564687447</v>
      </c>
      <c r="K21" s="207">
        <f t="shared" si="2"/>
        <v>0.35307718722602477</v>
      </c>
      <c r="L21" s="141">
        <f t="shared" si="5"/>
        <v>3.1710623604422006</v>
      </c>
      <c r="N21" s="151">
        <f t="shared" si="6"/>
        <v>-0.38057532521755011</v>
      </c>
      <c r="O21" s="141">
        <f t="shared" si="7"/>
        <v>-3.4180290677852923</v>
      </c>
      <c r="Q21" s="151">
        <v>-2.7570453505981742</v>
      </c>
      <c r="R21" s="141">
        <f t="shared" si="8"/>
        <v>-24.761618857344363</v>
      </c>
      <c r="T21" s="11"/>
    </row>
    <row r="22" spans="1:20" x14ac:dyDescent="0.2">
      <c r="A22" s="10" t="str">
        <f>name!$D18</f>
        <v>52 Skilled metal, electrical and electronic trades</v>
      </c>
      <c r="B22" s="151">
        <v>65.713396836047622</v>
      </c>
      <c r="C22" s="141">
        <f t="shared" si="0"/>
        <v>4.8442737419470321</v>
      </c>
      <c r="E22" s="151">
        <v>54.900774632940049</v>
      </c>
      <c r="F22" s="141">
        <f t="shared" si="1"/>
        <v>3.9227924338290023</v>
      </c>
      <c r="H22" s="151">
        <f t="shared" si="3"/>
        <v>-10.812622203107573</v>
      </c>
      <c r="I22" s="141">
        <f t="shared" si="4"/>
        <v>-16.45421287547294</v>
      </c>
      <c r="K22" s="207">
        <f t="shared" si="2"/>
        <v>2.0838127928359222</v>
      </c>
      <c r="L22" s="141">
        <f t="shared" si="5"/>
        <v>3.1710623604422006</v>
      </c>
      <c r="N22" s="151">
        <f t="shared" si="6"/>
        <v>-9.9587011939529635</v>
      </c>
      <c r="O22" s="141">
        <f t="shared" si="7"/>
        <v>-15.154750284480862</v>
      </c>
      <c r="Q22" s="151">
        <v>-2.9377338019905319</v>
      </c>
      <c r="R22" s="141">
        <f t="shared" si="8"/>
        <v>-4.4705249514342773</v>
      </c>
      <c r="T22" s="11"/>
    </row>
    <row r="23" spans="1:20" x14ac:dyDescent="0.2">
      <c r="A23" s="10" t="str">
        <f>name!$D19</f>
        <v>53 Skilled construction and building trades</v>
      </c>
      <c r="B23" s="151">
        <v>45.243390735503951</v>
      </c>
      <c r="C23" s="141">
        <f t="shared" si="0"/>
        <v>3.3352616101017496</v>
      </c>
      <c r="E23" s="151">
        <v>42.509956080887441</v>
      </c>
      <c r="F23" s="141">
        <f t="shared" si="1"/>
        <v>3.0374386370944766</v>
      </c>
      <c r="H23" s="151">
        <f t="shared" si="3"/>
        <v>-2.7334346546165094</v>
      </c>
      <c r="I23" s="141">
        <f t="shared" si="4"/>
        <v>-6.0416220141332078</v>
      </c>
      <c r="K23" s="207">
        <f t="shared" si="2"/>
        <v>1.4346961342013596</v>
      </c>
      <c r="L23" s="141">
        <f t="shared" si="5"/>
        <v>3.1710623604422006</v>
      </c>
      <c r="N23" s="151">
        <f t="shared" si="6"/>
        <v>-6.2313449283843925</v>
      </c>
      <c r="O23" s="141">
        <f t="shared" si="7"/>
        <v>-13.772939709168295</v>
      </c>
      <c r="Q23" s="151">
        <v>2.0632141395665236</v>
      </c>
      <c r="R23" s="141">
        <f t="shared" si="8"/>
        <v>4.5602553345928882</v>
      </c>
      <c r="T23" s="11"/>
    </row>
    <row r="24" spans="1:20" x14ac:dyDescent="0.2">
      <c r="A24" s="10" t="str">
        <f>name!$D20</f>
        <v>54 Textiles, printing and other skilled trades</v>
      </c>
      <c r="B24" s="151">
        <v>25.365579970038667</v>
      </c>
      <c r="C24" s="141">
        <f t="shared" si="0"/>
        <v>1.8699050561134629</v>
      </c>
      <c r="E24" s="151">
        <v>22.295515249949521</v>
      </c>
      <c r="F24" s="141">
        <f t="shared" si="1"/>
        <v>1.5930682056049785</v>
      </c>
      <c r="H24" s="151">
        <f t="shared" si="3"/>
        <v>-3.070064720089146</v>
      </c>
      <c r="I24" s="141">
        <f t="shared" si="4"/>
        <v>-12.103270351852579</v>
      </c>
      <c r="K24" s="207">
        <f t="shared" si="2"/>
        <v>0.8043583589377622</v>
      </c>
      <c r="L24" s="141">
        <f t="shared" si="5"/>
        <v>3.1710623604422006</v>
      </c>
      <c r="N24" s="151">
        <f t="shared" si="6"/>
        <v>-3.7600553996417947</v>
      </c>
      <c r="O24" s="141">
        <f t="shared" si="7"/>
        <v>-14.823455265296909</v>
      </c>
      <c r="Q24" s="151">
        <v>-0.11436767938511327</v>
      </c>
      <c r="R24" s="141">
        <f t="shared" si="8"/>
        <v>-0.45087744699786941</v>
      </c>
      <c r="T24" s="11"/>
    </row>
    <row r="25" spans="1:20" x14ac:dyDescent="0.2">
      <c r="A25" s="10" t="str">
        <f>name!$D21</f>
        <v>61 Caring personal service occupations</v>
      </c>
      <c r="B25" s="151">
        <v>108.27911132410219</v>
      </c>
      <c r="C25" s="141">
        <f t="shared" si="0"/>
        <v>7.9821418621441671</v>
      </c>
      <c r="E25" s="151">
        <v>111.84088324361716</v>
      </c>
      <c r="F25" s="141">
        <f t="shared" si="1"/>
        <v>7.9913001868206868</v>
      </c>
      <c r="H25" s="151">
        <f t="shared" si="3"/>
        <v>3.5617719195149675</v>
      </c>
      <c r="I25" s="141">
        <f t="shared" si="4"/>
        <v>3.2894358625218389</v>
      </c>
      <c r="K25" s="207">
        <f t="shared" si="2"/>
        <v>3.4335981434199128</v>
      </c>
      <c r="L25" s="141">
        <f t="shared" si="5"/>
        <v>3.1710623604422006</v>
      </c>
      <c r="N25" s="151">
        <f t="shared" si="6"/>
        <v>-5.3799265890500294</v>
      </c>
      <c r="O25" s="141">
        <f t="shared" si="7"/>
        <v>-4.9685729068709996</v>
      </c>
      <c r="Q25" s="151">
        <v>5.5081003651450837</v>
      </c>
      <c r="R25" s="141">
        <f t="shared" si="8"/>
        <v>5.0869464089506415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30.082144467863078</v>
      </c>
      <c r="C26" s="141">
        <f t="shared" si="0"/>
        <v>2.2176017305985165</v>
      </c>
      <c r="E26" s="151">
        <v>26.173063819706577</v>
      </c>
      <c r="F26" s="141">
        <f t="shared" si="1"/>
        <v>1.8701283799457804</v>
      </c>
      <c r="H26" s="151">
        <f t="shared" si="3"/>
        <v>-3.9090806481565004</v>
      </c>
      <c r="I26" s="141">
        <f t="shared" si="4"/>
        <v>-12.994687437701103</v>
      </c>
      <c r="K26" s="207">
        <f t="shared" si="2"/>
        <v>0.95392356043425175</v>
      </c>
      <c r="L26" s="141">
        <f t="shared" si="5"/>
        <v>3.1710623604422006</v>
      </c>
      <c r="N26" s="151">
        <f t="shared" si="6"/>
        <v>-3.7142114152261314</v>
      </c>
      <c r="O26" s="141">
        <f t="shared" si="7"/>
        <v>-12.346897074422483</v>
      </c>
      <c r="Q26" s="151">
        <v>-1.1487927933646209</v>
      </c>
      <c r="R26" s="141">
        <f t="shared" si="8"/>
        <v>-3.818852723720819</v>
      </c>
      <c r="T26" s="11"/>
    </row>
    <row r="27" spans="1:20" x14ac:dyDescent="0.2">
      <c r="A27" s="10" t="str">
        <f>name!$D23</f>
        <v>63 Community and civil enforcement occupations</v>
      </c>
      <c r="B27" s="151">
        <v>1.2926597288046033</v>
      </c>
      <c r="C27" s="141">
        <f t="shared" si="0"/>
        <v>9.5292556510873316E-2</v>
      </c>
      <c r="E27" s="151">
        <v>1.3902656047097575</v>
      </c>
      <c r="F27" s="141">
        <f t="shared" si="1"/>
        <v>9.9337822309996091E-2</v>
      </c>
      <c r="H27" s="151">
        <f t="shared" si="3"/>
        <v>9.7605875905154127E-2</v>
      </c>
      <c r="I27" s="141">
        <f t="shared" si="4"/>
        <v>7.5507787339685883</v>
      </c>
      <c r="K27" s="207">
        <f t="shared" si="2"/>
        <v>4.0991046108717004E-2</v>
      </c>
      <c r="L27" s="141">
        <f t="shared" si="5"/>
        <v>3.1710623604422006</v>
      </c>
      <c r="N27" s="151">
        <f t="shared" si="6"/>
        <v>5.7922243354371045E-2</v>
      </c>
      <c r="O27" s="141">
        <f t="shared" si="7"/>
        <v>4.4808577279602479</v>
      </c>
      <c r="Q27" s="151">
        <v>-1.3074135579339251E-3</v>
      </c>
      <c r="R27" s="141">
        <f t="shared" si="8"/>
        <v>-0.10114135443385132</v>
      </c>
      <c r="T27" s="172"/>
    </row>
    <row r="28" spans="1:20" x14ac:dyDescent="0.2">
      <c r="A28" s="10" t="str">
        <f>name!$D24</f>
        <v>71 Sales occupations</v>
      </c>
      <c r="B28" s="151">
        <v>85.043369150878334</v>
      </c>
      <c r="C28" s="141">
        <f t="shared" si="0"/>
        <v>6.2692446280347633</v>
      </c>
      <c r="E28" s="151">
        <v>77.713883003465142</v>
      </c>
      <c r="F28" s="141">
        <f t="shared" si="1"/>
        <v>5.5528439131814071</v>
      </c>
      <c r="H28" s="151">
        <f t="shared" si="3"/>
        <v>-7.329486147413192</v>
      </c>
      <c r="I28" s="141">
        <f t="shared" si="4"/>
        <v>-8.6185274884978966</v>
      </c>
      <c r="K28" s="207">
        <f t="shared" si="2"/>
        <v>2.6967782691954167</v>
      </c>
      <c r="L28" s="141">
        <f t="shared" si="5"/>
        <v>3.1710623604422006</v>
      </c>
      <c r="N28" s="151">
        <f>H28-(K28+Q28)</f>
        <v>-7.6391658782999858</v>
      </c>
      <c r="O28" s="141">
        <f t="shared" si="7"/>
        <v>-8.9826707885327099</v>
      </c>
      <c r="Q28" s="151">
        <v>-2.387098538308623</v>
      </c>
      <c r="R28" s="141">
        <f t="shared" si="8"/>
        <v>-2.8069190604073908</v>
      </c>
      <c r="T28" s="11"/>
    </row>
    <row r="29" spans="1:20" x14ac:dyDescent="0.2">
      <c r="A29" s="10" t="str">
        <f>name!$D25</f>
        <v>72 Customer service occupations</v>
      </c>
      <c r="B29" s="151">
        <v>25.115774027544198</v>
      </c>
      <c r="C29" s="141">
        <f t="shared" si="0"/>
        <v>1.8514898101199022</v>
      </c>
      <c r="E29" s="151">
        <v>28.21447168795601</v>
      </c>
      <c r="F29" s="141">
        <f t="shared" si="1"/>
        <v>2.0159918835751647</v>
      </c>
      <c r="H29" s="151">
        <f t="shared" si="3"/>
        <v>3.0986976604118119</v>
      </c>
      <c r="I29" s="141">
        <f t="shared" si="4"/>
        <v>12.337655439221207</v>
      </c>
      <c r="K29" s="207">
        <f t="shared" si="2"/>
        <v>0.79643685672117215</v>
      </c>
      <c r="L29" s="141">
        <f t="shared" si="5"/>
        <v>3.1710623604422006</v>
      </c>
      <c r="N29" s="151">
        <f t="shared" si="6"/>
        <v>2.0012141269750643</v>
      </c>
      <c r="O29" s="141">
        <f t="shared" si="7"/>
        <v>7.9679572080094143</v>
      </c>
      <c r="Q29" s="151">
        <v>0.30104667671557578</v>
      </c>
      <c r="R29" s="141">
        <f t="shared" si="8"/>
        <v>1.1986358707695854</v>
      </c>
      <c r="T29" s="11"/>
    </row>
    <row r="30" spans="1:20" x14ac:dyDescent="0.2">
      <c r="A30" s="10" t="str">
        <f>name!$D26</f>
        <v>81 Process, plant and machine operatives</v>
      </c>
      <c r="B30" s="151">
        <v>51.643342107026285</v>
      </c>
      <c r="C30" s="141">
        <f t="shared" si="0"/>
        <v>3.8070545453559581</v>
      </c>
      <c r="E30" s="151">
        <v>41.821561882194125</v>
      </c>
      <c r="F30" s="141">
        <f t="shared" si="1"/>
        <v>2.9882512153835692</v>
      </c>
      <c r="H30" s="151">
        <f t="shared" si="3"/>
        <v>-9.8217802248321604</v>
      </c>
      <c r="I30" s="141">
        <f t="shared" si="4"/>
        <v>-19.018482972069052</v>
      </c>
      <c r="K30" s="207">
        <f t="shared" si="2"/>
        <v>1.6376425832303085</v>
      </c>
      <c r="L30" s="141">
        <f t="shared" si="5"/>
        <v>3.1710623604422006</v>
      </c>
      <c r="N30" s="151">
        <f t="shared" si="6"/>
        <v>-8.1338739855341498</v>
      </c>
      <c r="O30" s="141">
        <f t="shared" si="7"/>
        <v>-15.750092177763033</v>
      </c>
      <c r="Q30" s="151">
        <v>-3.3255488225283192</v>
      </c>
      <c r="R30" s="141">
        <f t="shared" si="8"/>
        <v>-6.439453154748219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58.08695516380147</v>
      </c>
      <c r="C31" s="141">
        <f t="shared" si="0"/>
        <v>4.2820661417292571</v>
      </c>
      <c r="E31" s="151">
        <v>55.958956291303743</v>
      </c>
      <c r="F31" s="141">
        <f t="shared" si="1"/>
        <v>3.9984020592085896</v>
      </c>
      <c r="H31" s="151">
        <f t="shared" si="3"/>
        <v>-2.1279988724977272</v>
      </c>
      <c r="I31" s="141">
        <f t="shared" si="4"/>
        <v>-3.6634711984763313</v>
      </c>
      <c r="K31" s="207">
        <f t="shared" si="2"/>
        <v>1.8419735715262455</v>
      </c>
      <c r="L31" s="141">
        <f t="shared" si="5"/>
        <v>3.1710623604422006</v>
      </c>
      <c r="N31" s="151">
        <f t="shared" si="6"/>
        <v>-3.373980692232208</v>
      </c>
      <c r="O31" s="141">
        <f t="shared" si="7"/>
        <v>-5.8084998305003239</v>
      </c>
      <c r="Q31" s="151">
        <v>-0.595991751791765</v>
      </c>
      <c r="R31" s="141">
        <f t="shared" si="8"/>
        <v>-1.0260337284182079</v>
      </c>
      <c r="T31" s="11"/>
    </row>
    <row r="32" spans="1:20" x14ac:dyDescent="0.2">
      <c r="A32" s="10" t="str">
        <f>name!$D28</f>
        <v>91 Elementary trades and related occupations</v>
      </c>
      <c r="B32" s="151">
        <v>27.519752486009612</v>
      </c>
      <c r="C32" s="141">
        <f t="shared" si="0"/>
        <v>2.0287067899635325</v>
      </c>
      <c r="E32" s="151">
        <v>21.428605516577104</v>
      </c>
      <c r="F32" s="141">
        <f t="shared" si="1"/>
        <v>1.5311254194489952</v>
      </c>
      <c r="H32" s="151">
        <f t="shared" si="3"/>
        <v>-6.0911469694325078</v>
      </c>
      <c r="I32" s="141">
        <f t="shared" si="4"/>
        <v>-22.13372730197738</v>
      </c>
      <c r="K32" s="207">
        <f t="shared" si="2"/>
        <v>0.87266851277070756</v>
      </c>
      <c r="L32" s="141">
        <f t="shared" si="5"/>
        <v>3.1710623604422006</v>
      </c>
      <c r="N32" s="151">
        <f>H32-(K32+Q32)</f>
        <v>-6.0664590307402717</v>
      </c>
      <c r="O32" s="141">
        <f t="shared" si="7"/>
        <v>-22.044017415579283</v>
      </c>
      <c r="Q32" s="151">
        <v>-0.89735645146294341</v>
      </c>
      <c r="R32" s="141">
        <f t="shared" si="8"/>
        <v>-3.2607722468402947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126.68979570227268</v>
      </c>
      <c r="C33" s="141">
        <f t="shared" si="0"/>
        <v>9.3393444905056597</v>
      </c>
      <c r="E33" s="151">
        <v>115.6467180635931</v>
      </c>
      <c r="F33" s="141">
        <f t="shared" si="1"/>
        <v>8.263236241202824</v>
      </c>
      <c r="H33" s="151">
        <f t="shared" ref="H33" si="9">E33-B33</f>
        <v>-11.043077638679577</v>
      </c>
      <c r="I33" s="141">
        <f>IF(B33&lt;&gt;0,((E33/B33)-1)*100,0)</f>
        <v>-8.7166275527283616</v>
      </c>
      <c r="K33" s="207">
        <f t="shared" si="2"/>
        <v>4.0174124260358894</v>
      </c>
      <c r="L33" s="141">
        <f t="shared" ref="L33" si="10">IF(B33&lt;&gt;0,K33/B33*100,0)</f>
        <v>3.1710623604422006</v>
      </c>
      <c r="N33" s="151">
        <f>H33-(K33+Q33)</f>
        <v>-18.472087199965323</v>
      </c>
      <c r="O33" s="141">
        <f t="shared" ref="O33" si="11">IF(B33&lt;&gt;0,N33/B33*100,0)</f>
        <v>-14.580564360033895</v>
      </c>
      <c r="Q33" s="151">
        <v>3.4115971352498566</v>
      </c>
      <c r="R33" s="141">
        <f t="shared" ref="R33" si="12">IF(B33&lt;&gt;0,Q33/B33*100,0)</f>
        <v>2.6928744468633288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1356.5170000000001</v>
      </c>
      <c r="C35" s="147">
        <f>B35/B$35*100</f>
        <v>100</v>
      </c>
      <c r="D35" s="145"/>
      <c r="E35" s="152">
        <f>SUM(E8:E33)</f>
        <v>1399.5329999999999</v>
      </c>
      <c r="F35" s="147">
        <f t="shared" ref="F35" si="13">E35/E$35*100</f>
        <v>100</v>
      </c>
      <c r="G35" s="145"/>
      <c r="H35" s="152">
        <f>E35-B35</f>
        <v>43.015999999999849</v>
      </c>
      <c r="I35" s="147">
        <f>IF(B35&lt;&gt;0,((E35/B35)-1)*100,0)</f>
        <v>3.1710623604422006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West Midlands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96.590934249281148</v>
      </c>
      <c r="C44" s="141">
        <f t="shared" ref="C44:C68" si="15">B44/B$71*100</f>
        <v>6.901654641175389</v>
      </c>
      <c r="E44" s="151">
        <v>95.412020046728969</v>
      </c>
      <c r="F44" s="141">
        <f t="shared" ref="F44:F68" si="16">E44/E$71*100</f>
        <v>6.4058257503727205</v>
      </c>
      <c r="H44" s="151">
        <f>E44-B44</f>
        <v>-1.1789142025521784</v>
      </c>
      <c r="I44" s="141">
        <f>IF(B44&gt;0,((E44/B44)-1)*100,0)</f>
        <v>-1.2205226212116838</v>
      </c>
      <c r="K44" s="151">
        <f>(($E$71/$B$71)-1)*B44</f>
        <v>6.2062439195305261</v>
      </c>
      <c r="L44" s="141">
        <f>IF(B44&gt;0,K44/B44*100,0)</f>
        <v>6.4252861490225355</v>
      </c>
      <c r="N44" s="151">
        <f>H44-(K44+Q44)</f>
        <v>-5.3914359866984958</v>
      </c>
      <c r="O44" s="141">
        <f>IF(B44&gt;0,N44/B44*100,0)</f>
        <v>-5.5817205088671358</v>
      </c>
      <c r="Q44" s="151">
        <v>-1.9937221353842089</v>
      </c>
      <c r="R44" s="141">
        <f>IF(B44&gt;0,Q44/B44*100,0)</f>
        <v>-2.0640882613670826</v>
      </c>
      <c r="T44" s="151"/>
    </row>
    <row r="45" spans="1:20" x14ac:dyDescent="0.2">
      <c r="A45" s="135" t="str">
        <f t="shared" si="14"/>
        <v>12 Other managers and proprietors</v>
      </c>
      <c r="B45" s="151">
        <v>38.084801702280608</v>
      </c>
      <c r="C45" s="141">
        <f t="shared" si="15"/>
        <v>2.7212507102212387</v>
      </c>
      <c r="E45" s="151">
        <v>44.802913065359874</v>
      </c>
      <c r="F45" s="141">
        <f t="shared" si="16"/>
        <v>3.0080031223029531</v>
      </c>
      <c r="H45" s="151">
        <f t="shared" ref="H45:H71" si="17">E45-B45</f>
        <v>6.7181113630792666</v>
      </c>
      <c r="I45" s="141">
        <f t="shared" ref="I45:I71" si="18">IF(B45&gt;0,((E45/B45)-1)*100,0)</f>
        <v>17.639874865560799</v>
      </c>
      <c r="K45" s="151">
        <f t="shared" ref="K45:K68" si="19">(($E$71/$B$71)-1)*B45</f>
        <v>2.4470574886593348</v>
      </c>
      <c r="L45" s="141">
        <f t="shared" ref="L45:L68" si="20">IF(B45&gt;0,K45/B45*100,0)</f>
        <v>6.4252861490225355</v>
      </c>
      <c r="N45" s="151">
        <f t="shared" ref="N45:N68" si="21">H45-(K45+Q45)</f>
        <v>2.9651242091532088</v>
      </c>
      <c r="O45" s="141">
        <f t="shared" ref="O45:O68" si="22">IF(B45&gt;0,N45/B45*100,0)</f>
        <v>7.7855839511320077</v>
      </c>
      <c r="Q45" s="151">
        <v>1.3059296652667227</v>
      </c>
      <c r="R45" s="141">
        <f>IF(B45&gt;0,Q45/B45*100,0)</f>
        <v>3.4290047654062503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80.611436598787037</v>
      </c>
      <c r="C46" s="141">
        <f t="shared" si="15"/>
        <v>5.7598810888194167</v>
      </c>
      <c r="E46" s="151">
        <v>110.47060317398105</v>
      </c>
      <c r="F46" s="141">
        <f t="shared" si="16"/>
        <v>7.4168373557599239</v>
      </c>
      <c r="H46" s="151">
        <f t="shared" si="17"/>
        <v>29.85916657519401</v>
      </c>
      <c r="I46" s="141">
        <f t="shared" si="18"/>
        <v>37.040856527351984</v>
      </c>
      <c r="K46" s="151">
        <f t="shared" si="19"/>
        <v>5.179515470309946</v>
      </c>
      <c r="L46" s="141">
        <f t="shared" si="20"/>
        <v>6.4252861490225355</v>
      </c>
      <c r="N46" s="151">
        <f t="shared" si="21"/>
        <v>26.622020585983012</v>
      </c>
      <c r="O46" s="141">
        <f t="shared" si="22"/>
        <v>33.025116173631865</v>
      </c>
      <c r="Q46" s="151">
        <v>-1.9423694810989487</v>
      </c>
      <c r="R46" s="141">
        <f t="shared" ref="R46:R68" si="23">IF(B46&gt;0,Q46/B46*100,0)</f>
        <v>-2.4095457953024195</v>
      </c>
      <c r="T46" s="151"/>
    </row>
    <row r="47" spans="1:20" x14ac:dyDescent="0.2">
      <c r="A47" s="135" t="str">
        <f t="shared" si="14"/>
        <v>22 Health professionals</v>
      </c>
      <c r="B47" s="151">
        <v>72.267777021398018</v>
      </c>
      <c r="C47" s="141">
        <f t="shared" si="15"/>
        <v>5.1637065379235807</v>
      </c>
      <c r="E47" s="151">
        <v>76.240492364155628</v>
      </c>
      <c r="F47" s="141">
        <f t="shared" si="16"/>
        <v>5.1186769651057844</v>
      </c>
      <c r="H47" s="151">
        <f t="shared" si="17"/>
        <v>3.9727153427576098</v>
      </c>
      <c r="I47" s="141">
        <f t="shared" si="18"/>
        <v>5.4972153655443279</v>
      </c>
      <c r="K47" s="151">
        <f t="shared" si="19"/>
        <v>4.6434114671623776</v>
      </c>
      <c r="L47" s="141">
        <f t="shared" si="20"/>
        <v>6.4252861490225355</v>
      </c>
      <c r="N47" s="151">
        <f t="shared" si="21"/>
        <v>-2.8162560325113706</v>
      </c>
      <c r="O47" s="141">
        <f t="shared" si="22"/>
        <v>-3.8969733795429953</v>
      </c>
      <c r="Q47" s="151">
        <v>2.1455599081066032</v>
      </c>
      <c r="R47" s="141">
        <f t="shared" si="23"/>
        <v>2.9689025960647952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65.708937224498371</v>
      </c>
      <c r="C48" s="141">
        <f t="shared" si="15"/>
        <v>4.6950616544589066</v>
      </c>
      <c r="E48" s="151">
        <v>72.304572186945521</v>
      </c>
      <c r="F48" s="141">
        <f t="shared" si="16"/>
        <v>4.8544249472757892</v>
      </c>
      <c r="H48" s="151">
        <f t="shared" si="17"/>
        <v>6.59563496244715</v>
      </c>
      <c r="I48" s="141">
        <f t="shared" si="18"/>
        <v>10.037652777601291</v>
      </c>
      <c r="K48" s="151">
        <f t="shared" si="19"/>
        <v>4.2219872421556071</v>
      </c>
      <c r="L48" s="141">
        <f t="shared" si="20"/>
        <v>6.4252861490225355</v>
      </c>
      <c r="N48" s="151">
        <f t="shared" si="21"/>
        <v>0.78177039216232913</v>
      </c>
      <c r="O48" s="141">
        <f t="shared" si="22"/>
        <v>1.1897474303858628</v>
      </c>
      <c r="Q48" s="151">
        <v>1.591877328129214</v>
      </c>
      <c r="R48" s="141">
        <f t="shared" si="23"/>
        <v>2.4226191981928933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86.819215868404697</v>
      </c>
      <c r="C49" s="141">
        <f t="shared" si="15"/>
        <v>6.2034418529898687</v>
      </c>
      <c r="E49" s="151">
        <v>100.6652189272212</v>
      </c>
      <c r="F49" s="141">
        <f t="shared" si="16"/>
        <v>6.7585179650853462</v>
      </c>
      <c r="H49" s="151">
        <f t="shared" si="17"/>
        <v>13.846003058816507</v>
      </c>
      <c r="I49" s="141">
        <f t="shared" si="18"/>
        <v>15.948085824460145</v>
      </c>
      <c r="K49" s="151">
        <f t="shared" si="19"/>
        <v>5.5783830518825823</v>
      </c>
      <c r="L49" s="141">
        <f t="shared" si="20"/>
        <v>6.4252861490225355</v>
      </c>
      <c r="N49" s="151">
        <f t="shared" si="21"/>
        <v>8.9497014770510095</v>
      </c>
      <c r="O49" s="141">
        <f t="shared" si="22"/>
        <v>10.308433896266035</v>
      </c>
      <c r="Q49" s="151">
        <v>-0.68208147011708498</v>
      </c>
      <c r="R49" s="141">
        <f t="shared" si="23"/>
        <v>-0.78563422082841972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26.282893962293198</v>
      </c>
      <c r="C50" s="141">
        <f t="shared" si="15"/>
        <v>1.8779760078749981</v>
      </c>
      <c r="E50" s="151">
        <v>26.009923553470315</v>
      </c>
      <c r="F50" s="141">
        <f t="shared" si="16"/>
        <v>1.7462688451878989</v>
      </c>
      <c r="H50" s="151">
        <f t="shared" si="17"/>
        <v>-0.27297040882288215</v>
      </c>
      <c r="I50" s="141">
        <f t="shared" si="18"/>
        <v>-1.0385858163659556</v>
      </c>
      <c r="K50" s="151">
        <f t="shared" si="19"/>
        <v>1.6887511453215052</v>
      </c>
      <c r="L50" s="141">
        <f t="shared" si="20"/>
        <v>6.4252861490225355</v>
      </c>
      <c r="N50" s="151">
        <f t="shared" si="21"/>
        <v>-1.4293631718569577</v>
      </c>
      <c r="O50" s="141">
        <f t="shared" si="22"/>
        <v>-5.4383781858557745</v>
      </c>
      <c r="Q50" s="151">
        <v>-0.5323583822874296</v>
      </c>
      <c r="R50" s="141">
        <f t="shared" si="23"/>
        <v>-2.0254937795327201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30.230665158954995</v>
      </c>
      <c r="C51" s="141">
        <f t="shared" si="15"/>
        <v>2.1600537578574426</v>
      </c>
      <c r="E51" s="151">
        <v>57.499976602575899</v>
      </c>
      <c r="F51" s="141">
        <f t="shared" si="16"/>
        <v>3.8604657000890876</v>
      </c>
      <c r="H51" s="151">
        <f t="shared" si="17"/>
        <v>27.269311443620904</v>
      </c>
      <c r="I51" s="141">
        <f t="shared" si="18"/>
        <v>90.204139737703159</v>
      </c>
      <c r="K51" s="151">
        <f t="shared" si="19"/>
        <v>1.9424067412157167</v>
      </c>
      <c r="L51" s="141">
        <f t="shared" si="20"/>
        <v>6.4252861490225355</v>
      </c>
      <c r="N51" s="151">
        <f t="shared" si="21"/>
        <v>24.300137042468709</v>
      </c>
      <c r="O51" s="141">
        <f t="shared" si="22"/>
        <v>80.382409433258758</v>
      </c>
      <c r="Q51" s="151">
        <v>1.0267676599364788</v>
      </c>
      <c r="R51" s="141">
        <f t="shared" si="23"/>
        <v>3.3964441554218578</v>
      </c>
      <c r="T51" s="151"/>
    </row>
    <row r="52" spans="1:20" x14ac:dyDescent="0.2">
      <c r="A52" s="135" t="str">
        <f t="shared" si="14"/>
        <v>33 Protective service occupations</v>
      </c>
      <c r="B52" s="151">
        <v>15.114089473199824</v>
      </c>
      <c r="C52" s="141">
        <f t="shared" si="15"/>
        <v>1.0799380559943799</v>
      </c>
      <c r="E52" s="151">
        <v>14.167041790051462</v>
      </c>
      <c r="F52" s="141">
        <f t="shared" si="16"/>
        <v>0.95115480272686403</v>
      </c>
      <c r="H52" s="151">
        <f t="shared" si="17"/>
        <v>-0.9470476831483623</v>
      </c>
      <c r="I52" s="141">
        <f t="shared" si="18"/>
        <v>-6.2659923035897069</v>
      </c>
      <c r="K52" s="151">
        <f t="shared" si="19"/>
        <v>0.97112349747238136</v>
      </c>
      <c r="L52" s="141">
        <f t="shared" si="20"/>
        <v>6.4252861490225355</v>
      </c>
      <c r="N52" s="151">
        <f t="shared" si="21"/>
        <v>-1.8322632519900715</v>
      </c>
      <c r="O52" s="141">
        <f t="shared" si="22"/>
        <v>-12.122882130868851</v>
      </c>
      <c r="Q52" s="151">
        <v>-8.5907928630672148E-2</v>
      </c>
      <c r="R52" s="141">
        <f t="shared" si="23"/>
        <v>-0.56839632174338628</v>
      </c>
      <c r="T52" s="151"/>
    </row>
    <row r="53" spans="1:20" x14ac:dyDescent="0.2">
      <c r="A53" s="135" t="str">
        <f t="shared" si="14"/>
        <v>34 Culture, media and sports occupations</v>
      </c>
      <c r="B53" s="151">
        <v>23.494320253046975</v>
      </c>
      <c r="C53" s="141">
        <f t="shared" si="15"/>
        <v>1.6787257072928596</v>
      </c>
      <c r="E53" s="151">
        <v>22.16370092495232</v>
      </c>
      <c r="F53" s="141">
        <f t="shared" si="16"/>
        <v>1.4880389917233146</v>
      </c>
      <c r="H53" s="151">
        <f t="shared" si="17"/>
        <v>-1.3306193280946559</v>
      </c>
      <c r="I53" s="141">
        <f t="shared" si="18"/>
        <v>-5.6635787448333978</v>
      </c>
      <c r="K53" s="151">
        <f t="shared" si="19"/>
        <v>1.5095773050260237</v>
      </c>
      <c r="L53" s="141">
        <f t="shared" si="20"/>
        <v>6.4252861490225355</v>
      </c>
      <c r="N53" s="151">
        <f t="shared" si="21"/>
        <v>-2.1392355218533305</v>
      </c>
      <c r="O53" s="141">
        <f t="shared" si="22"/>
        <v>-9.1053305599505201</v>
      </c>
      <c r="Q53" s="151">
        <v>-0.70096111126734884</v>
      </c>
      <c r="R53" s="141">
        <f t="shared" si="23"/>
        <v>-2.9835343339054097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86.13151984306154</v>
      </c>
      <c r="C54" s="141">
        <f t="shared" si="15"/>
        <v>6.1543043174445717</v>
      </c>
      <c r="E54" s="151">
        <v>91.65627931643246</v>
      </c>
      <c r="F54" s="141">
        <f t="shared" si="16"/>
        <v>6.1536707213724524</v>
      </c>
      <c r="H54" s="151">
        <f t="shared" si="17"/>
        <v>5.5247594733709207</v>
      </c>
      <c r="I54" s="141">
        <f t="shared" si="18"/>
        <v>6.4143294852308186</v>
      </c>
      <c r="K54" s="151">
        <f t="shared" si="19"/>
        <v>5.5341966144188302</v>
      </c>
      <c r="L54" s="141">
        <f t="shared" si="20"/>
        <v>6.4252861490225355</v>
      </c>
      <c r="N54" s="151">
        <f t="shared" si="21"/>
        <v>1.0168036133139955</v>
      </c>
      <c r="O54" s="141">
        <f t="shared" si="22"/>
        <v>1.1805244063575011</v>
      </c>
      <c r="Q54" s="151">
        <v>-1.0262407543619048</v>
      </c>
      <c r="R54" s="141">
        <f t="shared" si="23"/>
        <v>-1.1914810701492287</v>
      </c>
      <c r="T54" s="151"/>
    </row>
    <row r="55" spans="1:20" x14ac:dyDescent="0.2">
      <c r="A55" s="135" t="str">
        <f t="shared" si="14"/>
        <v>41 Administrative occupations</v>
      </c>
      <c r="B55" s="151">
        <v>141.95869983541084</v>
      </c>
      <c r="C55" s="141">
        <f t="shared" si="15"/>
        <v>10.143290643050992</v>
      </c>
      <c r="E55" s="151">
        <v>145.7865770220485</v>
      </c>
      <c r="F55" s="141">
        <f t="shared" si="16"/>
        <v>9.7879010284988794</v>
      </c>
      <c r="H55" s="151">
        <f t="shared" si="17"/>
        <v>3.8278771866376644</v>
      </c>
      <c r="I55" s="141">
        <f t="shared" si="18"/>
        <v>2.6964724184398436</v>
      </c>
      <c r="K55" s="151">
        <f t="shared" si="19"/>
        <v>9.1212526778571288</v>
      </c>
      <c r="L55" s="141">
        <f t="shared" si="20"/>
        <v>6.4252861490225355</v>
      </c>
      <c r="N55" s="151">
        <f t="shared" si="21"/>
        <v>-4.0029701354289164</v>
      </c>
      <c r="O55" s="141">
        <f t="shared" si="22"/>
        <v>-2.8198131851517543</v>
      </c>
      <c r="Q55" s="151">
        <v>-1.2904053557905482</v>
      </c>
      <c r="R55" s="141">
        <f t="shared" si="23"/>
        <v>-0.90900054543093489</v>
      </c>
      <c r="T55" s="151"/>
    </row>
    <row r="56" spans="1:20" x14ac:dyDescent="0.2">
      <c r="A56" s="135" t="str">
        <f t="shared" si="14"/>
        <v>42 Secretarial and related occupations</v>
      </c>
      <c r="B56" s="151">
        <v>27.993247054057917</v>
      </c>
      <c r="C56" s="141">
        <f t="shared" si="15"/>
        <v>2.0001848512366567</v>
      </c>
      <c r="E56" s="151">
        <v>16.67724227742826</v>
      </c>
      <c r="F56" s="141">
        <f t="shared" si="16"/>
        <v>1.1196860518583798</v>
      </c>
      <c r="H56" s="151">
        <f t="shared" si="17"/>
        <v>-11.316004776629658</v>
      </c>
      <c r="I56" s="141">
        <f t="shared" si="18"/>
        <v>-40.424052110772493</v>
      </c>
      <c r="K56" s="151">
        <f t="shared" si="19"/>
        <v>1.7986462256260423</v>
      </c>
      <c r="L56" s="141">
        <f t="shared" si="20"/>
        <v>6.4252861490225355</v>
      </c>
      <c r="N56" s="151">
        <f t="shared" si="21"/>
        <v>-13.515463767572847</v>
      </c>
      <c r="O56" s="141">
        <f t="shared" si="22"/>
        <v>-48.281157743055161</v>
      </c>
      <c r="Q56" s="151">
        <v>0.40081276531714705</v>
      </c>
      <c r="R56" s="141">
        <f t="shared" si="23"/>
        <v>1.4318194832601421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8.349806678424633</v>
      </c>
      <c r="C57" s="141">
        <f t="shared" si="15"/>
        <v>0.59661377605420052</v>
      </c>
      <c r="E57" s="151">
        <v>9.276555211666361</v>
      </c>
      <c r="F57" s="141">
        <f t="shared" si="16"/>
        <v>0.62281457011960506</v>
      </c>
      <c r="H57" s="151">
        <f t="shared" si="17"/>
        <v>0.92674853324172801</v>
      </c>
      <c r="I57" s="141">
        <f t="shared" si="18"/>
        <v>11.099041797415342</v>
      </c>
      <c r="K57" s="151">
        <f t="shared" si="19"/>
        <v>0.53649897197897656</v>
      </c>
      <c r="L57" s="141">
        <f t="shared" si="20"/>
        <v>6.4252861490225355</v>
      </c>
      <c r="N57" s="151">
        <f t="shared" si="21"/>
        <v>0.64104182814607991</v>
      </c>
      <c r="O57" s="141">
        <f t="shared" si="22"/>
        <v>7.6773253900894627</v>
      </c>
      <c r="Q57" s="151">
        <v>-0.25079226688332845</v>
      </c>
      <c r="R57" s="141">
        <f t="shared" si="23"/>
        <v>-3.0035697416966509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54.900774632940049</v>
      </c>
      <c r="C58" s="141">
        <f t="shared" si="15"/>
        <v>3.9227924338290023</v>
      </c>
      <c r="E58" s="151">
        <v>50.24728429093318</v>
      </c>
      <c r="F58" s="141">
        <f t="shared" si="16"/>
        <v>3.3735303732120627</v>
      </c>
      <c r="H58" s="151">
        <f t="shared" si="17"/>
        <v>-4.6534903420068687</v>
      </c>
      <c r="I58" s="141">
        <f t="shared" si="18"/>
        <v>-8.4761833928929882</v>
      </c>
      <c r="K58" s="151">
        <f t="shared" si="19"/>
        <v>3.5275318681963745</v>
      </c>
      <c r="L58" s="141">
        <f t="shared" si="20"/>
        <v>6.4252861490225355</v>
      </c>
      <c r="N58" s="151">
        <f t="shared" si="21"/>
        <v>-3.9345482015647311</v>
      </c>
      <c r="O58" s="141">
        <f t="shared" si="22"/>
        <v>-7.1666533448218992</v>
      </c>
      <c r="Q58" s="151">
        <v>-4.2464740086385122</v>
      </c>
      <c r="R58" s="141">
        <f t="shared" si="23"/>
        <v>-7.7348161970936209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42.509956080887441</v>
      </c>
      <c r="C59" s="141">
        <f t="shared" si="15"/>
        <v>3.0374386370944766</v>
      </c>
      <c r="E59" s="151">
        <v>35.496754282634605</v>
      </c>
      <c r="F59" s="141">
        <f t="shared" si="16"/>
        <v>2.3832010110150623</v>
      </c>
      <c r="H59" s="151">
        <f t="shared" si="17"/>
        <v>-7.0132017982528367</v>
      </c>
      <c r="I59" s="141">
        <f t="shared" si="18"/>
        <v>-16.497786506549662</v>
      </c>
      <c r="K59" s="151">
        <f t="shared" si="19"/>
        <v>2.7313863200208237</v>
      </c>
      <c r="L59" s="141">
        <f t="shared" si="20"/>
        <v>6.4252861490225355</v>
      </c>
      <c r="N59" s="151">
        <f t="shared" si="21"/>
        <v>-7.7601217265802349</v>
      </c>
      <c r="O59" s="141">
        <f t="shared" si="22"/>
        <v>-18.254833554319291</v>
      </c>
      <c r="Q59" s="151">
        <v>-1.9844663916934258</v>
      </c>
      <c r="R59" s="141">
        <f t="shared" si="23"/>
        <v>-4.6682391012529081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22.295515249949521</v>
      </c>
      <c r="C60" s="141">
        <f t="shared" si="15"/>
        <v>1.5930682056049785</v>
      </c>
      <c r="E60" s="151">
        <v>22.273005082548515</v>
      </c>
      <c r="F60" s="141">
        <f t="shared" si="16"/>
        <v>1.4953775156012241</v>
      </c>
      <c r="H60" s="151">
        <f t="shared" si="17"/>
        <v>-2.2510167401005532E-2</v>
      </c>
      <c r="I60" s="141">
        <f t="shared" si="18"/>
        <v>-0.10096275932020005</v>
      </c>
      <c r="K60" s="151">
        <f t="shared" si="19"/>
        <v>1.4325506532082137</v>
      </c>
      <c r="L60" s="141">
        <f t="shared" si="20"/>
        <v>6.4252861490225355</v>
      </c>
      <c r="N60" s="151">
        <f t="shared" si="21"/>
        <v>-2.1261088451895014</v>
      </c>
      <c r="O60" s="141">
        <f t="shared" si="22"/>
        <v>-9.5360381733914625</v>
      </c>
      <c r="Q60" s="151">
        <v>0.67104802458028212</v>
      </c>
      <c r="R60" s="141">
        <f t="shared" si="23"/>
        <v>3.0097892650487252</v>
      </c>
      <c r="T60" s="151"/>
    </row>
    <row r="61" spans="1:20" x14ac:dyDescent="0.2">
      <c r="A61" s="135" t="str">
        <f t="shared" si="14"/>
        <v>61 Caring personal service occupations</v>
      </c>
      <c r="B61" s="151">
        <v>111.84088324361716</v>
      </c>
      <c r="C61" s="141">
        <f t="shared" si="15"/>
        <v>7.9913001868206868</v>
      </c>
      <c r="E61" s="151">
        <v>126.88497886897359</v>
      </c>
      <c r="F61" s="141">
        <f t="shared" si="16"/>
        <v>8.5188749234770551</v>
      </c>
      <c r="H61" s="151">
        <f t="shared" si="17"/>
        <v>15.044095625356434</v>
      </c>
      <c r="I61" s="141">
        <f t="shared" si="18"/>
        <v>13.4513383559272</v>
      </c>
      <c r="K61" s="151">
        <f t="shared" si="19"/>
        <v>7.1860967799965989</v>
      </c>
      <c r="L61" s="141">
        <f t="shared" si="20"/>
        <v>6.4252861490225355</v>
      </c>
      <c r="N61" s="151">
        <f t="shared" si="21"/>
        <v>3.8809172450935989</v>
      </c>
      <c r="O61" s="141">
        <f t="shared" si="22"/>
        <v>3.4700345102246732</v>
      </c>
      <c r="Q61" s="151">
        <v>3.9770816002662355</v>
      </c>
      <c r="R61" s="141">
        <f t="shared" si="23"/>
        <v>3.556017696679993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26.173063819706577</v>
      </c>
      <c r="C62" s="141">
        <f t="shared" si="15"/>
        <v>1.8701283799457804</v>
      </c>
      <c r="E62" s="151">
        <v>24.444613151915302</v>
      </c>
      <c r="F62" s="141">
        <f t="shared" si="16"/>
        <v>1.6411761569427858</v>
      </c>
      <c r="H62" s="151">
        <f t="shared" si="17"/>
        <v>-1.7284506677912752</v>
      </c>
      <c r="I62" s="141">
        <f t="shared" si="18"/>
        <v>-6.603929443254053</v>
      </c>
      <c r="K62" s="151">
        <f t="shared" si="19"/>
        <v>1.6816942443824352</v>
      </c>
      <c r="L62" s="141">
        <f t="shared" si="20"/>
        <v>6.4252861490225355</v>
      </c>
      <c r="N62" s="151">
        <f t="shared" si="21"/>
        <v>-3.503261700947836</v>
      </c>
      <c r="O62" s="141">
        <f t="shared" si="22"/>
        <v>-13.384988953070573</v>
      </c>
      <c r="Q62" s="151">
        <v>9.3116788774125547E-2</v>
      </c>
      <c r="R62" s="141">
        <f t="shared" si="23"/>
        <v>0.35577336079398852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1.3902656047097575</v>
      </c>
      <c r="C63" s="141">
        <f t="shared" si="15"/>
        <v>9.9337822309996091E-2</v>
      </c>
      <c r="E63" s="151">
        <v>1.1849281675053702</v>
      </c>
      <c r="F63" s="141">
        <f t="shared" si="16"/>
        <v>7.955437233202238E-2</v>
      </c>
      <c r="H63" s="151">
        <f t="shared" si="17"/>
        <v>-0.20533743720438724</v>
      </c>
      <c r="I63" s="141">
        <f t="shared" si="18"/>
        <v>-14.769655273695347</v>
      </c>
      <c r="K63" s="151">
        <f t="shared" si="19"/>
        <v>8.9328543334040444E-2</v>
      </c>
      <c r="L63" s="141">
        <f t="shared" si="20"/>
        <v>6.4252861490225355</v>
      </c>
      <c r="N63" s="151">
        <f t="shared" si="21"/>
        <v>-0.33439740275198365</v>
      </c>
      <c r="O63" s="141">
        <f t="shared" si="22"/>
        <v>-24.052771040235513</v>
      </c>
      <c r="Q63" s="151">
        <v>3.9731422213555981E-2</v>
      </c>
      <c r="R63" s="141">
        <f t="shared" si="23"/>
        <v>2.8578296175176265</v>
      </c>
      <c r="T63" s="151"/>
    </row>
    <row r="64" spans="1:20" x14ac:dyDescent="0.2">
      <c r="A64" s="135" t="str">
        <f t="shared" si="14"/>
        <v>71 Sales occupations</v>
      </c>
      <c r="B64" s="151">
        <v>77.713883003465142</v>
      </c>
      <c r="C64" s="141">
        <f t="shared" si="15"/>
        <v>5.5528439131814071</v>
      </c>
      <c r="E64" s="151">
        <v>73.138103154950045</v>
      </c>
      <c r="F64" s="141">
        <f t="shared" si="16"/>
        <v>4.9103870172116464</v>
      </c>
      <c r="H64" s="151">
        <f t="shared" si="17"/>
        <v>-4.5757798485150971</v>
      </c>
      <c r="I64" s="141">
        <f t="shared" si="18"/>
        <v>-5.8879825221332283</v>
      </c>
      <c r="K64" s="151">
        <f t="shared" si="19"/>
        <v>4.993339360489224</v>
      </c>
      <c r="L64" s="141">
        <f t="shared" si="20"/>
        <v>6.4252861490225355</v>
      </c>
      <c r="N64" s="151">
        <f t="shared" si="21"/>
        <v>-8.2573567677680337</v>
      </c>
      <c r="O64" s="141">
        <f t="shared" si="22"/>
        <v>-10.62533031247435</v>
      </c>
      <c r="Q64" s="151">
        <v>-1.3117624412362874</v>
      </c>
      <c r="R64" s="141">
        <f t="shared" si="23"/>
        <v>-1.6879383586814185</v>
      </c>
      <c r="T64" s="151"/>
    </row>
    <row r="65" spans="1:20" x14ac:dyDescent="0.2">
      <c r="A65" s="135" t="str">
        <f t="shared" si="14"/>
        <v>72 Customer service occupations</v>
      </c>
      <c r="B65" s="151">
        <v>28.21447168795601</v>
      </c>
      <c r="C65" s="141">
        <f t="shared" si="15"/>
        <v>2.0159918835751647</v>
      </c>
      <c r="E65" s="151">
        <v>35.944256708176411</v>
      </c>
      <c r="F65" s="141">
        <f t="shared" si="16"/>
        <v>2.4132456800146915</v>
      </c>
      <c r="H65" s="151">
        <f t="shared" si="17"/>
        <v>7.729785020220401</v>
      </c>
      <c r="I65" s="141">
        <f t="shared" si="18"/>
        <v>27.396525817352213</v>
      </c>
      <c r="K65" s="151">
        <f t="shared" si="19"/>
        <v>1.8128605413861223</v>
      </c>
      <c r="L65" s="141">
        <f t="shared" si="20"/>
        <v>6.4252861490225355</v>
      </c>
      <c r="N65" s="151">
        <f t="shared" si="21"/>
        <v>5.875860651183948</v>
      </c>
      <c r="O65" s="141">
        <f t="shared" si="22"/>
        <v>20.825697947384189</v>
      </c>
      <c r="Q65" s="151">
        <v>4.1063827650331064E-2</v>
      </c>
      <c r="R65" s="141">
        <f t="shared" si="23"/>
        <v>0.14554172094549653</v>
      </c>
      <c r="T65" s="151"/>
    </row>
    <row r="66" spans="1:20" x14ac:dyDescent="0.2">
      <c r="A66" s="135" t="str">
        <f t="shared" si="14"/>
        <v>81 Process, plant and machine operatives</v>
      </c>
      <c r="B66" s="151">
        <v>41.821561882194125</v>
      </c>
      <c r="C66" s="141">
        <f t="shared" si="15"/>
        <v>2.9882512153835692</v>
      </c>
      <c r="E66" s="151">
        <v>41.126430923406303</v>
      </c>
      <c r="F66" s="141">
        <f t="shared" si="16"/>
        <v>2.7611694008894729</v>
      </c>
      <c r="H66" s="151">
        <f t="shared" si="17"/>
        <v>-0.69513095878782138</v>
      </c>
      <c r="I66" s="141">
        <f t="shared" si="18"/>
        <v>-1.6621353376182202</v>
      </c>
      <c r="K66" s="151">
        <f t="shared" si="19"/>
        <v>2.6871550229215075</v>
      </c>
      <c r="L66" s="141">
        <f t="shared" si="20"/>
        <v>6.4252861490225355</v>
      </c>
      <c r="N66" s="151">
        <f t="shared" si="21"/>
        <v>1.6123335884322465E-2</v>
      </c>
      <c r="O66" s="141">
        <f t="shared" si="22"/>
        <v>3.8552687079788643E-2</v>
      </c>
      <c r="Q66" s="151">
        <v>-3.3984093175936514</v>
      </c>
      <c r="R66" s="141">
        <f t="shared" si="23"/>
        <v>-8.1259741737205466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55.958956291303743</v>
      </c>
      <c r="C67" s="141">
        <f t="shared" si="15"/>
        <v>3.9984020592085896</v>
      </c>
      <c r="E67" s="151">
        <v>57.670669381098399</v>
      </c>
      <c r="F67" s="141">
        <f t="shared" si="16"/>
        <v>3.8719257676521326</v>
      </c>
      <c r="H67" s="151">
        <f t="shared" si="17"/>
        <v>1.7117130897946566</v>
      </c>
      <c r="I67" s="141">
        <f t="shared" si="18"/>
        <v>3.0588724365837816</v>
      </c>
      <c r="K67" s="151">
        <f t="shared" si="19"/>
        <v>3.5955230677227141</v>
      </c>
      <c r="L67" s="141">
        <f t="shared" si="20"/>
        <v>6.4252861490225355</v>
      </c>
      <c r="N67" s="151">
        <f t="shared" si="21"/>
        <v>-2.9677860521757298</v>
      </c>
      <c r="O67" s="141">
        <f t="shared" si="22"/>
        <v>-5.3035050130785519</v>
      </c>
      <c r="Q67" s="151">
        <v>1.0839760742476723</v>
      </c>
      <c r="R67" s="141">
        <f t="shared" si="23"/>
        <v>1.937091300639799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21.428605516577104</v>
      </c>
      <c r="C68" s="141">
        <f t="shared" si="15"/>
        <v>1.5311254194489952</v>
      </c>
      <c r="E68" s="151">
        <v>42.974336690072789</v>
      </c>
      <c r="F68" s="141">
        <f t="shared" si="16"/>
        <v>2.8852351353595846</v>
      </c>
      <c r="H68" s="151">
        <f t="shared" si="17"/>
        <v>21.545731173495685</v>
      </c>
      <c r="I68" s="141">
        <f t="shared" si="18"/>
        <v>100.54658552945956</v>
      </c>
      <c r="K68" s="151">
        <f t="shared" si="19"/>
        <v>1.3768492221853077</v>
      </c>
      <c r="L68" s="141">
        <f t="shared" si="20"/>
        <v>6.4252861490225355</v>
      </c>
      <c r="N68" s="151">
        <f t="shared" si="21"/>
        <v>20.521229641741684</v>
      </c>
      <c r="O68" s="141">
        <f t="shared" si="22"/>
        <v>95.765585986762062</v>
      </c>
      <c r="Q68" s="151">
        <v>-0.35234769043130693</v>
      </c>
      <c r="R68" s="141">
        <f t="shared" si="23"/>
        <v>-1.6442866063250443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115.6467180635931</v>
      </c>
      <c r="C69" s="141">
        <f t="shared" ref="C69" si="25">B69/B$71*100</f>
        <v>8.263236241202824</v>
      </c>
      <c r="E69" s="151">
        <v>94.938522834766815</v>
      </c>
      <c r="F69" s="141">
        <f t="shared" ref="F69" si="26">E69/E$71*100</f>
        <v>6.3740358288132422</v>
      </c>
      <c r="H69" s="151">
        <f t="shared" ref="H69" si="27">E69-B69</f>
        <v>-20.708195228826284</v>
      </c>
      <c r="I69" s="141">
        <f t="shared" ref="I69" si="28">IF(B69&gt;0,((E69/B69)-1)*100,0)</f>
        <v>-17.90642706993123</v>
      </c>
      <c r="K69" s="151">
        <f t="shared" ref="K69" si="29">(($E$71/$B$71)-1)*B69</f>
        <v>7.4306325575391901</v>
      </c>
      <c r="L69" s="141">
        <f t="shared" ref="L69" si="30">IF(B69&gt;0,K69/B69*100,0)</f>
        <v>6.4252861490225355</v>
      </c>
      <c r="N69" s="151">
        <f t="shared" ref="N69" si="31">H69-(K69+Q69)</f>
        <v>-35.560161457299643</v>
      </c>
      <c r="O69" s="141">
        <f t="shared" ref="O69" si="32">IF(B69&gt;0,N69/B69*100,0)</f>
        <v>-30.748958597982373</v>
      </c>
      <c r="Q69" s="151">
        <v>7.4213336709341702</v>
      </c>
      <c r="R69" s="141">
        <f t="shared" ref="R69" si="33">IF(B69&gt;0,Q69/B69*100,0)</f>
        <v>6.4172453790286079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1399.5329999999999</v>
      </c>
      <c r="C71" s="147">
        <f>B71/B$71*100</f>
        <v>100</v>
      </c>
      <c r="D71" s="145"/>
      <c r="E71" s="152">
        <f>SUM(E44:E69)</f>
        <v>1489.4569999999994</v>
      </c>
      <c r="F71" s="147">
        <f>E71/E$71*100</f>
        <v>100</v>
      </c>
      <c r="G71" s="145"/>
      <c r="H71" s="152">
        <f t="shared" si="17"/>
        <v>89.923999999999523</v>
      </c>
      <c r="I71" s="147">
        <f t="shared" si="18"/>
        <v>6.4252861490225355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West Midlands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West Midlands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West Midlands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West Midlands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96.590934249281389</v>
      </c>
      <c r="C7" s="11">
        <f t="shared" si="2"/>
        <v>95.412020046728941</v>
      </c>
      <c r="D7" s="11">
        <f t="shared" si="2"/>
        <v>-1.178914202552455</v>
      </c>
      <c r="E7" s="11">
        <f t="shared" si="2"/>
        <v>46.491585549397783</v>
      </c>
      <c r="F7" s="11">
        <f t="shared" si="2"/>
        <v>45.312671346845327</v>
      </c>
      <c r="G7" s="200">
        <f>IF(B7&gt;0,(1+(E7/B7))^(1/($C$6-$B$6))-1,0)</f>
        <v>2.6541900856328793E-2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65.291467256990302</v>
      </c>
      <c r="R7" s="11">
        <v>59.214556024331998</v>
      </c>
      <c r="S7" s="345">
        <f>R7-Q7</f>
        <v>-6.0769112326583041</v>
      </c>
      <c r="T7" s="345">
        <v>27.234277203367959</v>
      </c>
      <c r="U7" s="345">
        <f>SUM(S7:T7)</f>
        <v>21.157365970709655</v>
      </c>
      <c r="V7" s="346">
        <f>IF(Q7&gt;0,(1+(T7/Q7))^(1/($C$6-$B$6))-1,0)</f>
        <v>2.3513897493308455E-2</v>
      </c>
      <c r="X7" s="10" t="str">
        <f>name!B4</f>
        <v>Agriculture</v>
      </c>
      <c r="Y7" s="11">
        <v>2.9879999999999982</v>
      </c>
      <c r="Z7" s="11">
        <v>3.2509999999999954</v>
      </c>
      <c r="AA7" s="345">
        <f>Z7-Y7</f>
        <v>0.26299999999999724</v>
      </c>
      <c r="AB7" s="11">
        <v>1.6377768317166996</v>
      </c>
      <c r="AC7" s="345">
        <f>SUM(AA7:AB7)</f>
        <v>1.9007768317166969</v>
      </c>
      <c r="AD7" s="348">
        <f>IF(Y7&gt;0,(1+(AB7/Y7))^(1/($C$6-$B$6))-1,0)</f>
        <v>2.9564609392321861E-2</v>
      </c>
    </row>
    <row r="8" spans="1:30" x14ac:dyDescent="0.2">
      <c r="A8" s="10" t="str">
        <f>name!D5</f>
        <v>12 Other managers and proprietors</v>
      </c>
      <c r="B8" s="11">
        <f t="shared" si="2"/>
        <v>38.084801702280615</v>
      </c>
      <c r="C8" s="11">
        <f t="shared" si="2"/>
        <v>44.802913065359796</v>
      </c>
      <c r="D8" s="11">
        <f t="shared" si="2"/>
        <v>6.7181113630791822</v>
      </c>
      <c r="E8" s="11">
        <f t="shared" si="2"/>
        <v>23.478072709092757</v>
      </c>
      <c r="F8" s="11">
        <f t="shared" si="2"/>
        <v>30.196184072171938</v>
      </c>
      <c r="G8" s="200">
        <f t="shared" ref="G8:G33" si="3">IF(B8&gt;0,(1+(E8/B8))^(1/($C$6-$B$6))-1,0)</f>
        <v>3.2534280658733428E-2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134.67573595156199</v>
      </c>
      <c r="K8" s="11">
        <f t="array" ref="K8:K16">MMULT(aggregation!$B$13:$AA$21,C7:C32)</f>
        <v>140.21493311208874</v>
      </c>
      <c r="L8" s="11">
        <f t="array" ref="L8:L16">MMULT(aggregation!$B$13:$AA$21,D7:D32)</f>
        <v>5.5391971605267276</v>
      </c>
      <c r="M8" s="11">
        <f t="array" ref="M8:M16">MMULT(aggregation!$B$13:$AA$21,E7:E32)</f>
        <v>69.96965825849054</v>
      </c>
      <c r="N8" s="11">
        <f t="array" ref="N8:N16">MMULT(aggregation!$B$13:$AA$21,F7:F32)</f>
        <v>75.508855419017266</v>
      </c>
      <c r="O8" s="11"/>
      <c r="P8" s="10" t="str">
        <f>name!D5</f>
        <v>12 Other managers and proprietors</v>
      </c>
      <c r="Q8" s="11">
        <v>21.130458687074597</v>
      </c>
      <c r="R8" s="11">
        <v>27.017819975162261</v>
      </c>
      <c r="S8" s="345">
        <f t="shared" ref="S8:S31" si="4">R8-Q8</f>
        <v>5.8873612880876642</v>
      </c>
      <c r="T8" s="345">
        <v>12.694585137377139</v>
      </c>
      <c r="U8" s="345">
        <f t="shared" ref="U8:U31" si="5">SUM(S8:T8)</f>
        <v>18.581946425464803</v>
      </c>
      <c r="V8" s="346">
        <f t="shared" ref="V8:V33" si="6">IF(Q8&gt;0,(1+(T8/Q8))^(1/($C$6-$B$6))-1,0)</f>
        <v>3.1862816726776488E-2</v>
      </c>
      <c r="X8" s="10" t="str">
        <f>name!B5</f>
        <v>Mining and quarrying</v>
      </c>
      <c r="Y8" s="11">
        <v>0.63499999999999945</v>
      </c>
      <c r="Z8" s="11">
        <v>0.29400000000000009</v>
      </c>
      <c r="AA8" s="345">
        <f t="shared" ref="AA8:AA29" si="7">Z8-Y8</f>
        <v>-0.34099999999999936</v>
      </c>
      <c r="AB8" s="11">
        <v>0.182985457331273</v>
      </c>
      <c r="AC8" s="345">
        <f t="shared" ref="AC8:AC29" si="8">SUM(AA8:AB8)</f>
        <v>-0.15801454266872636</v>
      </c>
      <c r="AD8" s="348">
        <f t="shared" ref="AD8:AD29" si="9">IF(Y8&gt;0,(1+(AB8/Y8))^(1/($C$6-$B$6))-1,0)</f>
        <v>1.702459835661041E-2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80.611436598787321</v>
      </c>
      <c r="C9" s="11">
        <f t="shared" si="2"/>
        <v>110.47060317398113</v>
      </c>
      <c r="D9" s="11">
        <f t="shared" si="2"/>
        <v>29.859166575193818</v>
      </c>
      <c r="E9" s="11">
        <f t="shared" si="2"/>
        <v>36.587500342109514</v>
      </c>
      <c r="F9" s="11">
        <f t="shared" si="2"/>
        <v>66.446666917303332</v>
      </c>
      <c r="G9" s="200">
        <f t="shared" si="3"/>
        <v>2.5262644455413152E-2</v>
      </c>
      <c r="H9" s="11"/>
      <c r="I9" s="10" t="str">
        <f>name!E5</f>
        <v>Professional occupations</v>
      </c>
      <c r="J9" s="11">
        <v>305.40736671308832</v>
      </c>
      <c r="K9" s="11">
        <v>359.68088665230351</v>
      </c>
      <c r="L9" s="11">
        <v>54.273519939215198</v>
      </c>
      <c r="M9" s="11">
        <v>153.49574253906076</v>
      </c>
      <c r="N9" s="11">
        <v>207.76926247827592</v>
      </c>
      <c r="O9" s="11"/>
      <c r="P9" s="10" t="str">
        <f>name!D6</f>
        <v>21 Science, research, engineering and technology professionals</v>
      </c>
      <c r="Q9" s="11">
        <v>65.685618548848126</v>
      </c>
      <c r="R9" s="11">
        <v>85.292204652608547</v>
      </c>
      <c r="S9" s="345">
        <f t="shared" si="4"/>
        <v>19.606586103760421</v>
      </c>
      <c r="T9" s="345">
        <v>25.731843488219333</v>
      </c>
      <c r="U9" s="345">
        <f t="shared" si="5"/>
        <v>45.338429591979754</v>
      </c>
      <c r="V9" s="346">
        <f t="shared" si="6"/>
        <v>2.2281710770871488E-2</v>
      </c>
      <c r="X9" s="10" t="str">
        <f>name!B6</f>
        <v>Food drink and tobacco</v>
      </c>
      <c r="Y9" s="11">
        <v>10.473999999999977</v>
      </c>
      <c r="Z9" s="11">
        <v>10.255999999999963</v>
      </c>
      <c r="AA9" s="345">
        <f t="shared" si="7"/>
        <v>-0.21800000000001418</v>
      </c>
      <c r="AB9" s="11">
        <v>4.6092157580765738</v>
      </c>
      <c r="AC9" s="345">
        <f t="shared" si="8"/>
        <v>4.3912157580765596</v>
      </c>
      <c r="AD9" s="348">
        <f t="shared" si="9"/>
        <v>2.4610396511910659E-2</v>
      </c>
    </row>
    <row r="10" spans="1:30" x14ac:dyDescent="0.2">
      <c r="A10" s="10" t="str">
        <f>name!D7</f>
        <v>22 Health professionals</v>
      </c>
      <c r="B10" s="11">
        <f t="shared" si="2"/>
        <v>72.26777702139799</v>
      </c>
      <c r="C10" s="11">
        <f t="shared" si="2"/>
        <v>76.240492364155585</v>
      </c>
      <c r="D10" s="11">
        <f t="shared" si="2"/>
        <v>3.9727153427576045</v>
      </c>
      <c r="E10" s="11">
        <f t="shared" si="2"/>
        <v>38.417673758696033</v>
      </c>
      <c r="F10" s="11">
        <f t="shared" si="2"/>
        <v>42.390389101453628</v>
      </c>
      <c r="G10" s="200">
        <f t="shared" si="3"/>
        <v>2.8828665430202127E-2</v>
      </c>
      <c r="H10" s="11"/>
      <c r="I10" s="10" t="str">
        <f>name!E6</f>
        <v>Associate professional occupations</v>
      </c>
      <c r="J10" s="11">
        <v>181.25348869055662</v>
      </c>
      <c r="K10" s="11">
        <v>211.49692218748243</v>
      </c>
      <c r="L10" s="11">
        <v>30.243433496925789</v>
      </c>
      <c r="M10" s="11">
        <v>93.468534460279074</v>
      </c>
      <c r="N10" s="11">
        <v>123.71196795720488</v>
      </c>
      <c r="O10" s="11"/>
      <c r="P10" s="10" t="str">
        <f>name!D7</f>
        <v>22 Health professionals</v>
      </c>
      <c r="Q10" s="11">
        <v>18.591563003813295</v>
      </c>
      <c r="R10" s="11">
        <v>19.372673628390555</v>
      </c>
      <c r="S10" s="345">
        <f t="shared" si="4"/>
        <v>0.78111062457725922</v>
      </c>
      <c r="T10" s="345">
        <v>7.1134799503209258</v>
      </c>
      <c r="U10" s="345">
        <f t="shared" si="5"/>
        <v>7.8945905748981851</v>
      </c>
      <c r="V10" s="346">
        <f t="shared" si="6"/>
        <v>2.1833560002932018E-2</v>
      </c>
      <c r="X10" s="10" t="str">
        <f>name!B7</f>
        <v>Engineering</v>
      </c>
      <c r="Y10" s="11">
        <v>14.859999999999975</v>
      </c>
      <c r="Z10" s="11">
        <v>14.081000000000007</v>
      </c>
      <c r="AA10" s="345">
        <f t="shared" si="7"/>
        <v>-0.77899999999996794</v>
      </c>
      <c r="AB10" s="11">
        <v>6.3694934437851627</v>
      </c>
      <c r="AC10" s="345">
        <f t="shared" si="8"/>
        <v>5.5904934437851947</v>
      </c>
      <c r="AD10" s="348">
        <f t="shared" si="9"/>
        <v>2.4066253337915011E-2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65.708937224498342</v>
      </c>
      <c r="C11" s="11">
        <f t="shared" si="2"/>
        <v>72.304572186945506</v>
      </c>
      <c r="D11" s="11">
        <f t="shared" si="2"/>
        <v>6.5956349624471544</v>
      </c>
      <c r="E11" s="11">
        <f t="shared" si="2"/>
        <v>34.297420965005848</v>
      </c>
      <c r="F11" s="11">
        <f t="shared" si="2"/>
        <v>40.893055927453005</v>
      </c>
      <c r="G11" s="200">
        <f t="shared" si="3"/>
        <v>2.8395603439271611E-2</v>
      </c>
      <c r="H11" s="11"/>
      <c r="I11" s="10" t="str">
        <f>name!E7</f>
        <v>Administrative and secretarial occupations</v>
      </c>
      <c r="J11" s="11">
        <v>169.95194688946845</v>
      </c>
      <c r="K11" s="11">
        <v>162.46381929947668</v>
      </c>
      <c r="L11" s="11">
        <v>-7.4881275899917892</v>
      </c>
      <c r="M11" s="11">
        <v>85.469644283626394</v>
      </c>
      <c r="N11" s="11">
        <v>77.981516693634603</v>
      </c>
      <c r="O11" s="11"/>
      <c r="P11" s="10" t="str">
        <f>name!D8</f>
        <v>23 Teaching and other educational professionals</v>
      </c>
      <c r="Q11" s="11">
        <v>21.396858189006764</v>
      </c>
      <c r="R11" s="11">
        <v>23.46960718683594</v>
      </c>
      <c r="S11" s="345">
        <f t="shared" si="4"/>
        <v>2.0727489978291764</v>
      </c>
      <c r="T11" s="345">
        <v>9.5551396362028242</v>
      </c>
      <c r="U11" s="345">
        <f t="shared" si="5"/>
        <v>11.627888634032001</v>
      </c>
      <c r="V11" s="346">
        <f t="shared" si="6"/>
        <v>2.4918294399542074E-2</v>
      </c>
      <c r="X11" s="10" t="str">
        <f>name!B8</f>
        <v>Rest of manufacturing</v>
      </c>
      <c r="Y11" s="11">
        <v>108.00299999999993</v>
      </c>
      <c r="Z11" s="11">
        <v>96.372999999999976</v>
      </c>
      <c r="AA11" s="345">
        <f t="shared" si="7"/>
        <v>-11.629999999999953</v>
      </c>
      <c r="AB11" s="11">
        <v>43.061918204643703</v>
      </c>
      <c r="AC11" s="345">
        <f t="shared" si="8"/>
        <v>31.43191820464375</v>
      </c>
      <c r="AD11" s="348">
        <f t="shared" si="9"/>
        <v>2.2622129769577892E-2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86.819215868404655</v>
      </c>
      <c r="C12" s="11">
        <f t="shared" si="2"/>
        <v>100.66521892722129</v>
      </c>
      <c r="D12" s="11">
        <f t="shared" si="2"/>
        <v>13.846003058816622</v>
      </c>
      <c r="E12" s="11">
        <f t="shared" si="2"/>
        <v>44.193147473249347</v>
      </c>
      <c r="F12" s="11">
        <f t="shared" si="2"/>
        <v>58.039150532065968</v>
      </c>
      <c r="G12" s="200">
        <f t="shared" si="3"/>
        <v>2.7810605828661572E-2</v>
      </c>
      <c r="H12" s="11"/>
      <c r="I12" s="10" t="str">
        <f>name!E8</f>
        <v>Skilled trades occupations</v>
      </c>
      <c r="J12" s="11">
        <v>128.05605264220171</v>
      </c>
      <c r="K12" s="11">
        <v>117.29359886778272</v>
      </c>
      <c r="L12" s="11">
        <v>-10.762453774418987</v>
      </c>
      <c r="M12" s="11">
        <v>50.893955226229508</v>
      </c>
      <c r="N12" s="11">
        <v>40.131501451810522</v>
      </c>
      <c r="O12" s="11"/>
      <c r="P12" s="10" t="str">
        <f>name!D9</f>
        <v>24 Business, media and public service professionals</v>
      </c>
      <c r="Q12" s="11">
        <v>50.844756438452606</v>
      </c>
      <c r="R12" s="11">
        <v>57.32386754732466</v>
      </c>
      <c r="S12" s="345">
        <f t="shared" si="4"/>
        <v>6.4791111088720541</v>
      </c>
      <c r="T12" s="345">
        <v>22.923021628387943</v>
      </c>
      <c r="U12" s="345">
        <f t="shared" si="5"/>
        <v>29.402132737259997</v>
      </c>
      <c r="V12" s="346">
        <f t="shared" si="6"/>
        <v>2.5119989210165894E-2</v>
      </c>
      <c r="X12" s="10" t="str">
        <f>name!B9</f>
        <v>Electricity and gas</v>
      </c>
      <c r="Y12" s="11">
        <v>5.5689999999999857</v>
      </c>
      <c r="Z12" s="11">
        <v>5.3400000000000079</v>
      </c>
      <c r="AA12" s="345">
        <f t="shared" si="7"/>
        <v>-0.22899999999997789</v>
      </c>
      <c r="AB12" s="11">
        <v>2.2878286235634797</v>
      </c>
      <c r="AC12" s="345">
        <f t="shared" si="8"/>
        <v>2.0588286235635018</v>
      </c>
      <c r="AD12" s="348">
        <f t="shared" si="9"/>
        <v>2.3209752381761151E-2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26.282893962293226</v>
      </c>
      <c r="C13" s="11">
        <f t="shared" si="2"/>
        <v>26.009923553470301</v>
      </c>
      <c r="D13" s="11">
        <f t="shared" si="2"/>
        <v>-0.27297040882292123</v>
      </c>
      <c r="E13" s="11">
        <f t="shared" si="2"/>
        <v>10.008927284538471</v>
      </c>
      <c r="F13" s="11">
        <f t="shared" si="2"/>
        <v>9.7359568757155497</v>
      </c>
      <c r="G13" s="200">
        <f t="shared" si="3"/>
        <v>2.1744649181594689E-2</v>
      </c>
      <c r="H13" s="11"/>
      <c r="I13" s="10" t="str">
        <f>name!E9</f>
        <v>Caring, leisure and other service occupations</v>
      </c>
      <c r="J13" s="11">
        <v>139.40421266803349</v>
      </c>
      <c r="K13" s="11">
        <v>152.51452018839436</v>
      </c>
      <c r="L13" s="11">
        <v>13.110307520360864</v>
      </c>
      <c r="M13" s="11">
        <v>80.987671343387134</v>
      </c>
      <c r="N13" s="11">
        <v>94.097978863748011</v>
      </c>
      <c r="O13" s="11"/>
      <c r="P13" s="10" t="str">
        <f>name!D10</f>
        <v>31 Science, engineering and technology associate professionals</v>
      </c>
      <c r="Q13" s="11">
        <v>20.29043100978723</v>
      </c>
      <c r="R13" s="11">
        <v>18.459949957400422</v>
      </c>
      <c r="S13" s="345">
        <f t="shared" si="4"/>
        <v>-1.8304810523868085</v>
      </c>
      <c r="T13" s="345">
        <v>6.6297011424602408</v>
      </c>
      <c r="U13" s="345">
        <f t="shared" si="5"/>
        <v>4.7992200900734323</v>
      </c>
      <c r="V13" s="346">
        <f t="shared" si="6"/>
        <v>1.90270856614283E-2</v>
      </c>
      <c r="X13" s="10" t="str">
        <f>name!B10</f>
        <v>Water and sewerage</v>
      </c>
      <c r="Y13" s="11">
        <v>9.7119999999999855</v>
      </c>
      <c r="Z13" s="11">
        <v>10.303999999999972</v>
      </c>
      <c r="AA13" s="345">
        <f t="shared" si="7"/>
        <v>0.59199999999998631</v>
      </c>
      <c r="AB13" s="11">
        <v>4.4361529168630458</v>
      </c>
      <c r="AC13" s="345">
        <f t="shared" si="8"/>
        <v>5.0281529168630321</v>
      </c>
      <c r="AD13" s="348">
        <f t="shared" si="9"/>
        <v>2.5398642359599988E-2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30.23066515895497</v>
      </c>
      <c r="C14" s="11">
        <f t="shared" si="2"/>
        <v>57.499976602575906</v>
      </c>
      <c r="D14" s="11">
        <f t="shared" si="2"/>
        <v>27.269311443620929</v>
      </c>
      <c r="E14" s="11">
        <f t="shared" si="2"/>
        <v>28.650717721210341</v>
      </c>
      <c r="F14" s="11">
        <f t="shared" si="2"/>
        <v>55.92002916483127</v>
      </c>
      <c r="G14" s="200">
        <f t="shared" si="3"/>
        <v>4.5446998009169848E-2</v>
      </c>
      <c r="H14" s="11"/>
      <c r="I14" s="10" t="str">
        <f>name!E10</f>
        <v>Sales and customer service occupations</v>
      </c>
      <c r="J14" s="11">
        <v>105.92835469142115</v>
      </c>
      <c r="K14" s="11">
        <v>109.08235986312647</v>
      </c>
      <c r="L14" s="11">
        <v>3.1540051717053119</v>
      </c>
      <c r="M14" s="11">
        <v>48.897952484128069</v>
      </c>
      <c r="N14" s="11">
        <v>52.051957655833391</v>
      </c>
      <c r="O14" s="11"/>
      <c r="P14" s="10" t="str">
        <f>name!D11</f>
        <v>32 Health and social care associate professionals</v>
      </c>
      <c r="Q14" s="11">
        <v>6.7339273506601742</v>
      </c>
      <c r="R14" s="11">
        <v>9.9679035593293523</v>
      </c>
      <c r="S14" s="345">
        <f t="shared" si="4"/>
        <v>3.2339762086691781</v>
      </c>
      <c r="T14" s="345">
        <v>4.3800394109497791</v>
      </c>
      <c r="U14" s="345">
        <f t="shared" si="5"/>
        <v>7.6140156196189572</v>
      </c>
      <c r="V14" s="346">
        <f t="shared" si="6"/>
        <v>3.3967078697496156E-2</v>
      </c>
      <c r="X14" s="10" t="str">
        <f>name!B11</f>
        <v>Construction</v>
      </c>
      <c r="Y14" s="11">
        <v>90.207999999999927</v>
      </c>
      <c r="Z14" s="11">
        <v>92.255999999999915</v>
      </c>
      <c r="AA14" s="345">
        <f t="shared" si="7"/>
        <v>2.0479999999999876</v>
      </c>
      <c r="AB14" s="11">
        <v>37.831045911261683</v>
      </c>
      <c r="AC14" s="345">
        <f t="shared" si="8"/>
        <v>39.87904591126167</v>
      </c>
      <c r="AD14" s="348">
        <f t="shared" si="9"/>
        <v>2.3622503690755359E-2</v>
      </c>
    </row>
    <row r="15" spans="1:30" x14ac:dyDescent="0.2">
      <c r="A15" s="10" t="str">
        <f>name!D12</f>
        <v>33 Protective service occupations</v>
      </c>
      <c r="B15" s="11">
        <f t="shared" si="2"/>
        <v>15.114089473199826</v>
      </c>
      <c r="C15" s="11">
        <f t="shared" si="2"/>
        <v>14.167041790051474</v>
      </c>
      <c r="D15" s="11">
        <f t="shared" si="2"/>
        <v>-0.94704768314835297</v>
      </c>
      <c r="E15" s="11">
        <f t="shared" si="2"/>
        <v>4.6333885997034736</v>
      </c>
      <c r="F15" s="11">
        <f t="shared" si="2"/>
        <v>3.6863409165551211</v>
      </c>
      <c r="G15" s="200">
        <f t="shared" si="3"/>
        <v>1.7986401802081442E-2</v>
      </c>
      <c r="H15" s="11"/>
      <c r="I15" s="10" t="str">
        <f>name!E11</f>
        <v>Process, plant and machine operatives</v>
      </c>
      <c r="J15" s="11">
        <v>97.780518173497939</v>
      </c>
      <c r="K15" s="11">
        <v>98.797100304504681</v>
      </c>
      <c r="L15" s="11">
        <v>1.0165821310067438</v>
      </c>
      <c r="M15" s="11">
        <v>47.811635096350706</v>
      </c>
      <c r="N15" s="11">
        <v>48.828217227357449</v>
      </c>
      <c r="O15" s="11"/>
      <c r="P15" s="10" t="str">
        <f>name!D12</f>
        <v>33 Protective service occupations</v>
      </c>
      <c r="Q15" s="11">
        <v>11.044928167273167</v>
      </c>
      <c r="R15" s="11">
        <v>9.3244803133389098</v>
      </c>
      <c r="S15" s="345">
        <f t="shared" si="4"/>
        <v>-1.7204478539342567</v>
      </c>
      <c r="T15" s="345">
        <v>2.6482731660457879</v>
      </c>
      <c r="U15" s="345">
        <f t="shared" si="5"/>
        <v>0.92782531211153119</v>
      </c>
      <c r="V15" s="346">
        <f t="shared" si="6"/>
        <v>1.4431687165425533E-2</v>
      </c>
      <c r="X15" s="10" t="str">
        <f>name!B12</f>
        <v>Wholesale and retail trade</v>
      </c>
      <c r="Y15" s="11">
        <v>205.96499999999986</v>
      </c>
      <c r="Z15" s="11">
        <v>209.45999999999967</v>
      </c>
      <c r="AA15" s="345">
        <f t="shared" si="7"/>
        <v>3.4949999999998056</v>
      </c>
      <c r="AB15" s="11">
        <v>96.969354264258783</v>
      </c>
      <c r="AC15" s="345">
        <f t="shared" si="8"/>
        <v>100.46435426425859</v>
      </c>
      <c r="AD15" s="348">
        <f t="shared" si="9"/>
        <v>2.6054288927529923E-2</v>
      </c>
    </row>
    <row r="16" spans="1:30" x14ac:dyDescent="0.2">
      <c r="A16" s="10" t="str">
        <f>name!D13</f>
        <v>34 Culture, media and sports occupations</v>
      </c>
      <c r="B16" s="11">
        <f t="shared" si="2"/>
        <v>23.494320253047</v>
      </c>
      <c r="C16" s="11">
        <f t="shared" si="2"/>
        <v>22.163700924952348</v>
      </c>
      <c r="D16" s="11">
        <f t="shared" si="2"/>
        <v>-1.3306193280946517</v>
      </c>
      <c r="E16" s="11">
        <f t="shared" si="2"/>
        <v>9.7505375943231467</v>
      </c>
      <c r="F16" s="11">
        <f t="shared" si="2"/>
        <v>8.4199182662284979</v>
      </c>
      <c r="G16" s="200">
        <f t="shared" si="3"/>
        <v>2.3412631735230116E-2</v>
      </c>
      <c r="H16" s="11"/>
      <c r="I16" s="10" t="str">
        <f>name!E12</f>
        <v>Elementary occupations</v>
      </c>
      <c r="J16" s="11">
        <v>137.07532358017014</v>
      </c>
      <c r="K16" s="11">
        <v>137.91285952483958</v>
      </c>
      <c r="L16" s="11">
        <v>0.83753594466940839</v>
      </c>
      <c r="M16" s="11">
        <v>67.820771951567536</v>
      </c>
      <c r="N16" s="11">
        <v>68.65830789623692</v>
      </c>
      <c r="O16" s="11"/>
      <c r="P16" s="10" t="str">
        <f>name!D13</f>
        <v>34 Culture, media and sports occupations</v>
      </c>
      <c r="Q16" s="11">
        <v>14.145586375817148</v>
      </c>
      <c r="R16" s="11">
        <v>12.824640805423549</v>
      </c>
      <c r="S16" s="345">
        <f t="shared" si="4"/>
        <v>-1.3209455703935991</v>
      </c>
      <c r="T16" s="345">
        <v>5.0147478930967742</v>
      </c>
      <c r="U16" s="345">
        <f t="shared" si="5"/>
        <v>3.6938023227031751</v>
      </c>
      <c r="V16" s="346">
        <f t="shared" si="6"/>
        <v>2.0435303101291158E-2</v>
      </c>
      <c r="X16" s="10" t="str">
        <f>name!B13</f>
        <v>Transport and storage</v>
      </c>
      <c r="Y16" s="11">
        <v>80.689999999999912</v>
      </c>
      <c r="Z16" s="11">
        <v>90.567000000000121</v>
      </c>
      <c r="AA16" s="345">
        <f t="shared" si="7"/>
        <v>9.8770000000002085</v>
      </c>
      <c r="AB16" s="11">
        <v>41.656448619620058</v>
      </c>
      <c r="AC16" s="345">
        <f t="shared" si="8"/>
        <v>51.533448619620266</v>
      </c>
      <c r="AD16" s="348">
        <f t="shared" si="9"/>
        <v>2.8138076916776056E-2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86.131519843061596</v>
      </c>
      <c r="C17" s="11">
        <f t="shared" si="10"/>
        <v>91.656279316432403</v>
      </c>
      <c r="D17" s="11">
        <f t="shared" si="10"/>
        <v>5.5247594733707857</v>
      </c>
      <c r="E17" s="11">
        <f t="shared" si="10"/>
        <v>40.424963260503645</v>
      </c>
      <c r="F17" s="11">
        <f t="shared" si="10"/>
        <v>45.949722733874431</v>
      </c>
      <c r="G17" s="200">
        <f t="shared" si="3"/>
        <v>2.5986120739813989E-2</v>
      </c>
      <c r="H17" s="11"/>
      <c r="O17" s="11"/>
      <c r="P17" s="10" t="str">
        <f>name!D14</f>
        <v>35 Business and public service associate professionals</v>
      </c>
      <c r="Q17" s="11">
        <v>46.903776886496487</v>
      </c>
      <c r="R17" s="11">
        <v>47.067547741832399</v>
      </c>
      <c r="S17" s="345">
        <f t="shared" si="4"/>
        <v>0.16377085533591185</v>
      </c>
      <c r="T17" s="345">
        <v>18.033503991760039</v>
      </c>
      <c r="U17" s="345">
        <f t="shared" si="5"/>
        <v>18.197274847095951</v>
      </c>
      <c r="V17" s="346">
        <f t="shared" si="6"/>
        <v>2.1925145666263468E-2</v>
      </c>
      <c r="X17" s="10" t="str">
        <f>name!B14</f>
        <v>Accommodation and food</v>
      </c>
      <c r="Y17" s="11">
        <v>79.92100000000012</v>
      </c>
      <c r="Z17" s="11">
        <v>101.56599999999996</v>
      </c>
      <c r="AA17" s="345">
        <f t="shared" si="7"/>
        <v>21.64499999999984</v>
      </c>
      <c r="AB17" s="11">
        <v>46.036483233688976</v>
      </c>
      <c r="AC17" s="345">
        <f t="shared" si="8"/>
        <v>67.681483233688823</v>
      </c>
      <c r="AD17" s="348">
        <f t="shared" si="9"/>
        <v>3.0791600501234084E-2</v>
      </c>
    </row>
    <row r="18" spans="1:30" x14ac:dyDescent="0.2">
      <c r="A18" s="10" t="str">
        <f>name!D15</f>
        <v>41 Administrative occupations</v>
      </c>
      <c r="B18" s="11">
        <f t="shared" si="10"/>
        <v>141.95869983541053</v>
      </c>
      <c r="C18" s="11">
        <f t="shared" si="10"/>
        <v>145.78657702204842</v>
      </c>
      <c r="D18" s="11">
        <f t="shared" si="10"/>
        <v>3.8278771866378762</v>
      </c>
      <c r="E18" s="11">
        <f t="shared" si="10"/>
        <v>73.318329880273623</v>
      </c>
      <c r="F18" s="11">
        <f t="shared" si="10"/>
        <v>77.146207066911501</v>
      </c>
      <c r="G18" s="200">
        <f t="shared" si="3"/>
        <v>2.814818210680281E-2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49.254333866814051</v>
      </c>
      <c r="R18" s="11">
        <v>59.896420853440482</v>
      </c>
      <c r="S18" s="345">
        <f t="shared" si="4"/>
        <v>10.642086986626431</v>
      </c>
      <c r="T18" s="345">
        <v>21.077103303625115</v>
      </c>
      <c r="U18" s="345">
        <f t="shared" si="5"/>
        <v>31.719190290251547</v>
      </c>
      <c r="V18" s="346">
        <f t="shared" si="6"/>
        <v>2.4032333274994988E-2</v>
      </c>
      <c r="X18" s="10" t="str">
        <f>name!B15</f>
        <v>Media</v>
      </c>
      <c r="Y18" s="11">
        <v>7.4400000000000048</v>
      </c>
      <c r="Z18" s="11">
        <v>7.4279999999999839</v>
      </c>
      <c r="AA18" s="345">
        <f t="shared" si="7"/>
        <v>-1.2000000000020883E-2</v>
      </c>
      <c r="AB18" s="11">
        <v>3.3948704382456967</v>
      </c>
      <c r="AC18" s="345">
        <f t="shared" si="8"/>
        <v>3.3828704382456758</v>
      </c>
      <c r="AD18" s="348">
        <f t="shared" si="9"/>
        <v>2.5376561186118307E-2</v>
      </c>
    </row>
    <row r="19" spans="1:30" x14ac:dyDescent="0.2">
      <c r="A19" s="10" t="str">
        <f>name!D16</f>
        <v>42 Secretarial and related occupations</v>
      </c>
      <c r="B19" s="11">
        <f t="shared" si="10"/>
        <v>27.993247054057928</v>
      </c>
      <c r="C19" s="11">
        <f t="shared" si="10"/>
        <v>16.677242277428263</v>
      </c>
      <c r="D19" s="11">
        <f t="shared" si="10"/>
        <v>-11.316004776629665</v>
      </c>
      <c r="E19" s="11">
        <f t="shared" si="10"/>
        <v>12.151314403352769</v>
      </c>
      <c r="F19" s="11">
        <f t="shared" si="10"/>
        <v>0.83530962672310416</v>
      </c>
      <c r="G19" s="200">
        <f t="shared" si="3"/>
        <v>2.4326077935103774E-2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1.6822405019853748</v>
      </c>
      <c r="K19" s="11">
        <f t="array" ref="K19:K27">MMULT(aggregation!$B$13:$AA$21,C36:C61)</f>
        <v>3.2378368218951481</v>
      </c>
      <c r="L19" s="11">
        <f t="array" ref="L19:L27">MMULT(aggregation!$B$13:$AA$21,D36:D61)</f>
        <v>1.5555963199097731</v>
      </c>
      <c r="M19" s="11">
        <f t="array" ref="M19:M27">MMULT(aggregation!$B$13:$AA$21,E36:E61)</f>
        <v>1.2720400239379765</v>
      </c>
      <c r="N19" s="11">
        <f t="array" ref="N19:N27">MMULT(aggregation!$B$13:$AA$21,F36:F61)</f>
        <v>2.8276363438477494</v>
      </c>
      <c r="O19" s="11"/>
      <c r="P19" s="10" t="str">
        <f>name!D16</f>
        <v>42 Secretarial and related occupations</v>
      </c>
      <c r="Q19" s="11">
        <v>2.1610920803049902</v>
      </c>
      <c r="R19" s="11">
        <v>2.199467791672149</v>
      </c>
      <c r="S19" s="345">
        <f t="shared" si="4"/>
        <v>3.8375711367158782E-2</v>
      </c>
      <c r="T19" s="345">
        <v>0.66655860482065421</v>
      </c>
      <c r="U19" s="345">
        <f t="shared" si="5"/>
        <v>0.70493431618781299</v>
      </c>
      <c r="V19" s="346">
        <f t="shared" si="6"/>
        <v>1.8083734738162383E-2</v>
      </c>
      <c r="X19" s="10" t="str">
        <f>name!B16</f>
        <v>Information technology</v>
      </c>
      <c r="Y19" s="11">
        <v>32.30799999999995</v>
      </c>
      <c r="Z19" s="11">
        <v>35.604000000000006</v>
      </c>
      <c r="AA19" s="345">
        <f t="shared" si="7"/>
        <v>3.2960000000000562</v>
      </c>
      <c r="AB19" s="11">
        <v>14.691999636702924</v>
      </c>
      <c r="AC19" s="345">
        <f t="shared" si="8"/>
        <v>17.98799963670298</v>
      </c>
      <c r="AD19" s="348">
        <f t="shared" si="9"/>
        <v>2.5303686027908778E-2</v>
      </c>
    </row>
    <row r="20" spans="1:30" x14ac:dyDescent="0.2">
      <c r="A20" s="10" t="str">
        <f>name!D17</f>
        <v>51 Skilled agricultural and related trades</v>
      </c>
      <c r="B20" s="11">
        <f t="shared" si="10"/>
        <v>8.3498066784246472</v>
      </c>
      <c r="C20" s="11">
        <f t="shared" si="10"/>
        <v>9.276555211666377</v>
      </c>
      <c r="D20" s="11">
        <f t="shared" si="10"/>
        <v>0.92674853324172979</v>
      </c>
      <c r="E20" s="11">
        <f t="shared" si="10"/>
        <v>4.7177909479266784</v>
      </c>
      <c r="F20" s="11">
        <f t="shared" si="10"/>
        <v>5.6445394811684073</v>
      </c>
      <c r="G20" s="200">
        <f t="shared" si="3"/>
        <v>3.0310096073286052E-2</v>
      </c>
      <c r="H20" s="11"/>
      <c r="I20" s="11" t="str">
        <f t="shared" si="11"/>
        <v>Professional occupations</v>
      </c>
      <c r="J20" s="11">
        <v>15.810409420341777</v>
      </c>
      <c r="K20" s="11">
        <v>28.226635971777192</v>
      </c>
      <c r="L20" s="11">
        <v>12.416226551435411</v>
      </c>
      <c r="M20" s="11">
        <v>10.049496160211534</v>
      </c>
      <c r="N20" s="11">
        <v>22.465722711646947</v>
      </c>
      <c r="O20" s="11"/>
      <c r="P20" s="10" t="str">
        <f>name!D17</f>
        <v>51 Skilled agricultural and related trades</v>
      </c>
      <c r="Q20" s="11">
        <v>6.8225686169749782</v>
      </c>
      <c r="R20" s="11">
        <v>7.2578184100516134</v>
      </c>
      <c r="S20" s="345">
        <f t="shared" si="4"/>
        <v>0.43524979307663525</v>
      </c>
      <c r="T20" s="345">
        <v>3.5073790507699081</v>
      </c>
      <c r="U20" s="345">
        <f t="shared" si="5"/>
        <v>3.9426288438465433</v>
      </c>
      <c r="V20" s="346">
        <f t="shared" si="6"/>
        <v>2.8040002353692639E-2</v>
      </c>
      <c r="X20" s="10" t="str">
        <f>name!B17</f>
        <v>Finance and insurance</v>
      </c>
      <c r="Y20" s="11">
        <v>45.98600000000004</v>
      </c>
      <c r="Z20" s="11">
        <v>44.345999999999968</v>
      </c>
      <c r="AA20" s="345">
        <f t="shared" si="7"/>
        <v>-1.6400000000000716</v>
      </c>
      <c r="AB20" s="11">
        <v>21.865426143239951</v>
      </c>
      <c r="AC20" s="345">
        <f t="shared" si="8"/>
        <v>20.225426143239879</v>
      </c>
      <c r="AD20" s="348">
        <f t="shared" si="9"/>
        <v>2.6271392473514732E-2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54.900774632940092</v>
      </c>
      <c r="C21" s="11">
        <f t="shared" si="10"/>
        <v>50.247284290933166</v>
      </c>
      <c r="D21" s="11">
        <f t="shared" si="10"/>
        <v>-4.653490342006922</v>
      </c>
      <c r="E21" s="11">
        <f t="shared" si="10"/>
        <v>19.879922444801544</v>
      </c>
      <c r="F21" s="11">
        <f t="shared" si="10"/>
        <v>15.226432102794622</v>
      </c>
      <c r="G21" s="200">
        <f t="shared" si="3"/>
        <v>2.0815844898071312E-2</v>
      </c>
      <c r="H21" s="11"/>
      <c r="I21" s="11" t="str">
        <f t="shared" si="11"/>
        <v>Associate professional occupations</v>
      </c>
      <c r="J21" s="11">
        <v>1.9197236149614849</v>
      </c>
      <c r="K21" s="11">
        <v>4.2110956575493752</v>
      </c>
      <c r="L21" s="11">
        <v>2.2913720425878896</v>
      </c>
      <c r="M21" s="11">
        <v>1.4065359168996161</v>
      </c>
      <c r="N21" s="11">
        <v>3.6979079594875053</v>
      </c>
      <c r="O21" s="11"/>
      <c r="P21" s="10" t="str">
        <f>name!D18</f>
        <v>52 Skilled metal, electrical and electronic trades</v>
      </c>
      <c r="Q21" s="11">
        <v>53.770458853352729</v>
      </c>
      <c r="R21" s="11">
        <v>47.971941151302019</v>
      </c>
      <c r="S21" s="345">
        <f t="shared" si="4"/>
        <v>-5.7985177020507095</v>
      </c>
      <c r="T21" s="345">
        <v>18.796653724773389</v>
      </c>
      <c r="U21" s="345">
        <f t="shared" si="5"/>
        <v>12.998136022722679</v>
      </c>
      <c r="V21" s="346">
        <f t="shared" si="6"/>
        <v>2.0186894077346418E-2</v>
      </c>
      <c r="X21" s="10" t="str">
        <f>name!B18</f>
        <v>Real estate</v>
      </c>
      <c r="Y21" s="11">
        <v>26.397999999999985</v>
      </c>
      <c r="Z21" s="11">
        <v>29.523000000000035</v>
      </c>
      <c r="AA21" s="345">
        <f t="shared" si="7"/>
        <v>3.1250000000000497</v>
      </c>
      <c r="AB21" s="11">
        <v>13.297528500799903</v>
      </c>
      <c r="AC21" s="345">
        <f t="shared" si="8"/>
        <v>16.422528500799952</v>
      </c>
      <c r="AD21" s="348">
        <f t="shared" si="9"/>
        <v>2.7569892145903108E-2</v>
      </c>
    </row>
    <row r="22" spans="1:30" x14ac:dyDescent="0.2">
      <c r="A22" s="10" t="str">
        <f>name!D19</f>
        <v>53 Skilled construction and building trades</v>
      </c>
      <c r="B22" s="11">
        <f t="shared" si="10"/>
        <v>42.509956080887449</v>
      </c>
      <c r="C22" s="11">
        <f t="shared" si="10"/>
        <v>35.496754282634647</v>
      </c>
      <c r="D22" s="11">
        <f t="shared" si="10"/>
        <v>-7.0132017982528021</v>
      </c>
      <c r="E22" s="11">
        <f t="shared" si="10"/>
        <v>16.629540834113214</v>
      </c>
      <c r="F22" s="11">
        <f t="shared" si="10"/>
        <v>9.6163390358604168</v>
      </c>
      <c r="G22" s="200">
        <f t="shared" si="3"/>
        <v>2.2254736064382996E-2</v>
      </c>
      <c r="H22" s="11"/>
      <c r="I22" s="11" t="str">
        <f t="shared" si="11"/>
        <v>Administrative and secretarial occupations</v>
      </c>
      <c r="J22" s="11">
        <v>0.96976410389297119</v>
      </c>
      <c r="K22" s="11">
        <v>2.2859667675978579</v>
      </c>
      <c r="L22" s="11">
        <v>1.3162026637048867</v>
      </c>
      <c r="M22" s="11">
        <v>0.80384961407951439</v>
      </c>
      <c r="N22" s="11">
        <v>2.1200522777844011</v>
      </c>
      <c r="O22" s="11"/>
      <c r="P22" s="10" t="str">
        <f>name!D19</f>
        <v>53 Skilled construction and building trades</v>
      </c>
      <c r="Q22" s="11">
        <v>41.801017412755854</v>
      </c>
      <c r="R22" s="11">
        <v>35.04374571003914</v>
      </c>
      <c r="S22" s="345">
        <f t="shared" si="4"/>
        <v>-6.7572717027167144</v>
      </c>
      <c r="T22" s="345">
        <v>16.397066290215641</v>
      </c>
      <c r="U22" s="345">
        <f t="shared" si="5"/>
        <v>9.6397945874989261</v>
      </c>
      <c r="V22" s="346">
        <f t="shared" si="6"/>
        <v>2.2307284742504985E-2</v>
      </c>
      <c r="X22" s="10" t="str">
        <f>name!B19</f>
        <v>Professional services</v>
      </c>
      <c r="Y22" s="11">
        <v>104.99999999999986</v>
      </c>
      <c r="Z22" s="11">
        <v>113.97100000000002</v>
      </c>
      <c r="AA22" s="345">
        <f t="shared" si="7"/>
        <v>8.97100000000016</v>
      </c>
      <c r="AB22" s="11">
        <v>51.281221639475618</v>
      </c>
      <c r="AC22" s="345">
        <f t="shared" si="8"/>
        <v>60.252221639475778</v>
      </c>
      <c r="AD22" s="348">
        <f t="shared" si="9"/>
        <v>2.6867715364295552E-2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22.295515249949524</v>
      </c>
      <c r="C23" s="11">
        <f t="shared" si="10"/>
        <v>22.273005082548533</v>
      </c>
      <c r="D23" s="11">
        <f t="shared" si="10"/>
        <v>-2.2510167400991099E-2</v>
      </c>
      <c r="E23" s="11">
        <f t="shared" si="10"/>
        <v>9.6667009993880697</v>
      </c>
      <c r="F23" s="11">
        <f t="shared" si="10"/>
        <v>9.6441908319870784</v>
      </c>
      <c r="G23" s="200">
        <f t="shared" si="3"/>
        <v>2.4301852461058315E-2</v>
      </c>
      <c r="H23" s="11"/>
      <c r="I23" s="11" t="str">
        <f t="shared" si="11"/>
        <v>Skilled trades occupations</v>
      </c>
      <c r="J23" s="11">
        <v>0.14505405996387927</v>
      </c>
      <c r="K23" s="11">
        <v>0.27357196977997589</v>
      </c>
      <c r="L23" s="11">
        <v>0.12851790981609659</v>
      </c>
      <c r="M23" s="11">
        <v>0.10109814321165728</v>
      </c>
      <c r="N23" s="11">
        <v>0.2296160530277539</v>
      </c>
      <c r="O23" s="11"/>
      <c r="P23" s="10" t="str">
        <f>name!D20</f>
        <v>54 Textiles, printing and other skilled trades</v>
      </c>
      <c r="Q23" s="11">
        <v>12.916984514812764</v>
      </c>
      <c r="R23" s="11">
        <v>12.493896911922054</v>
      </c>
      <c r="S23" s="345">
        <f t="shared" si="4"/>
        <v>-0.42308760289071046</v>
      </c>
      <c r="T23" s="345">
        <v>4.1200855987504976</v>
      </c>
      <c r="U23" s="345">
        <f t="shared" si="5"/>
        <v>3.6969979958597872</v>
      </c>
      <c r="V23" s="346">
        <f t="shared" si="6"/>
        <v>1.8627941156579064E-2</v>
      </c>
      <c r="X23" s="10" t="str">
        <f>name!B20</f>
        <v>Support services</v>
      </c>
      <c r="Y23" s="11">
        <v>130.88800000000009</v>
      </c>
      <c r="Z23" s="11">
        <v>147.2939999999999</v>
      </c>
      <c r="AA23" s="345">
        <f t="shared" si="7"/>
        <v>16.405999999999807</v>
      </c>
      <c r="AB23" s="11">
        <v>65.644819131149802</v>
      </c>
      <c r="AC23" s="345">
        <f t="shared" si="8"/>
        <v>82.050819131149609</v>
      </c>
      <c r="AD23" s="348">
        <f t="shared" si="9"/>
        <v>2.7469684356872248E-2</v>
      </c>
    </row>
    <row r="24" spans="1:30" x14ac:dyDescent="0.2">
      <c r="A24" s="10" t="str">
        <f>name!D21</f>
        <v>61 Caring personal service occupations</v>
      </c>
      <c r="B24" s="11">
        <f t="shared" si="10"/>
        <v>111.84088324361716</v>
      </c>
      <c r="C24" s="11">
        <f t="shared" si="10"/>
        <v>126.88497886897368</v>
      </c>
      <c r="D24" s="11">
        <f t="shared" si="10"/>
        <v>15.044095625356505</v>
      </c>
      <c r="E24" s="11">
        <f t="shared" si="10"/>
        <v>67.888882066311112</v>
      </c>
      <c r="F24" s="11">
        <f t="shared" si="10"/>
        <v>82.932977691667617</v>
      </c>
      <c r="G24" s="200">
        <f t="shared" si="3"/>
        <v>3.213053817734024E-2</v>
      </c>
      <c r="H24" s="11"/>
      <c r="I24" s="11" t="str">
        <f t="shared" si="11"/>
        <v>Caring, leisure and other service occupations</v>
      </c>
      <c r="J24" s="11">
        <v>0.12054897056214151</v>
      </c>
      <c r="K24" s="11">
        <v>0.29273488389686514</v>
      </c>
      <c r="L24" s="11">
        <v>0.17218591333472363</v>
      </c>
      <c r="M24" s="11">
        <v>0.10682645558066814</v>
      </c>
      <c r="N24" s="11">
        <v>0.27901236891539177</v>
      </c>
      <c r="O24" s="11"/>
      <c r="P24" s="10" t="str">
        <f>name!D21</f>
        <v>61 Caring personal service occupations</v>
      </c>
      <c r="Q24" s="11">
        <v>11.924746724224262</v>
      </c>
      <c r="R24" s="11">
        <v>16.077288864316465</v>
      </c>
      <c r="S24" s="345">
        <f t="shared" si="4"/>
        <v>4.1525421400922031</v>
      </c>
      <c r="T24" s="345">
        <v>6.3923188987720927</v>
      </c>
      <c r="U24" s="345">
        <f t="shared" si="5"/>
        <v>10.544861038864296</v>
      </c>
      <c r="V24" s="346">
        <f t="shared" si="6"/>
        <v>2.902781923537856E-2</v>
      </c>
      <c r="X24" s="10" t="str">
        <f>name!B21</f>
        <v>Public admin. and defence</v>
      </c>
      <c r="Y24" s="11">
        <v>52.690999999999974</v>
      </c>
      <c r="Z24" s="11">
        <v>55.528999999999904</v>
      </c>
      <c r="AA24" s="345">
        <f t="shared" si="7"/>
        <v>2.8379999999999299</v>
      </c>
      <c r="AB24" s="11">
        <v>26.522178812756209</v>
      </c>
      <c r="AC24" s="345">
        <f t="shared" si="8"/>
        <v>29.360178812756139</v>
      </c>
      <c r="AD24" s="348">
        <f t="shared" si="9"/>
        <v>2.7552610054447424E-2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26.173063819706574</v>
      </c>
      <c r="C25" s="11">
        <f t="shared" si="10"/>
        <v>24.44461315191532</v>
      </c>
      <c r="D25" s="11">
        <f t="shared" si="10"/>
        <v>-1.7284506677912543</v>
      </c>
      <c r="E25" s="11">
        <f t="shared" si="10"/>
        <v>12.530283637910323</v>
      </c>
      <c r="F25" s="11">
        <f t="shared" si="10"/>
        <v>10.801832970119069</v>
      </c>
      <c r="G25" s="200">
        <f t="shared" si="3"/>
        <v>2.6422738138390356E-2</v>
      </c>
      <c r="H25" s="11"/>
      <c r="I25" s="11" t="str">
        <f t="shared" si="11"/>
        <v>Sales and customer service occupations</v>
      </c>
      <c r="J25" s="11">
        <v>0.27331566268437557</v>
      </c>
      <c r="K25" s="11">
        <v>0.64694447376470199</v>
      </c>
      <c r="L25" s="11">
        <v>0.37362881108032642</v>
      </c>
      <c r="M25" s="11">
        <v>0.20150682117844354</v>
      </c>
      <c r="N25" s="11">
        <v>0.57513563225876996</v>
      </c>
      <c r="O25" s="11"/>
      <c r="P25" s="10" t="str">
        <f>name!D22</f>
        <v>62 Leisure, travel and related personal service occupations</v>
      </c>
      <c r="Q25" s="11">
        <v>7.9508882490537554</v>
      </c>
      <c r="R25" s="11">
        <v>7.8835431215350518</v>
      </c>
      <c r="S25" s="345">
        <f t="shared" si="4"/>
        <v>-6.7345127518703585E-2</v>
      </c>
      <c r="T25" s="345">
        <v>3.3644829816810726</v>
      </c>
      <c r="U25" s="345">
        <f t="shared" si="5"/>
        <v>3.297137854162369</v>
      </c>
      <c r="V25" s="346">
        <f t="shared" si="6"/>
        <v>2.3804130003022062E-2</v>
      </c>
      <c r="X25" s="10" t="str">
        <f>name!B22</f>
        <v>Education</v>
      </c>
      <c r="Y25" s="11">
        <v>134.1519999999999</v>
      </c>
      <c r="Z25" s="11">
        <v>146.41400000000004</v>
      </c>
      <c r="AA25" s="345">
        <f t="shared" si="7"/>
        <v>12.262000000000143</v>
      </c>
      <c r="AB25" s="11">
        <v>74.222674424060941</v>
      </c>
      <c r="AC25" s="345">
        <f t="shared" si="8"/>
        <v>86.484674424061083</v>
      </c>
      <c r="AD25" s="348">
        <f t="shared" si="9"/>
        <v>2.9792802665373985E-2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1.3902656047097572</v>
      </c>
      <c r="C26" s="11">
        <f t="shared" si="10"/>
        <v>1.1849281675053707</v>
      </c>
      <c r="D26" s="11">
        <f t="shared" si="10"/>
        <v>-0.20533743720438669</v>
      </c>
      <c r="E26" s="11">
        <f t="shared" si="10"/>
        <v>0.56850563916571151</v>
      </c>
      <c r="F26" s="11">
        <f t="shared" si="10"/>
        <v>0.36316820196132488</v>
      </c>
      <c r="G26" s="200">
        <f t="shared" si="3"/>
        <v>2.3118009467446132E-2</v>
      </c>
      <c r="H26" s="11"/>
      <c r="I26" s="11" t="str">
        <f t="shared" si="11"/>
        <v>Process, plant and machine operatives</v>
      </c>
      <c r="J26" s="11">
        <v>0.19782948228215283</v>
      </c>
      <c r="K26" s="11">
        <v>0.61349926543442845</v>
      </c>
      <c r="L26" s="11">
        <v>0.4156697831522756</v>
      </c>
      <c r="M26" s="11">
        <v>0.22753103904800898</v>
      </c>
      <c r="N26" s="11">
        <v>0.64320082220028452</v>
      </c>
      <c r="O26" s="11"/>
      <c r="P26" s="10" t="str">
        <f>name!D23</f>
        <v>63 Community and civil enforcement occupations</v>
      </c>
      <c r="Q26" s="11">
        <v>1.0683925786482786</v>
      </c>
      <c r="R26" s="11">
        <v>0.73978708546707184</v>
      </c>
      <c r="S26" s="345">
        <f t="shared" si="4"/>
        <v>-0.3286054931812068</v>
      </c>
      <c r="T26" s="345">
        <v>0.28747606845651885</v>
      </c>
      <c r="U26" s="345">
        <f t="shared" si="5"/>
        <v>-4.1129424724687946E-2</v>
      </c>
      <c r="V26" s="346">
        <f t="shared" si="6"/>
        <v>1.601265426161369E-2</v>
      </c>
      <c r="X26" s="10" t="str">
        <f>name!B23</f>
        <v>Health and social work</v>
      </c>
      <c r="Y26" s="11">
        <v>188.74999999999974</v>
      </c>
      <c r="Z26" s="11">
        <v>210.44000000000011</v>
      </c>
      <c r="AA26" s="345">
        <f t="shared" si="7"/>
        <v>21.690000000000367</v>
      </c>
      <c r="AB26" s="11">
        <v>110.80198733940107</v>
      </c>
      <c r="AC26" s="345">
        <f t="shared" si="8"/>
        <v>132.49198733940142</v>
      </c>
      <c r="AD26" s="348">
        <f t="shared" si="9"/>
        <v>3.1269918084424031E-2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77.713883003465128</v>
      </c>
      <c r="C27" s="11">
        <f t="shared" si="12"/>
        <v>73.138103154950059</v>
      </c>
      <c r="D27" s="11">
        <f t="shared" si="12"/>
        <v>-4.5757798485150749</v>
      </c>
      <c r="E27" s="11">
        <f t="shared" si="12"/>
        <v>34.113393002880962</v>
      </c>
      <c r="F27" s="11">
        <f t="shared" si="12"/>
        <v>29.537613154365889</v>
      </c>
      <c r="G27" s="200">
        <f t="shared" si="3"/>
        <v>2.4558142441436726E-2</v>
      </c>
      <c r="H27" s="11"/>
      <c r="I27" s="11" t="str">
        <f t="shared" si="11"/>
        <v>Elementary occupations</v>
      </c>
      <c r="J27" s="11">
        <v>9.255343672528217E-2</v>
      </c>
      <c r="K27" s="11">
        <v>0.21030900896004606</v>
      </c>
      <c r="L27" s="11">
        <v>0.11775557223476391</v>
      </c>
      <c r="M27" s="11">
        <v>7.7390167509616248E-2</v>
      </c>
      <c r="N27" s="11">
        <v>0.19514573974438015</v>
      </c>
      <c r="O27" s="11"/>
      <c r="P27" s="10" t="str">
        <f>name!D24</f>
        <v>71 Sales occupations</v>
      </c>
      <c r="Q27" s="11">
        <v>33.984393018871785</v>
      </c>
      <c r="R27" s="11">
        <v>32.738749445342066</v>
      </c>
      <c r="S27" s="345">
        <f t="shared" si="4"/>
        <v>-1.2456435735297191</v>
      </c>
      <c r="T27" s="345">
        <v>10.914709363361307</v>
      </c>
      <c r="U27" s="345">
        <f t="shared" si="5"/>
        <v>9.6690657898315884</v>
      </c>
      <c r="V27" s="346">
        <f t="shared" si="6"/>
        <v>1.8741213597182949E-2</v>
      </c>
      <c r="X27" s="10" t="str">
        <f>name!B24</f>
        <v>Arts and entertainment</v>
      </c>
      <c r="Y27" s="11">
        <v>31.112999999999957</v>
      </c>
      <c r="Z27" s="11">
        <v>30.147000000000006</v>
      </c>
      <c r="AA27" s="345">
        <f t="shared" si="7"/>
        <v>-0.96599999999995134</v>
      </c>
      <c r="AB27" s="11">
        <v>14.326178111642159</v>
      </c>
      <c r="AC27" s="345">
        <f t="shared" si="8"/>
        <v>13.360178111642208</v>
      </c>
      <c r="AD27" s="348">
        <f t="shared" si="9"/>
        <v>2.557140946546399E-2</v>
      </c>
    </row>
    <row r="28" spans="1:30" x14ac:dyDescent="0.2">
      <c r="A28" s="10" t="str">
        <f>name!D25</f>
        <v>72 Customer service occupations</v>
      </c>
      <c r="B28" s="11">
        <f t="shared" si="12"/>
        <v>28.214471687956024</v>
      </c>
      <c r="C28" s="11">
        <f t="shared" si="12"/>
        <v>35.944256708176404</v>
      </c>
      <c r="D28" s="11">
        <f t="shared" si="12"/>
        <v>7.7297850202203868</v>
      </c>
      <c r="E28" s="11">
        <f t="shared" si="12"/>
        <v>14.784559481247111</v>
      </c>
      <c r="F28" s="11">
        <f t="shared" si="12"/>
        <v>22.514344501467498</v>
      </c>
      <c r="G28" s="200">
        <f t="shared" si="3"/>
        <v>2.8487733914175806E-2</v>
      </c>
      <c r="H28" s="11"/>
      <c r="O28" s="11"/>
      <c r="P28" s="10" t="str">
        <f>name!D25</f>
        <v>72 Customer service occupations</v>
      </c>
      <c r="Q28" s="11">
        <v>12.015026108058372</v>
      </c>
      <c r="R28" s="11">
        <v>17.453665360627433</v>
      </c>
      <c r="S28" s="345">
        <f t="shared" si="4"/>
        <v>5.438639252569061</v>
      </c>
      <c r="T28" s="345">
        <v>5.3747358158035539</v>
      </c>
      <c r="U28" s="345">
        <f t="shared" si="5"/>
        <v>10.813375068372615</v>
      </c>
      <c r="V28" s="346">
        <f t="shared" si="6"/>
        <v>2.4954518811909354E-2</v>
      </c>
      <c r="X28" s="10" t="str">
        <f>name!B25</f>
        <v>Other services</v>
      </c>
      <c r="Y28" s="11">
        <v>35.782000000000046</v>
      </c>
      <c r="Z28" s="11">
        <v>35.012999999999948</v>
      </c>
      <c r="AA28" s="345">
        <f t="shared" si="7"/>
        <v>-0.76900000000009783</v>
      </c>
      <c r="AB28" s="11">
        <v>17.687978200835975</v>
      </c>
      <c r="AC28" s="345">
        <f t="shared" si="8"/>
        <v>16.918978200835877</v>
      </c>
      <c r="AD28" s="348">
        <f t="shared" si="9"/>
        <v>2.7140119977780985E-2</v>
      </c>
    </row>
    <row r="29" spans="1:30" x14ac:dyDescent="0.2">
      <c r="A29" s="10" t="str">
        <f>name!D26</f>
        <v>81 Process, plant and machine operatives</v>
      </c>
      <c r="B29" s="11">
        <f t="shared" si="12"/>
        <v>41.821561882194224</v>
      </c>
      <c r="C29" s="11">
        <f t="shared" si="12"/>
        <v>41.126430923406289</v>
      </c>
      <c r="D29" s="11">
        <f t="shared" si="12"/>
        <v>-0.69513095878793774</v>
      </c>
      <c r="E29" s="11">
        <f t="shared" si="12"/>
        <v>17.219838514961452</v>
      </c>
      <c r="F29" s="11">
        <f t="shared" si="12"/>
        <v>16.524707556173517</v>
      </c>
      <c r="G29" s="200">
        <f t="shared" si="3"/>
        <v>2.3254728284309856E-2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32.617210888685698</v>
      </c>
      <c r="R29" s="11">
        <v>29.97869000958309</v>
      </c>
      <c r="S29" s="345">
        <f t="shared" si="4"/>
        <v>-2.6385208791026074</v>
      </c>
      <c r="T29" s="345">
        <v>11.656131106039611</v>
      </c>
      <c r="U29" s="345">
        <f t="shared" si="5"/>
        <v>9.0176102269370038</v>
      </c>
      <c r="V29" s="346">
        <f t="shared" si="6"/>
        <v>2.0578383916258991E-2</v>
      </c>
      <c r="X29" s="231" t="str">
        <f>name!B3</f>
        <v>All industries</v>
      </c>
      <c r="Y29" s="34">
        <f>SUM(Y7:Y28)</f>
        <v>1399.5329999999997</v>
      </c>
      <c r="Z29" s="34">
        <f>SUM(Z7:Z28)</f>
        <v>1489.4569999999992</v>
      </c>
      <c r="AA29" s="349">
        <f t="shared" si="7"/>
        <v>89.923999999999523</v>
      </c>
      <c r="AB29" s="34">
        <f>SUM(AB7:AB28)</f>
        <v>698.81556564311984</v>
      </c>
      <c r="AC29" s="349">
        <f t="shared" si="8"/>
        <v>788.73956564311936</v>
      </c>
      <c r="AD29" s="350">
        <f t="shared" si="9"/>
        <v>2.7368626609971081E-2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55.958956291303707</v>
      </c>
      <c r="C30" s="11">
        <f t="shared" si="12"/>
        <v>57.670669381098399</v>
      </c>
      <c r="D30" s="11">
        <f t="shared" si="12"/>
        <v>1.7117130897946815</v>
      </c>
      <c r="E30" s="11">
        <f t="shared" si="12"/>
        <v>30.591796581389254</v>
      </c>
      <c r="F30" s="11">
        <f t="shared" si="12"/>
        <v>32.303509671183932</v>
      </c>
      <c r="G30" s="200">
        <f t="shared" si="3"/>
        <v>2.9500945037182369E-2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15.483288476668568</v>
      </c>
      <c r="K30" s="11">
        <f t="array" ref="K30:K38">MMULT(aggregation!$B$13:$AA$21,C65:C90)</f>
        <v>27.995635579915771</v>
      </c>
      <c r="L30" s="11">
        <f t="array" ref="L30:L38">MMULT(aggregation!$B$13:$AA$21,D65:D90)</f>
        <v>12.512347103247205</v>
      </c>
      <c r="M30" s="11">
        <f t="array" ref="M30:M38">MMULT(aggregation!$B$13:$AA$21,E65:E90)</f>
        <v>11.200874908834578</v>
      </c>
      <c r="N30" s="11">
        <f t="array" ref="N30:N38">MMULT(aggregation!$B$13:$AA$21,F65:F90)</f>
        <v>23.713222012081783</v>
      </c>
      <c r="O30" s="11"/>
      <c r="P30" s="10" t="str">
        <f>name!D27</f>
        <v>82 Transport and mobile machine drivers and operatives</v>
      </c>
      <c r="Q30" s="11">
        <v>53.403334543217952</v>
      </c>
      <c r="R30" s="11">
        <v>53.832518820902074</v>
      </c>
      <c r="S30" s="345">
        <f t="shared" si="4"/>
        <v>0.42918427768412215</v>
      </c>
      <c r="T30" s="345">
        <v>28.36892747487159</v>
      </c>
      <c r="U30" s="345">
        <f t="shared" si="5"/>
        <v>28.798111752555712</v>
      </c>
      <c r="V30" s="346">
        <f t="shared" si="6"/>
        <v>2.8811576452302479E-2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21.428605516577132</v>
      </c>
      <c r="C31" s="11">
        <f t="shared" si="12"/>
        <v>42.974336690072775</v>
      </c>
      <c r="D31" s="11">
        <f t="shared" si="12"/>
        <v>21.545731173495643</v>
      </c>
      <c r="E31" s="11">
        <f t="shared" si="12"/>
        <v>18.06844288048077</v>
      </c>
      <c r="F31" s="11">
        <f t="shared" si="12"/>
        <v>39.614174053976406</v>
      </c>
      <c r="G31" s="200">
        <f t="shared" si="3"/>
        <v>4.1608980164930864E-2</v>
      </c>
      <c r="H31" s="11"/>
      <c r="I31" s="11" t="str">
        <f>I20</f>
        <v>Professional occupations</v>
      </c>
      <c r="J31" s="11">
        <v>81.610457801884564</v>
      </c>
      <c r="K31" s="11">
        <v>136.24447210215811</v>
      </c>
      <c r="L31" s="11">
        <v>54.63401430027357</v>
      </c>
      <c r="M31" s="11">
        <v>51.739632058734657</v>
      </c>
      <c r="N31" s="11">
        <v>106.37364635900821</v>
      </c>
      <c r="O31" s="11"/>
      <c r="P31" s="10" t="str">
        <f>name!D28</f>
        <v>91 Elementary trades and related occupations</v>
      </c>
      <c r="Q31" s="11">
        <v>16.767572914799345</v>
      </c>
      <c r="R31" s="11">
        <v>24.808212948064664</v>
      </c>
      <c r="S31" s="345">
        <f t="shared" si="4"/>
        <v>8.0406400332653192</v>
      </c>
      <c r="T31" s="345">
        <v>7.8973728439143365</v>
      </c>
      <c r="U31" s="345">
        <f t="shared" si="5"/>
        <v>15.938012877179656</v>
      </c>
      <c r="V31" s="346">
        <f t="shared" si="6"/>
        <v>2.6062929709132376E-2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115.64671806359301</v>
      </c>
      <c r="C32" s="11">
        <f t="shared" si="12"/>
        <v>94.9385228347668</v>
      </c>
      <c r="D32" s="11">
        <f t="shared" si="12"/>
        <v>-20.708195228826234</v>
      </c>
      <c r="E32" s="11">
        <f t="shared" si="12"/>
        <v>49.75232907108677</v>
      </c>
      <c r="F32" s="11">
        <f t="shared" si="12"/>
        <v>29.044133842260521</v>
      </c>
      <c r="G32" s="200">
        <f t="shared" ref="G32" si="13">IF(B32&gt;0,(1+(E32/B32))^(1/($C$6-$B$6))-1,0)</f>
        <v>2.4141534242720697E-2</v>
      </c>
      <c r="H32" s="11"/>
      <c r="I32" s="11" t="str">
        <f>I21</f>
        <v>Associate professional occupations</v>
      </c>
      <c r="J32" s="11">
        <v>22.421811550914285</v>
      </c>
      <c r="K32" s="11">
        <v>46.010875417067354</v>
      </c>
      <c r="L32" s="11">
        <v>23.589063866153069</v>
      </c>
      <c r="M32" s="11">
        <v>16.430833707838371</v>
      </c>
      <c r="N32" s="11">
        <v>40.019897573991436</v>
      </c>
      <c r="O32" s="11"/>
      <c r="P32" s="10" t="str">
        <f>name!D29</f>
        <v>92 Elementary administration and service occupations</v>
      </c>
      <c r="Q32" s="11">
        <v>56.989929577331601</v>
      </c>
      <c r="R32" s="11">
        <v>53.065788986335249</v>
      </c>
      <c r="S32" s="345">
        <f t="shared" ref="S32" si="14">R32-Q32</f>
        <v>-3.9241405909963518</v>
      </c>
      <c r="T32" s="345">
        <v>22.470415756734017</v>
      </c>
      <c r="U32" s="345">
        <f>SUM(S32:T32)</f>
        <v>18.546275165737665</v>
      </c>
      <c r="V32" s="346">
        <f t="shared" ref="V32" si="15">IF(Q32&gt;0,(1+(T32/Q32))^(1/($C$6-$B$6))-1,0)</f>
        <v>2.2406233157448163E-2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1399.5329999999999</v>
      </c>
      <c r="C33" s="11">
        <f>SUM(C62,C91,C120,C149,C178,C207,C236,C265,C294)</f>
        <v>1489.4569999999992</v>
      </c>
      <c r="D33" s="11">
        <f t="shared" si="12"/>
        <v>89.923999999999253</v>
      </c>
      <c r="E33" s="11">
        <f t="shared" si="12"/>
        <v>698.81556564311984</v>
      </c>
      <c r="F33" s="11">
        <f t="shared" si="12"/>
        <v>788.73956564311902</v>
      </c>
      <c r="G33" s="200">
        <f t="shared" si="3"/>
        <v>2.7368626609971081E-2</v>
      </c>
      <c r="H33" s="11"/>
      <c r="I33" s="11" t="str">
        <f>I22</f>
        <v>Administrative and secretarial occupations</v>
      </c>
      <c r="J33" s="11">
        <v>10.797912865374663</v>
      </c>
      <c r="K33" s="11">
        <v>20.717795536248317</v>
      </c>
      <c r="L33" s="11">
        <v>9.9198826708736529</v>
      </c>
      <c r="M33" s="11">
        <v>8.3019818808924217</v>
      </c>
      <c r="N33" s="11">
        <v>18.221864551766075</v>
      </c>
      <c r="O33" s="11"/>
      <c r="P33" s="10" t="str">
        <f>name!D3</f>
        <v>All occupations</v>
      </c>
      <c r="Q33" s="11">
        <f>SUM(Q7:Q32)</f>
        <v>735.50732186212622</v>
      </c>
      <c r="R33" s="11">
        <f>SUM(R7:R32)</f>
        <v>770.77678686257923</v>
      </c>
      <c r="S33" s="345">
        <f>R33-Q33</f>
        <v>35.26946500045301</v>
      </c>
      <c r="T33" s="11">
        <f>SUM(T7:T32)</f>
        <v>303.25002953077814</v>
      </c>
      <c r="U33" s="345">
        <f>SUM(S33:T33)</f>
        <v>338.51949453123115</v>
      </c>
      <c r="V33" s="346">
        <f t="shared" si="6"/>
        <v>2.3281542679383538E-2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2.2114538045360668</v>
      </c>
      <c r="K34" s="11">
        <v>5.0745312201956647</v>
      </c>
      <c r="L34" s="11">
        <v>2.8630774156595979</v>
      </c>
      <c r="M34" s="11">
        <v>1.7545409639655256</v>
      </c>
      <c r="N34" s="11">
        <v>4.6176183796251236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5.6252780061381893</v>
      </c>
      <c r="K35" s="11">
        <v>14.9892844979651</v>
      </c>
      <c r="L35" s="11">
        <v>9.3640064918269132</v>
      </c>
      <c r="M35" s="11">
        <v>5.4769388621480566</v>
      </c>
      <c r="N35" s="11">
        <v>14.84094535397497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1.2910343064408007</v>
      </c>
      <c r="C36" s="11">
        <v>2.3351834698722342</v>
      </c>
      <c r="D36" s="11">
        <f>C36-B36</f>
        <v>1.0441491634314335</v>
      </c>
      <c r="E36" s="11">
        <v>0.89241007726997967</v>
      </c>
      <c r="F36" s="11">
        <f>SUM(D36:E36)</f>
        <v>1.9365592407014132</v>
      </c>
      <c r="G36" s="200">
        <f>IF(B36&gt;0,(1+(E36/B36))^(1/($C$6-$B$6))-1,0)</f>
        <v>3.5651463969017527E-2</v>
      </c>
      <c r="I36" s="11" t="str">
        <f t="shared" si="17"/>
        <v>Sales and customer service occupations</v>
      </c>
      <c r="J36" s="11">
        <v>3.8245409798075984</v>
      </c>
      <c r="K36" s="11">
        <v>9.3081378040939065</v>
      </c>
      <c r="L36" s="11">
        <v>5.483596824286308</v>
      </c>
      <c r="M36" s="11">
        <v>2.9167503097973344</v>
      </c>
      <c r="N36" s="11">
        <v>8.400347134083642</v>
      </c>
      <c r="P36" s="10" t="str">
        <f>name!D4</f>
        <v>11 Corporate managers and directors</v>
      </c>
      <c r="Q36" s="11">
        <v>31.299466992290998</v>
      </c>
      <c r="R36" s="11">
        <v>36.197464022396971</v>
      </c>
      <c r="S36" s="345">
        <f>R36-Q36</f>
        <v>4.897997030105973</v>
      </c>
      <c r="T36" s="345">
        <v>19.257308346029827</v>
      </c>
      <c r="U36" s="345">
        <f>SUM(S36:T36)</f>
        <v>24.1553053761358</v>
      </c>
      <c r="V36" s="346">
        <f>IF(Q36&gt;0,(1+(T36/Q36))^(1/($C$6-$B$6))-1,0)</f>
        <v>3.2482806450555124E-2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0.39120619554457414</v>
      </c>
      <c r="C37" s="11">
        <v>0.90265335202291375</v>
      </c>
      <c r="D37" s="11">
        <f t="shared" ref="D37:D60" si="25">C37-B37</f>
        <v>0.5114471564783396</v>
      </c>
      <c r="E37" s="11">
        <v>0.37962994666799688</v>
      </c>
      <c r="F37" s="11">
        <f t="shared" ref="F37:F60" si="26">SUM(D37:E37)</f>
        <v>0.89107710314633648</v>
      </c>
      <c r="G37" s="200">
        <f t="shared" ref="G37:G62" si="27">IF(B37&gt;0,(1+(E37/B37))^(1/($C$6-$B$6))-1,0)</f>
        <v>4.6253899522133102E-2</v>
      </c>
      <c r="I37" s="11" t="str">
        <f t="shared" si="17"/>
        <v>Process, plant and machine operatives</v>
      </c>
      <c r="J37" s="11">
        <v>1.1833431912900234</v>
      </c>
      <c r="K37" s="11">
        <v>3.4242770319334195</v>
      </c>
      <c r="L37" s="11">
        <v>2.2409338406433958</v>
      </c>
      <c r="M37" s="11">
        <v>1.2223887853401787</v>
      </c>
      <c r="N37" s="11">
        <v>3.4633226259835741</v>
      </c>
      <c r="P37" s="10" t="str">
        <f>name!D5</f>
        <v>12 Other managers and proprietors</v>
      </c>
      <c r="Q37" s="11">
        <v>16.954343015205996</v>
      </c>
      <c r="R37" s="11">
        <v>17.785093090197527</v>
      </c>
      <c r="S37" s="345">
        <f t="shared" ref="S37:S60" si="28">R37-Q37</f>
        <v>0.83075007499153131</v>
      </c>
      <c r="T37" s="345">
        <v>10.783487571715618</v>
      </c>
      <c r="U37" s="345">
        <f t="shared" ref="U37:U60" si="29">SUM(S37:T37)</f>
        <v>11.614237646707149</v>
      </c>
      <c r="V37" s="346">
        <f t="shared" ref="V37:V62" si="30">IF(Q37&gt;0,(1+(T37/Q37))^(1/($C$6-$B$6))-1,0)</f>
        <v>3.3362669267527512E-2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3.802400418884702</v>
      </c>
      <c r="C38" s="11">
        <v>7.7153628246134192</v>
      </c>
      <c r="D38" s="11">
        <f t="shared" si="25"/>
        <v>3.9129624057287171</v>
      </c>
      <c r="E38" s="11">
        <v>2.1805733258438758</v>
      </c>
      <c r="F38" s="11">
        <f t="shared" si="26"/>
        <v>6.0935357315725929</v>
      </c>
      <c r="G38" s="200">
        <f t="shared" si="27"/>
        <v>3.0680239862990177E-2</v>
      </c>
      <c r="I38" s="11" t="str">
        <f t="shared" si="17"/>
        <v>Elementary occupations</v>
      </c>
      <c r="J38" s="11">
        <v>2.6395083850210823</v>
      </c>
      <c r="K38" s="11">
        <v>7.823559883993136</v>
      </c>
      <c r="L38" s="11">
        <v>5.1840514989720541</v>
      </c>
      <c r="M38" s="11">
        <v>2.7731328302058387</v>
      </c>
      <c r="N38" s="11">
        <v>7.9571843291778919</v>
      </c>
      <c r="P38" s="10" t="str">
        <f>name!D6</f>
        <v>21 Science, research, engineering and technology professionals</v>
      </c>
      <c r="Q38" s="11">
        <v>14.925818049939098</v>
      </c>
      <c r="R38" s="11">
        <v>25.178398521372582</v>
      </c>
      <c r="S38" s="345">
        <f t="shared" si="28"/>
        <v>10.252580471433484</v>
      </c>
      <c r="T38" s="345">
        <v>10.855656853890169</v>
      </c>
      <c r="U38" s="345">
        <f t="shared" si="29"/>
        <v>21.108237325323653</v>
      </c>
      <c r="V38" s="346">
        <f t="shared" si="30"/>
        <v>3.7109568283334005E-2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4.649493420051698</v>
      </c>
      <c r="C39" s="11">
        <v>9.0285855032245426</v>
      </c>
      <c r="D39" s="11">
        <f t="shared" si="25"/>
        <v>4.3790920831728446</v>
      </c>
      <c r="E39" s="11">
        <v>3.267119093171424</v>
      </c>
      <c r="F39" s="11">
        <f t="shared" si="26"/>
        <v>7.6462111763442682</v>
      </c>
      <c r="G39" s="200">
        <f t="shared" si="27"/>
        <v>3.6117279907706079E-2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53.676214017584741</v>
      </c>
      <c r="R39" s="11">
        <v>56.867818735765006</v>
      </c>
      <c r="S39" s="345">
        <f t="shared" si="28"/>
        <v>3.1916047181802654</v>
      </c>
      <c r="T39" s="345">
        <v>31.304193808375118</v>
      </c>
      <c r="U39" s="345">
        <f t="shared" si="29"/>
        <v>34.495798526555383</v>
      </c>
      <c r="V39" s="346">
        <f t="shared" si="30"/>
        <v>3.1103977935640126E-2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5.8617540708315623</v>
      </c>
      <c r="C40" s="11">
        <v>8.5009623082944525</v>
      </c>
      <c r="D40" s="11">
        <f>C40-B40</f>
        <v>2.6392082374628902</v>
      </c>
      <c r="E40" s="11">
        <v>3.5470808052162721</v>
      </c>
      <c r="F40" s="11">
        <f>SUM(D40:E40)</f>
        <v>6.1862890426791619</v>
      </c>
      <c r="G40" s="200">
        <f>IF(B40&gt;0,(1+(E40/B40))^(1/($C$6-$B$6))-1,0)</f>
        <v>3.2049553296612521E-2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44.312079035491571</v>
      </c>
      <c r="R40" s="11">
        <v>48.83496500010957</v>
      </c>
      <c r="S40" s="345">
        <f t="shared" si="28"/>
        <v>4.5228859646179984</v>
      </c>
      <c r="T40" s="345">
        <v>24.742281328803024</v>
      </c>
      <c r="U40" s="345">
        <f t="shared" si="29"/>
        <v>29.265167293421023</v>
      </c>
      <c r="V40" s="346">
        <f t="shared" si="30"/>
        <v>3.0017488712215323E-2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1.4967615105738157</v>
      </c>
      <c r="C41" s="11">
        <v>2.9817253356447759</v>
      </c>
      <c r="D41" s="11">
        <f t="shared" si="25"/>
        <v>1.4849638250709603</v>
      </c>
      <c r="E41" s="11">
        <v>1.0547229359799624</v>
      </c>
      <c r="F41" s="11">
        <f t="shared" si="26"/>
        <v>2.5396867610509224</v>
      </c>
      <c r="G41" s="200">
        <f t="shared" si="27"/>
        <v>3.6197852550122533E-2</v>
      </c>
      <c r="I41" s="11" t="str">
        <f>I30</f>
        <v>Managers, directors and senior officials</v>
      </c>
      <c r="J41" s="11">
        <f t="array" ref="J41:J49">MMULT(aggregation!$B$13:$AA$21,B94:B119)</f>
        <v>34.866184601217398</v>
      </c>
      <c r="K41" s="11">
        <f t="array" ref="K41:K49">MMULT(aggregation!$B$13:$AA$21,C94:C119)</f>
        <v>38.916106689910762</v>
      </c>
      <c r="L41" s="11">
        <f t="array" ref="L41:L49">MMULT(aggregation!$B$13:$AA$21,D94:D119)</f>
        <v>4.0499220886933625</v>
      </c>
      <c r="M41" s="11">
        <f t="array" ref="M41:M49">MMULT(aggregation!$B$13:$AA$21,E94:E119)</f>
        <v>21.376779986304747</v>
      </c>
      <c r="N41" s="11">
        <f t="array" ref="N41:N49">MMULT(aggregation!$B$13:$AA$21,F94:F119)</f>
        <v>25.426702074998108</v>
      </c>
      <c r="P41" s="10" t="str">
        <f>name!D9</f>
        <v>24 Business, media and public service professionals</v>
      </c>
      <c r="Q41" s="11">
        <v>35.974459429952176</v>
      </c>
      <c r="R41" s="11">
        <v>43.341351379896572</v>
      </c>
      <c r="S41" s="345">
        <f t="shared" si="28"/>
        <v>7.3668919499443959</v>
      </c>
      <c r="T41" s="345">
        <v>21.270125844861415</v>
      </c>
      <c r="U41" s="345">
        <f t="shared" si="29"/>
        <v>28.637017794805811</v>
      </c>
      <c r="V41" s="346">
        <f t="shared" si="30"/>
        <v>3.1452760326490026E-2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0.44503511718204125</v>
      </c>
      <c r="C42" s="11">
        <v>0.90964835521937404</v>
      </c>
      <c r="D42" s="11">
        <f t="shared" si="25"/>
        <v>0.46461323803733279</v>
      </c>
      <c r="E42" s="11">
        <v>0.28926389207064401</v>
      </c>
      <c r="F42" s="11">
        <f t="shared" si="26"/>
        <v>0.75387713010797675</v>
      </c>
      <c r="G42" s="200">
        <f t="shared" si="27"/>
        <v>3.3947713999955775E-2</v>
      </c>
      <c r="I42" s="11" t="str">
        <f>I31</f>
        <v>Professional occupations</v>
      </c>
      <c r="J42" s="11">
        <v>101.64629611082844</v>
      </c>
      <c r="K42" s="11">
        <v>102.1026068043946</v>
      </c>
      <c r="L42" s="11">
        <v>0.45631069356613985</v>
      </c>
      <c r="M42" s="11">
        <v>51.01648874125646</v>
      </c>
      <c r="N42" s="11">
        <v>51.472799434822591</v>
      </c>
      <c r="P42" s="10" t="str">
        <f>name!D10</f>
        <v>31 Science, engineering and technology associate professionals</v>
      </c>
      <c r="Q42" s="11">
        <v>5.9924629525060276</v>
      </c>
      <c r="R42" s="11">
        <v>7.5499735960698597</v>
      </c>
      <c r="S42" s="345">
        <f t="shared" si="28"/>
        <v>1.5575106435638322</v>
      </c>
      <c r="T42" s="345">
        <v>3.3792261420782275</v>
      </c>
      <c r="U42" s="345">
        <f t="shared" si="29"/>
        <v>4.9367367856420596</v>
      </c>
      <c r="V42" s="346">
        <f t="shared" si="30"/>
        <v>3.0261571330657988E-2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0.10913213700479224</v>
      </c>
      <c r="C43" s="11">
        <v>0.5077396509701102</v>
      </c>
      <c r="D43" s="11">
        <f t="shared" si="25"/>
        <v>0.39860751396531796</v>
      </c>
      <c r="E43" s="11">
        <v>0.17341631942458119</v>
      </c>
      <c r="F43" s="11">
        <f t="shared" si="26"/>
        <v>0.57202383338989915</v>
      </c>
      <c r="G43" s="200">
        <f t="shared" si="27"/>
        <v>6.5473580231184325E-2</v>
      </c>
      <c r="I43" s="11" t="str">
        <f>I32</f>
        <v>Associate professional occupations</v>
      </c>
      <c r="J43" s="11">
        <v>50.854509258090722</v>
      </c>
      <c r="K43" s="11">
        <v>64.424538120061328</v>
      </c>
      <c r="L43" s="11">
        <v>13.570028861970597</v>
      </c>
      <c r="M43" s="11">
        <v>31.290256865273996</v>
      </c>
      <c r="N43" s="11">
        <v>44.860285727244595</v>
      </c>
      <c r="P43" s="10" t="str">
        <f>name!D11</f>
        <v>32 Health and social care associate professionals</v>
      </c>
      <c r="Q43" s="11">
        <v>23.4967378082948</v>
      </c>
      <c r="R43" s="11">
        <v>47.532073043246506</v>
      </c>
      <c r="S43" s="345">
        <f t="shared" si="28"/>
        <v>24.035335234951706</v>
      </c>
      <c r="T43" s="345">
        <v>24.270678310260561</v>
      </c>
      <c r="U43" s="345">
        <f t="shared" si="29"/>
        <v>48.306013545212267</v>
      </c>
      <c r="V43" s="346">
        <f t="shared" si="30"/>
        <v>4.8435244588208803E-2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6.2818854053742518E-2</v>
      </c>
      <c r="C44" s="11">
        <v>0.1298784666607066</v>
      </c>
      <c r="D44" s="11">
        <f t="shared" si="25"/>
        <v>6.7059612606964081E-2</v>
      </c>
      <c r="E44" s="11">
        <v>3.4245211971330403E-2</v>
      </c>
      <c r="F44" s="11">
        <f t="shared" si="26"/>
        <v>0.10130482457829448</v>
      </c>
      <c r="G44" s="200">
        <f t="shared" si="27"/>
        <v>2.9432554206946016E-2</v>
      </c>
      <c r="I44" s="11" t="str">
        <f>I33</f>
        <v>Administrative and secretarial occupations</v>
      </c>
      <c r="J44" s="11">
        <v>32.756804411923312</v>
      </c>
      <c r="K44" s="11">
        <v>45.567276682754816</v>
      </c>
      <c r="L44" s="11">
        <v>12.810472270831507</v>
      </c>
      <c r="M44" s="11">
        <v>23.007671595164432</v>
      </c>
      <c r="N44" s="11">
        <v>35.818143865995935</v>
      </c>
      <c r="P44" s="10" t="str">
        <f>name!D12</f>
        <v>33 Protective service occupations</v>
      </c>
      <c r="Q44" s="11">
        <v>4.0691613059266629</v>
      </c>
      <c r="R44" s="11">
        <v>4.8425614767125511</v>
      </c>
      <c r="S44" s="345">
        <f t="shared" si="28"/>
        <v>0.77340017078588819</v>
      </c>
      <c r="T44" s="345">
        <v>1.9851154336576859</v>
      </c>
      <c r="U44" s="345">
        <f t="shared" si="29"/>
        <v>2.7585156044435744</v>
      </c>
      <c r="V44" s="346">
        <f t="shared" si="30"/>
        <v>2.6842473454820936E-2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0.2181536138449644</v>
      </c>
      <c r="C45" s="11">
        <v>0.36599188939527227</v>
      </c>
      <c r="D45" s="11">
        <f t="shared" ref="D45:D46" si="31">C45-B45</f>
        <v>0.14783827555030787</v>
      </c>
      <c r="E45" s="11">
        <v>0.14279216796747582</v>
      </c>
      <c r="F45" s="11">
        <f t="shared" ref="F45:F46" si="32">SUM(D45:E45)</f>
        <v>0.29063044351778367</v>
      </c>
      <c r="G45" s="200">
        <f t="shared" si="27"/>
        <v>3.4138334434338891E-2</v>
      </c>
      <c r="I45" s="11" t="str">
        <f t="shared" ref="I45:I49" si="33">I34</f>
        <v>Skilled trades occupations</v>
      </c>
      <c r="J45" s="11">
        <v>6.3563797015315506</v>
      </c>
      <c r="K45" s="11">
        <v>9.2541574989923951</v>
      </c>
      <c r="L45" s="11">
        <v>2.8977777974608454</v>
      </c>
      <c r="M45" s="11">
        <v>4.265761523754743</v>
      </c>
      <c r="N45" s="11">
        <v>7.1635393212155893</v>
      </c>
      <c r="P45" s="10" t="str">
        <f>name!D13</f>
        <v>34 Culture, media and sports occupations</v>
      </c>
      <c r="Q45" s="11">
        <v>9.3487338772298436</v>
      </c>
      <c r="R45" s="11">
        <v>9.3390601195287992</v>
      </c>
      <c r="S45" s="345">
        <f t="shared" si="28"/>
        <v>-9.6737577010443943E-3</v>
      </c>
      <c r="T45" s="345">
        <v>4.7357897012263752</v>
      </c>
      <c r="U45" s="345">
        <f t="shared" si="29"/>
        <v>4.7261159435253308</v>
      </c>
      <c r="V45" s="346">
        <f t="shared" si="30"/>
        <v>2.7699055978913645E-2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1.0845838928759446</v>
      </c>
      <c r="C46" s="11">
        <v>2.2978372953039115</v>
      </c>
      <c r="D46" s="11">
        <f t="shared" si="31"/>
        <v>1.2132534024279669</v>
      </c>
      <c r="E46" s="11">
        <v>0.7668183254655847</v>
      </c>
      <c r="F46" s="11">
        <f t="shared" si="32"/>
        <v>1.9800717278935516</v>
      </c>
      <c r="G46" s="200">
        <f t="shared" si="27"/>
        <v>3.6292866492014353E-2</v>
      </c>
      <c r="I46" s="11" t="str">
        <f t="shared" si="33"/>
        <v>Caring, leisure and other service occupations</v>
      </c>
      <c r="J46" s="11">
        <v>17.550150611377102</v>
      </c>
      <c r="K46" s="11">
        <v>26.527207772382905</v>
      </c>
      <c r="L46" s="11">
        <v>8.9770571610058045</v>
      </c>
      <c r="M46" s="11">
        <v>14.629087735715705</v>
      </c>
      <c r="N46" s="11">
        <v>23.60614489672151</v>
      </c>
      <c r="P46" s="10" t="str">
        <f>name!D14</f>
        <v>35 Business and public service associate professionals</v>
      </c>
      <c r="Q46" s="11">
        <v>39.227742956565152</v>
      </c>
      <c r="R46" s="11">
        <v>44.588731574599819</v>
      </c>
      <c r="S46" s="345">
        <f t="shared" si="28"/>
        <v>5.3609886180346678</v>
      </c>
      <c r="T46" s="345">
        <v>22.39145926874361</v>
      </c>
      <c r="U46" s="345">
        <f t="shared" si="29"/>
        <v>27.752447886778278</v>
      </c>
      <c r="V46" s="346">
        <f t="shared" si="30"/>
        <v>3.0563721303583424E-2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0.90258763808218001</v>
      </c>
      <c r="C47" s="11">
        <v>2.122234780204042</v>
      </c>
      <c r="D47" s="11">
        <f t="shared" si="25"/>
        <v>1.219647142121862</v>
      </c>
      <c r="E47" s="11">
        <v>0.7368050985289738</v>
      </c>
      <c r="F47" s="11">
        <f t="shared" si="26"/>
        <v>1.9564522406508358</v>
      </c>
      <c r="G47" s="200">
        <f t="shared" si="27"/>
        <v>4.0589825075485919E-2</v>
      </c>
      <c r="I47" s="11" t="str">
        <f t="shared" si="33"/>
        <v>Sales and customer service occupations</v>
      </c>
      <c r="J47" s="11">
        <v>15.063566794580245</v>
      </c>
      <c r="K47" s="11">
        <v>22.457024351560808</v>
      </c>
      <c r="L47" s="11">
        <v>7.3934575569805618</v>
      </c>
      <c r="M47" s="11">
        <v>9.8701323480854839</v>
      </c>
      <c r="N47" s="11">
        <v>17.263589905066045</v>
      </c>
      <c r="P47" s="10" t="str">
        <f>name!D15</f>
        <v>41 Administrative occupations</v>
      </c>
      <c r="Q47" s="11">
        <v>92.704365968596449</v>
      </c>
      <c r="R47" s="11">
        <v>85.890156168607987</v>
      </c>
      <c r="S47" s="345">
        <f t="shared" si="28"/>
        <v>-6.8142097999884612</v>
      </c>
      <c r="T47" s="345">
        <v>52.241226576648522</v>
      </c>
      <c r="U47" s="345">
        <f t="shared" si="29"/>
        <v>45.427016776660061</v>
      </c>
      <c r="V47" s="346">
        <f t="shared" si="30"/>
        <v>3.0244540399559261E-2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6.717646581079123E-2</v>
      </c>
      <c r="C48" s="11">
        <v>0.16373198739381592</v>
      </c>
      <c r="D48" s="11">
        <f t="shared" si="25"/>
        <v>9.6555521583024689E-2</v>
      </c>
      <c r="E48" s="11">
        <v>6.7044515550540584E-2</v>
      </c>
      <c r="F48" s="11">
        <f t="shared" si="26"/>
        <v>0.16360003713356527</v>
      </c>
      <c r="G48" s="200">
        <f t="shared" si="27"/>
        <v>4.7225520368738838E-2</v>
      </c>
      <c r="I48" s="11" t="str">
        <f t="shared" si="33"/>
        <v>Process, plant and machine operatives</v>
      </c>
      <c r="J48" s="11">
        <v>3.8891318267417336</v>
      </c>
      <c r="K48" s="11">
        <v>8.3569492622403097</v>
      </c>
      <c r="L48" s="11">
        <v>4.467817435498576</v>
      </c>
      <c r="M48" s="11">
        <v>3.7828218582378437</v>
      </c>
      <c r="N48" s="11">
        <v>8.2506392937364197</v>
      </c>
      <c r="P48" s="10" t="str">
        <f>name!D16</f>
        <v>42 Secretarial and related occupations</v>
      </c>
      <c r="Q48" s="11">
        <v>25.832154973752928</v>
      </c>
      <c r="R48" s="11">
        <v>14.477774485756111</v>
      </c>
      <c r="S48" s="345">
        <f t="shared" si="28"/>
        <v>-11.354380487996817</v>
      </c>
      <c r="T48" s="345">
        <v>11.484755798532115</v>
      </c>
      <c r="U48" s="345">
        <f t="shared" si="29"/>
        <v>0.13037531053529783</v>
      </c>
      <c r="V48" s="346">
        <f t="shared" si="30"/>
        <v>2.4824902196598719E-2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1.8766013195667685E-2</v>
      </c>
      <c r="C49" s="11">
        <v>4.5453910036021616E-2</v>
      </c>
      <c r="D49" s="11">
        <f t="shared" si="25"/>
        <v>2.6687896840353931E-2</v>
      </c>
      <c r="E49" s="11">
        <v>1.8468131152750998E-2</v>
      </c>
      <c r="F49" s="11">
        <f t="shared" si="26"/>
        <v>4.5156027993104933E-2</v>
      </c>
      <c r="G49" s="200">
        <f t="shared" si="27"/>
        <v>4.6737919551649743E-2</v>
      </c>
      <c r="I49" s="11" t="str">
        <f t="shared" si="33"/>
        <v>Elementary occupations</v>
      </c>
      <c r="J49" s="11">
        <v>9.053950993142271</v>
      </c>
      <c r="K49" s="11">
        <v>15.281353774244593</v>
      </c>
      <c r="L49" s="11">
        <v>6.227402781102322</v>
      </c>
      <c r="M49" s="11">
        <v>8.274327448433068</v>
      </c>
      <c r="N49" s="11">
        <v>14.50173022953539</v>
      </c>
      <c r="P49" s="10" t="str">
        <f>name!D17</f>
        <v>51 Skilled agricultural and related trades</v>
      </c>
      <c r="Q49" s="11">
        <v>1.527238061449673</v>
      </c>
      <c r="R49" s="11">
        <v>2.0187368016147533</v>
      </c>
      <c r="S49" s="345">
        <f t="shared" si="28"/>
        <v>0.49149874016508033</v>
      </c>
      <c r="T49" s="345">
        <v>1.2104118971567708</v>
      </c>
      <c r="U49" s="345">
        <f t="shared" si="29"/>
        <v>1.7019106373218511</v>
      </c>
      <c r="V49" s="346">
        <f t="shared" si="30"/>
        <v>3.9676143145766396E-2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3.2896554174583093E-2</v>
      </c>
      <c r="C50" s="11">
        <v>5.9388670573670296E-2</v>
      </c>
      <c r="D50" s="11">
        <f t="shared" si="25"/>
        <v>2.6492116399087204E-2</v>
      </c>
      <c r="E50" s="11">
        <v>1.8831839934512803E-2</v>
      </c>
      <c r="F50" s="11">
        <f t="shared" si="26"/>
        <v>4.5323956333600007E-2</v>
      </c>
      <c r="G50" s="200">
        <f t="shared" si="27"/>
        <v>3.0635835972674386E-2</v>
      </c>
      <c r="O50" s="71"/>
      <c r="P50" s="10" t="str">
        <f>name!D18</f>
        <v>52 Skilled metal, electrical and electronic trades</v>
      </c>
      <c r="Q50" s="11">
        <v>1.1303157795873535</v>
      </c>
      <c r="R50" s="11">
        <v>2.275343139631163</v>
      </c>
      <c r="S50" s="345">
        <f t="shared" si="28"/>
        <v>1.1450273600438095</v>
      </c>
      <c r="T50" s="345">
        <v>1.0832687200281552</v>
      </c>
      <c r="U50" s="345">
        <f t="shared" si="29"/>
        <v>2.2282960800719644</v>
      </c>
      <c r="V50" s="346">
        <f t="shared" si="30"/>
        <v>4.5826770096442981E-2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1.0471404134742549E-2</v>
      </c>
      <c r="C51" s="11">
        <v>1.6699870348984455E-2</v>
      </c>
      <c r="D51" s="11">
        <f t="shared" ref="D51" si="34">C51-B51</f>
        <v>6.2284662142419057E-3</v>
      </c>
      <c r="E51" s="11">
        <v>6.1708838824185847E-3</v>
      </c>
      <c r="F51" s="11">
        <f t="shared" ref="F51" si="35">SUM(D51:E51)</f>
        <v>1.239935009666049E-2</v>
      </c>
      <c r="G51" s="200">
        <f t="shared" si="27"/>
        <v>3.1368526365157745E-2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0.70893866813156692</v>
      </c>
      <c r="R51" s="11">
        <v>0.453008572595474</v>
      </c>
      <c r="S51" s="345">
        <f t="shared" si="28"/>
        <v>-0.25593009553609292</v>
      </c>
      <c r="T51" s="345">
        <v>0.23247454389757843</v>
      </c>
      <c r="U51" s="345">
        <f t="shared" si="29"/>
        <v>-2.3455551638514482E-2</v>
      </c>
      <c r="V51" s="346">
        <f t="shared" si="30"/>
        <v>1.9087422514535879E-2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8.2920088458885946E-2</v>
      </c>
      <c r="C52" s="11">
        <v>0.1520295188212995</v>
      </c>
      <c r="D52" s="11">
        <f t="shared" si="25"/>
        <v>6.9109430362413557E-2</v>
      </c>
      <c r="E52" s="11">
        <v>5.7627288241974897E-2</v>
      </c>
      <c r="F52" s="11">
        <f t="shared" si="26"/>
        <v>0.12673671860438845</v>
      </c>
      <c r="G52" s="200">
        <f t="shared" si="27"/>
        <v>3.5803877570997455E-2</v>
      </c>
      <c r="I52" s="11" t="str">
        <f>I41</f>
        <v>Managers, directors and senior officials</v>
      </c>
      <c r="J52" s="11">
        <f t="array" ref="J52:J60">MMULT(aggregation!$B$13:$AA$21,B123:B148)</f>
        <v>7.5565466073738854</v>
      </c>
      <c r="K52" s="11">
        <f t="array" ref="K52:K60">MMULT(aggregation!$B$13:$AA$21,C123:C148)</f>
        <v>7.9358210392360737</v>
      </c>
      <c r="L52" s="11">
        <f t="array" ref="L52:L60">MMULT(aggregation!$B$13:$AA$21,D123:D148)</f>
        <v>0.37927443186218834</v>
      </c>
      <c r="M52" s="11">
        <f t="array" ref="M52:M60">MMULT(aggregation!$B$13:$AA$21,E123:E148)</f>
        <v>4.2326752482475927</v>
      </c>
      <c r="N52" s="11">
        <f t="array" ref="N52:N60">MMULT(aggregation!$B$13:$AA$21,F123:F148)</f>
        <v>4.611949680109781</v>
      </c>
      <c r="P52" s="10" t="str">
        <f>name!D20</f>
        <v>54 Textiles, printing and other skilled trades</v>
      </c>
      <c r="Q52" s="11">
        <v>9.3785307351367599</v>
      </c>
      <c r="R52" s="11">
        <v>9.7791081706264755</v>
      </c>
      <c r="S52" s="345">
        <f t="shared" si="28"/>
        <v>0.40057743548971558</v>
      </c>
      <c r="T52" s="345">
        <v>5.546615400637573</v>
      </c>
      <c r="U52" s="345">
        <f t="shared" si="29"/>
        <v>5.9471928361272886</v>
      </c>
      <c r="V52" s="346">
        <f t="shared" si="30"/>
        <v>3.1459671540458478E-2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7.3987384644941159E-2</v>
      </c>
      <c r="C53" s="11">
        <v>0.17968496794509167</v>
      </c>
      <c r="D53" s="11">
        <f t="shared" si="25"/>
        <v>0.10569758330015051</v>
      </c>
      <c r="E53" s="11">
        <v>6.4350499763455277E-2</v>
      </c>
      <c r="F53" s="11">
        <f t="shared" si="26"/>
        <v>0.1700480830636058</v>
      </c>
      <c r="G53" s="200">
        <f t="shared" si="27"/>
        <v>4.2602824002770712E-2</v>
      </c>
      <c r="I53" s="11" t="str">
        <f>I42</f>
        <v>Professional occupations</v>
      </c>
      <c r="J53" s="11">
        <v>16.113432970369526</v>
      </c>
      <c r="K53" s="11">
        <v>8.7073996304829784</v>
      </c>
      <c r="L53" s="11">
        <v>-7.4060333398865481</v>
      </c>
      <c r="M53" s="11">
        <v>4.1393107369772206</v>
      </c>
      <c r="N53" s="11">
        <v>-3.2667226029093266</v>
      </c>
      <c r="P53" s="10" t="str">
        <f>name!D21</f>
        <v>61 Caring personal service occupations</v>
      </c>
      <c r="Q53" s="11">
        <v>99.916136519392893</v>
      </c>
      <c r="R53" s="11">
        <v>110.80769000465723</v>
      </c>
      <c r="S53" s="345">
        <f t="shared" si="28"/>
        <v>10.891553485264339</v>
      </c>
      <c r="T53" s="345">
        <v>61.496563167539023</v>
      </c>
      <c r="U53" s="345">
        <f t="shared" si="29"/>
        <v>72.388116652803362</v>
      </c>
      <c r="V53" s="346">
        <f t="shared" si="30"/>
        <v>3.2492259732173512E-2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4.2823726122167872E-2</v>
      </c>
      <c r="C54" s="11">
        <v>0.10436747148817116</v>
      </c>
      <c r="D54" s="11">
        <f t="shared" ref="D54:D55" si="36">C54-B54</f>
        <v>6.1543745366003287E-2</v>
      </c>
      <c r="E54" s="11">
        <v>3.9093795233025939E-2</v>
      </c>
      <c r="F54" s="11">
        <f t="shared" ref="F54:F55" si="37">SUM(D54:E54)</f>
        <v>0.10063754059902923</v>
      </c>
      <c r="G54" s="200">
        <f t="shared" si="27"/>
        <v>4.4189904471344521E-2</v>
      </c>
      <c r="I54" s="11" t="str">
        <f>I43</f>
        <v>Associate professional occupations</v>
      </c>
      <c r="J54" s="11">
        <v>14.931057503287715</v>
      </c>
      <c r="K54" s="11">
        <v>15.349023832548268</v>
      </c>
      <c r="L54" s="11">
        <v>0.41796632926055266</v>
      </c>
      <c r="M54" s="11">
        <v>7.2198763049922636</v>
      </c>
      <c r="N54" s="11">
        <v>7.6378426342528165</v>
      </c>
      <c r="P54" s="10" t="str">
        <f>name!D22</f>
        <v>62 Leisure, travel and related personal service occupations</v>
      </c>
      <c r="Q54" s="11">
        <v>18.22217557065283</v>
      </c>
      <c r="R54" s="11">
        <v>16.561070030380272</v>
      </c>
      <c r="S54" s="345">
        <f t="shared" si="28"/>
        <v>-1.6611055402725583</v>
      </c>
      <c r="T54" s="345">
        <v>9.1658006562292531</v>
      </c>
      <c r="U54" s="345">
        <f t="shared" si="29"/>
        <v>7.5046951159566948</v>
      </c>
      <c r="V54" s="346">
        <f t="shared" si="30"/>
        <v>2.7536633910859587E-2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3.7378597950324726E-3</v>
      </c>
      <c r="C55" s="11">
        <v>8.6824444636022999E-3</v>
      </c>
      <c r="D55" s="11">
        <f t="shared" si="36"/>
        <v>4.9445846685698272E-3</v>
      </c>
      <c r="E55" s="11">
        <v>3.3821605841869201E-3</v>
      </c>
      <c r="F55" s="11">
        <f t="shared" si="37"/>
        <v>8.3267452527567478E-3</v>
      </c>
      <c r="G55" s="200">
        <f t="shared" si="27"/>
        <v>4.3895956348094956E-2</v>
      </c>
      <c r="I55" s="11" t="str">
        <f>I44</f>
        <v>Administrative and secretarial occupations</v>
      </c>
      <c r="J55" s="11">
        <v>12.091067386829243</v>
      </c>
      <c r="K55" s="11">
        <v>15.38465910798142</v>
      </c>
      <c r="L55" s="11">
        <v>3.2935917211521777</v>
      </c>
      <c r="M55" s="11">
        <v>8.3818184955873711</v>
      </c>
      <c r="N55" s="11">
        <v>11.675410216739548</v>
      </c>
      <c r="P55" s="10" t="str">
        <f>name!D23</f>
        <v>63 Community and civil enforcement occupations</v>
      </c>
      <c r="Q55" s="11">
        <v>0.3218730260614785</v>
      </c>
      <c r="R55" s="11">
        <v>0.4451410820382995</v>
      </c>
      <c r="S55" s="345">
        <f t="shared" si="28"/>
        <v>0.123268055976821</v>
      </c>
      <c r="T55" s="345">
        <v>0.28102957070919271</v>
      </c>
      <c r="U55" s="345">
        <f t="shared" si="29"/>
        <v>0.40429762668601371</v>
      </c>
      <c r="V55" s="346">
        <f t="shared" si="30"/>
        <v>4.2727525672161537E-2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0.15951823949057187</v>
      </c>
      <c r="C56" s="11">
        <v>0.30303983091695419</v>
      </c>
      <c r="D56" s="11">
        <f t="shared" si="25"/>
        <v>0.14352159142638232</v>
      </c>
      <c r="E56" s="11">
        <v>0.10261369342338131</v>
      </c>
      <c r="F56" s="11">
        <f t="shared" si="26"/>
        <v>0.24613528484976363</v>
      </c>
      <c r="G56" s="200">
        <f t="shared" si="27"/>
        <v>3.366696960990323E-2</v>
      </c>
      <c r="I56" s="11" t="str">
        <f t="shared" ref="I56:I60" si="38">I45</f>
        <v>Skilled trades occupations</v>
      </c>
      <c r="J56" s="11">
        <v>2.9112244967592469</v>
      </c>
      <c r="K56" s="11">
        <v>4.0065472877637509</v>
      </c>
      <c r="L56" s="11">
        <v>1.095322791004504</v>
      </c>
      <c r="M56" s="11">
        <v>1.8589939102819077</v>
      </c>
      <c r="N56" s="11">
        <v>2.954316701286412</v>
      </c>
      <c r="P56" s="10" t="str">
        <f>name!D24</f>
        <v>71 Sales occupations</v>
      </c>
      <c r="Q56" s="11">
        <v>43.729489984593293</v>
      </c>
      <c r="R56" s="11">
        <v>40.399353709608043</v>
      </c>
      <c r="S56" s="345">
        <f t="shared" si="28"/>
        <v>-3.3301362749852501</v>
      </c>
      <c r="T56" s="345">
        <v>23.198683639519647</v>
      </c>
      <c r="U56" s="345">
        <f t="shared" si="29"/>
        <v>19.868547364534397</v>
      </c>
      <c r="V56" s="346">
        <f t="shared" si="30"/>
        <v>2.8779505742734024E-2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0.11379742319380368</v>
      </c>
      <c r="C57" s="11">
        <v>0.3439046428477478</v>
      </c>
      <c r="D57" s="11">
        <f t="shared" si="25"/>
        <v>0.23010721965394412</v>
      </c>
      <c r="E57" s="11">
        <v>9.8893127755062218E-2</v>
      </c>
      <c r="F57" s="11">
        <f t="shared" si="26"/>
        <v>0.32900034740900636</v>
      </c>
      <c r="G57" s="200">
        <f t="shared" si="27"/>
        <v>4.2575987007813287E-2</v>
      </c>
      <c r="I57" s="11" t="str">
        <f t="shared" si="38"/>
        <v>Caring, leisure and other service occupations</v>
      </c>
      <c r="J57" s="11">
        <v>13.900499669725626</v>
      </c>
      <c r="K57" s="11">
        <v>15.311951300052925</v>
      </c>
      <c r="L57" s="11">
        <v>1.4114516303272986</v>
      </c>
      <c r="M57" s="11">
        <v>8.5202144601008758</v>
      </c>
      <c r="N57" s="11">
        <v>9.9316660904281733</v>
      </c>
      <c r="P57" s="10" t="str">
        <f>name!D25</f>
        <v>72 Customer service occupations</v>
      </c>
      <c r="Q57" s="11">
        <v>16.199445579897645</v>
      </c>
      <c r="R57" s="11">
        <v>18.490591347548957</v>
      </c>
      <c r="S57" s="345">
        <f t="shared" si="28"/>
        <v>2.2911457676513116</v>
      </c>
      <c r="T57" s="345">
        <v>9.4098236654435574</v>
      </c>
      <c r="U57" s="345">
        <f t="shared" si="29"/>
        <v>11.700969433094869</v>
      </c>
      <c r="V57" s="346">
        <f t="shared" si="30"/>
        <v>3.1002699308252613E-2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7.7535975532490573E-2</v>
      </c>
      <c r="C58" s="11">
        <v>0.25991589600387599</v>
      </c>
      <c r="D58" s="11">
        <f t="shared" ref="D58:D59" si="39">C58-B58</f>
        <v>0.1823799204713854</v>
      </c>
      <c r="E58" s="11">
        <v>8.6389446660862249E-2</v>
      </c>
      <c r="F58" s="11">
        <f t="shared" ref="F58:F59" si="40">SUM(D58:E58)</f>
        <v>0.26876936713224764</v>
      </c>
      <c r="G58" s="200">
        <f t="shared" si="27"/>
        <v>5.1177856451535497E-2</v>
      </c>
      <c r="I58" s="11" t="str">
        <f t="shared" si="38"/>
        <v>Sales and customer service occupations</v>
      </c>
      <c r="J58" s="11">
        <v>4.8281394878784152</v>
      </c>
      <c r="K58" s="11">
        <v>6.8170615574235267</v>
      </c>
      <c r="L58" s="11">
        <v>1.9889220695451122</v>
      </c>
      <c r="M58" s="11">
        <v>3.0452355468936814</v>
      </c>
      <c r="N58" s="11">
        <v>5.0341576164387938</v>
      </c>
      <c r="P58" s="10" t="str">
        <f>name!D26</f>
        <v>81 Process, plant and machine operatives</v>
      </c>
      <c r="Q58" s="11">
        <v>9.2043509935085304</v>
      </c>
      <c r="R58" s="11">
        <v>11.14774091382319</v>
      </c>
      <c r="S58" s="345">
        <f t="shared" si="28"/>
        <v>1.9433899203146598</v>
      </c>
      <c r="T58" s="345">
        <v>5.5637074089218403</v>
      </c>
      <c r="U58" s="345">
        <f t="shared" si="29"/>
        <v>7.5070973292365002</v>
      </c>
      <c r="V58" s="346">
        <f t="shared" si="30"/>
        <v>3.2021350249846314E-2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0.12029350674966226</v>
      </c>
      <c r="C59" s="11">
        <v>0.35358336943055246</v>
      </c>
      <c r="D59" s="11">
        <f t="shared" si="39"/>
        <v>0.23328986268089019</v>
      </c>
      <c r="E59" s="11">
        <v>0.14114159238714674</v>
      </c>
      <c r="F59" s="11">
        <f t="shared" si="40"/>
        <v>0.37443145506803693</v>
      </c>
      <c r="G59" s="200">
        <f t="shared" si="27"/>
        <v>5.3112531173667321E-2</v>
      </c>
      <c r="I59" s="11" t="str">
        <f t="shared" si="38"/>
        <v>Process, plant and machine operatives</v>
      </c>
      <c r="J59" s="11">
        <v>1.8034215075143267</v>
      </c>
      <c r="K59" s="11">
        <v>2.9767366301978933</v>
      </c>
      <c r="L59" s="11">
        <v>1.1733151226835665</v>
      </c>
      <c r="M59" s="11">
        <v>1.3994928025342763</v>
      </c>
      <c r="N59" s="11">
        <v>2.5728079252178429</v>
      </c>
      <c r="P59" s="10" t="str">
        <f>name!D27</f>
        <v>82 Transport and mobile machine drivers and operatives</v>
      </c>
      <c r="Q59" s="11">
        <v>2.5556217480857577</v>
      </c>
      <c r="R59" s="11">
        <v>3.838150560196314</v>
      </c>
      <c r="S59" s="345">
        <f t="shared" si="28"/>
        <v>1.2825288121105562</v>
      </c>
      <c r="T59" s="345">
        <v>2.222869106517666</v>
      </c>
      <c r="U59" s="345">
        <f t="shared" si="29"/>
        <v>3.5053979186282223</v>
      </c>
      <c r="V59" s="346">
        <f t="shared" si="30"/>
        <v>4.2604541290402809E-2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7.862138834809206E-4</v>
      </c>
      <c r="C60" s="11">
        <v>1.1297196622255904E-2</v>
      </c>
      <c r="D60" s="11">
        <f t="shared" si="25"/>
        <v>1.0510982738774982E-2</v>
      </c>
      <c r="E60" s="11">
        <v>4.1735386009749643E-3</v>
      </c>
      <c r="F60" s="11">
        <f t="shared" si="26"/>
        <v>1.4684521339749946E-2</v>
      </c>
      <c r="G60" s="200">
        <f t="shared" si="27"/>
        <v>0.13064939062075731</v>
      </c>
      <c r="I60" s="11" t="str">
        <f t="shared" si="38"/>
        <v>Elementary occupations</v>
      </c>
      <c r="J60" s="11">
        <v>4.4965218958755511</v>
      </c>
      <c r="K60" s="11">
        <v>7.9074479231909525</v>
      </c>
      <c r="L60" s="11">
        <v>3.4109260273154014</v>
      </c>
      <c r="M60" s="11">
        <v>3.9818666637004938</v>
      </c>
      <c r="N60" s="11">
        <v>7.3927926910158952</v>
      </c>
      <c r="P60" s="10" t="str">
        <f>name!D28</f>
        <v>91 Elementary trades and related occupations</v>
      </c>
      <c r="Q60" s="11">
        <v>4.6610326017777846</v>
      </c>
      <c r="R60" s="11">
        <v>18.166123742008121</v>
      </c>
      <c r="S60" s="345">
        <f t="shared" si="28"/>
        <v>13.505091140230338</v>
      </c>
      <c r="T60" s="345">
        <v>10.171070036566432</v>
      </c>
      <c r="U60" s="345">
        <f t="shared" si="29"/>
        <v>23.676161176796768</v>
      </c>
      <c r="V60" s="346">
        <f t="shared" si="30"/>
        <v>8.0226197274481326E-2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9.1767222841801249E-2</v>
      </c>
      <c r="C61" s="11">
        <v>0.19901181233779017</v>
      </c>
      <c r="D61" s="11">
        <f t="shared" ref="D61" si="41">C61-B61</f>
        <v>0.10724458949598892</v>
      </c>
      <c r="E61" s="11">
        <v>7.3216628908641279E-2</v>
      </c>
      <c r="F61" s="11">
        <f t="shared" ref="F61" si="42">SUM(D61:E61)</f>
        <v>0.1804612184046302</v>
      </c>
      <c r="G61" s="200">
        <f t="shared" ref="G61" si="43">IF(B61&gt;0,(1+(E61/B61))^(1/($C$6-$B$6))-1,0)</f>
        <v>3.9880872702871439E-2</v>
      </c>
      <c r="P61" s="10" t="str">
        <f>name!D29</f>
        <v>92 Elementary administration and service occupations</v>
      </c>
      <c r="Q61" s="11">
        <v>58.656788486261476</v>
      </c>
      <c r="R61" s="11">
        <v>41.872733848431601</v>
      </c>
      <c r="S61" s="345">
        <f t="shared" ref="S61" si="44">R61-Q61</f>
        <v>-16.784054637829875</v>
      </c>
      <c r="T61" s="345">
        <v>27.281913314352753</v>
      </c>
      <c r="U61" s="345">
        <f t="shared" ref="U61" si="45">SUM(S61:T61)</f>
        <v>10.497858676522878</v>
      </c>
      <c r="V61" s="346">
        <f t="shared" ref="V61" si="46">IF(Q61&gt;0,(1+(T61/Q61))^(1/($C$6-$B$6))-1,0)</f>
        <v>2.578899108038879E-2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21.211439253399444</v>
      </c>
      <c r="C62" s="11">
        <f t="shared" ref="C62:F62" si="47">SUM(C36:C61)</f>
        <v>39.99859482065559</v>
      </c>
      <c r="D62" s="11">
        <f t="shared" si="47"/>
        <v>18.787155567256143</v>
      </c>
      <c r="E62" s="11">
        <f t="shared" si="47"/>
        <v>14.246274341657029</v>
      </c>
      <c r="F62" s="11">
        <f t="shared" si="47"/>
        <v>33.033429908913192</v>
      </c>
      <c r="G62" s="200">
        <f t="shared" si="27"/>
        <v>3.4846748257600479E-2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664.02567813787346</v>
      </c>
      <c r="R62" s="11">
        <f>SUM(R36:R61)</f>
        <v>718.68021313741986</v>
      </c>
      <c r="S62" s="345">
        <f>R62-Q62</f>
        <v>54.654534999546399</v>
      </c>
      <c r="T62" s="11">
        <f>SUM(T36:T61)</f>
        <v>395.5655361123417</v>
      </c>
      <c r="U62" s="345">
        <f>SUM(S62:T62)</f>
        <v>450.2200711118881</v>
      </c>
      <c r="V62" s="346">
        <f t="shared" si="30"/>
        <v>3.1644890692562599E-2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9.9433246311455594</v>
      </c>
      <c r="K63" s="11">
        <f t="array" ref="K63:K71">MMULT(aggregation!$B$13:$AA$21,C152:C177)</f>
        <v>9.9448618300766682</v>
      </c>
      <c r="L63" s="11">
        <f t="array" ref="L63:L71">MMULT(aggregation!$B$13:$AA$21,D152:D177)</f>
        <v>1.5371989311097067E-3</v>
      </c>
      <c r="M63" s="11">
        <f t="array" ref="M63:M71">MMULT(aggregation!$B$13:$AA$21,E152:E177)</f>
        <v>5.2814047060532872</v>
      </c>
      <c r="N63" s="11">
        <f t="array" ref="N63:N71">MMULT(aggregation!$B$13:$AA$21,F152:F177)</f>
        <v>5.2829419049843969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14.765797293531451</v>
      </c>
      <c r="K64" s="11">
        <v>15.508645790050394</v>
      </c>
      <c r="L64" s="11">
        <v>0.74284849651894291</v>
      </c>
      <c r="M64" s="11">
        <v>6.4259642468351981</v>
      </c>
      <c r="N64" s="11">
        <v>7.1688127433541418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11.543263912873913</v>
      </c>
      <c r="C65" s="11">
        <v>19.439737748602113</v>
      </c>
      <c r="D65" s="11">
        <f>C65-B65</f>
        <v>7.8964738357281998</v>
      </c>
      <c r="E65" s="11">
        <v>7.6811958692588709</v>
      </c>
      <c r="F65" s="11">
        <f>SUM(D65:E65)</f>
        <v>15.57766970498707</v>
      </c>
      <c r="G65" s="200">
        <f>IF(B65&gt;0,(1+(E65/B65))^(1/($C$6-$B$6))-1,0)</f>
        <v>3.4590218289574093E-2</v>
      </c>
      <c r="I65" s="11" t="str">
        <f>I54</f>
        <v>Associate professional occupations</v>
      </c>
      <c r="J65" s="11">
        <v>11.804127029102659</v>
      </c>
      <c r="K65" s="11">
        <v>12.660377764526203</v>
      </c>
      <c r="L65" s="11">
        <v>0.85625073542354468</v>
      </c>
      <c r="M65" s="11">
        <v>5.6283641617481601</v>
      </c>
      <c r="N65" s="11">
        <v>6.4846148971717046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3.9400245637946543</v>
      </c>
      <c r="C66" s="11">
        <v>8.5558978313136596</v>
      </c>
      <c r="D66" s="11">
        <f t="shared" ref="D66:D89" si="50">C66-B66</f>
        <v>4.6158732675190048</v>
      </c>
      <c r="E66" s="11">
        <v>3.5196790395757076</v>
      </c>
      <c r="F66" s="11">
        <f t="shared" ref="F66:F89" si="51">SUM(D66:E66)</f>
        <v>8.1355523070947129</v>
      </c>
      <c r="G66" s="200">
        <f t="shared" ref="G66:G89" si="52">IF(B66&gt;0,(1+(E66/B66))^(1/($C$6-$B$6))-1,0)</f>
        <v>4.3473704909887889E-2</v>
      </c>
      <c r="I66" s="11" t="str">
        <f>I55</f>
        <v>Administrative and secretarial occupations</v>
      </c>
      <c r="J66" s="11">
        <v>11.536413683181982</v>
      </c>
      <c r="K66" s="11">
        <v>13.888734314959171</v>
      </c>
      <c r="L66" s="11">
        <v>2.3523206317771903</v>
      </c>
      <c r="M66" s="11">
        <v>7.1520995439244075</v>
      </c>
      <c r="N66" s="11">
        <v>9.5044201757015969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14.670618448910746</v>
      </c>
      <c r="C67" s="11">
        <v>32.557422145191481</v>
      </c>
      <c r="D67" s="11">
        <f t="shared" si="50"/>
        <v>17.886803696280737</v>
      </c>
      <c r="E67" s="11">
        <v>9.430032013319078</v>
      </c>
      <c r="F67" s="11">
        <f t="shared" si="51"/>
        <v>27.316835709599815</v>
      </c>
      <c r="G67" s="200">
        <f t="shared" si="52"/>
        <v>3.364646280560657E-2</v>
      </c>
      <c r="I67" s="11" t="str">
        <f t="shared" ref="I67:I71" si="53">I56</f>
        <v>Skilled trades occupations</v>
      </c>
      <c r="J67" s="11">
        <v>6.953499477534689</v>
      </c>
      <c r="K67" s="11">
        <v>8.5342693913539964</v>
      </c>
      <c r="L67" s="11">
        <v>1.5807699138193074</v>
      </c>
      <c r="M67" s="11">
        <v>3.7121622174638782</v>
      </c>
      <c r="N67" s="11">
        <v>5.2929321312831856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14.027931458787911</v>
      </c>
      <c r="C68" s="11">
        <v>23.462812618003507</v>
      </c>
      <c r="D68" s="11">
        <f t="shared" si="50"/>
        <v>9.4348811592155961</v>
      </c>
      <c r="E68" s="11">
        <v>9.2749498890396023</v>
      </c>
      <c r="F68" s="11">
        <f t="shared" si="51"/>
        <v>18.709831048255197</v>
      </c>
      <c r="G68" s="200">
        <f t="shared" si="52"/>
        <v>3.4414022597504923E-2</v>
      </c>
      <c r="I68" s="11" t="str">
        <f t="shared" si="53"/>
        <v>Caring, leisure and other service occupations</v>
      </c>
      <c r="J68" s="11">
        <v>8.5818648590406355</v>
      </c>
      <c r="K68" s="11">
        <v>10.261276304095009</v>
      </c>
      <c r="L68" s="11">
        <v>1.679411445054374</v>
      </c>
      <c r="M68" s="11">
        <v>5.6110938360028824</v>
      </c>
      <c r="N68" s="11">
        <v>7.2905052810572561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34.378792264134184</v>
      </c>
      <c r="C69" s="11">
        <v>48.793147035344035</v>
      </c>
      <c r="D69" s="11">
        <f t="shared" ref="D69" si="54">C69-B69</f>
        <v>14.414354771209851</v>
      </c>
      <c r="E69" s="11">
        <v>21.150998214085217</v>
      </c>
      <c r="F69" s="11">
        <f t="shared" ref="F69" si="55">SUM(D69:E69)</f>
        <v>35.565352985295064</v>
      </c>
      <c r="G69" s="200">
        <f t="shared" si="52"/>
        <v>3.2481696278255923E-2</v>
      </c>
      <c r="I69" s="11" t="str">
        <f t="shared" si="53"/>
        <v>Sales and customer service occupations</v>
      </c>
      <c r="J69" s="11">
        <v>5.2115085066540638</v>
      </c>
      <c r="K69" s="11">
        <v>6.8810256640920588</v>
      </c>
      <c r="L69" s="11">
        <v>1.6695171574379946</v>
      </c>
      <c r="M69" s="11">
        <v>2.7791447413122565</v>
      </c>
      <c r="N69" s="11">
        <v>4.4486618987502506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18.533115630051718</v>
      </c>
      <c r="C70" s="11">
        <v>31.431090303619101</v>
      </c>
      <c r="D70" s="11">
        <f t="shared" si="50"/>
        <v>12.897974673567383</v>
      </c>
      <c r="E70" s="11">
        <v>11.883651942290756</v>
      </c>
      <c r="F70" s="11">
        <f t="shared" si="51"/>
        <v>24.781626615858137</v>
      </c>
      <c r="G70" s="200">
        <f t="shared" si="52"/>
        <v>3.3580502670699008E-2</v>
      </c>
      <c r="I70" s="11" t="str">
        <f t="shared" si="53"/>
        <v>Process, plant and machine operatives</v>
      </c>
      <c r="J70" s="11">
        <v>3.2628385364777266</v>
      </c>
      <c r="K70" s="11">
        <v>4.9629918051498461</v>
      </c>
      <c r="L70" s="11">
        <v>1.7001532686721197</v>
      </c>
      <c r="M70" s="11">
        <v>2.3905670847093723</v>
      </c>
      <c r="N70" s="11">
        <v>4.0907203533814922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2.8618377173704594</v>
      </c>
      <c r="C71" s="11">
        <v>4.5933008772824033</v>
      </c>
      <c r="D71" s="11">
        <f t="shared" si="50"/>
        <v>1.7314631599119439</v>
      </c>
      <c r="E71" s="11">
        <v>1.4924795576279051</v>
      </c>
      <c r="F71" s="11">
        <f t="shared" si="51"/>
        <v>3.223942717539849</v>
      </c>
      <c r="G71" s="200">
        <f t="shared" si="52"/>
        <v>2.837538086403768E-2</v>
      </c>
      <c r="I71" s="11" t="str">
        <f t="shared" si="53"/>
        <v>Elementary occupations</v>
      </c>
      <c r="J71" s="11">
        <v>4.1847647521132627</v>
      </c>
      <c r="K71" s="11">
        <v>7.5602075162093243</v>
      </c>
      <c r="L71" s="11">
        <v>3.3754427640960607</v>
      </c>
      <c r="M71" s="11">
        <v>3.8048033511380019</v>
      </c>
      <c r="N71" s="11">
        <v>7.1802461152340626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3.447706775591723</v>
      </c>
      <c r="C72" s="11">
        <v>13.477656642444423</v>
      </c>
      <c r="D72" s="11">
        <f t="shared" si="50"/>
        <v>10.0299498668527</v>
      </c>
      <c r="E72" s="11">
        <v>4.7716119764522995</v>
      </c>
      <c r="F72" s="11">
        <f t="shared" si="51"/>
        <v>14.801561843304999</v>
      </c>
      <c r="G72" s="200">
        <f t="shared" si="52"/>
        <v>5.9628669293703807E-2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0.80981940997682456</v>
      </c>
      <c r="C73" s="11">
        <v>1.4279556616940532</v>
      </c>
      <c r="D73" s="11">
        <f t="shared" si="50"/>
        <v>0.61813625171722864</v>
      </c>
      <c r="E73" s="11">
        <v>0.33367809544165605</v>
      </c>
      <c r="F73" s="11">
        <f t="shared" si="51"/>
        <v>0.95181434715888469</v>
      </c>
      <c r="G73" s="200">
        <f t="shared" si="52"/>
        <v>2.3268965357961191E-2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4.0773078012229123</v>
      </c>
      <c r="C74" s="11">
        <v>5.6340812029191518</v>
      </c>
      <c r="D74" s="11">
        <f t="shared" ref="D74:D75" si="56">C74-B74</f>
        <v>1.5567734016962396</v>
      </c>
      <c r="E74" s="11">
        <v>2.2789405758134809</v>
      </c>
      <c r="F74" s="11">
        <f t="shared" ref="F74:F75" si="57">SUM(D74:E74)</f>
        <v>3.8357139775097204</v>
      </c>
      <c r="G74" s="200">
        <f t="shared" si="52"/>
        <v>3.0042531217979951E-2</v>
      </c>
      <c r="I74" s="11" t="str">
        <f>I63</f>
        <v>Managers, directors and senior officials</v>
      </c>
      <c r="J74" s="11">
        <f t="array" ref="J74:J82">MMULT(aggregation!$B$13:$AA$21,B181:B206)</f>
        <v>24.334891698139938</v>
      </c>
      <c r="K74" s="11">
        <f t="array" ref="K74:K82">MMULT(aggregation!$B$13:$AA$21,C181:C206)</f>
        <v>23.357988485956049</v>
      </c>
      <c r="L74" s="11">
        <f t="array" ref="L74:L82">MMULT(aggregation!$B$13:$AA$21,D181:D206)</f>
        <v>-0.97690321218388743</v>
      </c>
      <c r="M74" s="11">
        <f t="array" ref="M74:M82">MMULT(aggregation!$B$13:$AA$21,E181:E206)</f>
        <v>10.312737430009825</v>
      </c>
      <c r="N74" s="11">
        <f t="array" ref="N74:N82">MMULT(aggregation!$B$13:$AA$21,F181:F206)</f>
        <v>9.335834217825937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11.225139846752365</v>
      </c>
      <c r="C75" s="11">
        <v>20.877881032727323</v>
      </c>
      <c r="D75" s="11">
        <f t="shared" si="56"/>
        <v>9.6527411859749588</v>
      </c>
      <c r="E75" s="11">
        <v>7.5541235025030273</v>
      </c>
      <c r="F75" s="11">
        <f t="shared" si="57"/>
        <v>17.206864688477985</v>
      </c>
      <c r="G75" s="200">
        <f t="shared" si="52"/>
        <v>3.490174555301695E-2</v>
      </c>
      <c r="I75" s="11" t="str">
        <f>I64</f>
        <v>Professional occupations</v>
      </c>
      <c r="J75" s="11">
        <v>33.552040538245322</v>
      </c>
      <c r="K75" s="11">
        <v>36.791015372836299</v>
      </c>
      <c r="L75" s="11">
        <v>3.2389748345909726</v>
      </c>
      <c r="M75" s="11">
        <v>14.713179318701147</v>
      </c>
      <c r="N75" s="11">
        <v>17.95215415329212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9.3562335768008502</v>
      </c>
      <c r="C76" s="11">
        <v>19.144180517566213</v>
      </c>
      <c r="D76" s="11">
        <f t="shared" si="50"/>
        <v>9.7879469407653623</v>
      </c>
      <c r="E76" s="11">
        <v>7.3771038762405112</v>
      </c>
      <c r="F76" s="11">
        <f t="shared" si="51"/>
        <v>17.165050817005874</v>
      </c>
      <c r="G76" s="200">
        <f t="shared" si="52"/>
        <v>3.9518208431115864E-2</v>
      </c>
      <c r="I76" s="11" t="str">
        <f>I65</f>
        <v>Associate professional occupations</v>
      </c>
      <c r="J76" s="11">
        <v>33.016648223462141</v>
      </c>
      <c r="K76" s="11">
        <v>34.701674940286793</v>
      </c>
      <c r="L76" s="11">
        <v>1.6850267168246598</v>
      </c>
      <c r="M76" s="11">
        <v>15.112297470949422</v>
      </c>
      <c r="N76" s="11">
        <v>16.79732418777408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1.4416792885738128</v>
      </c>
      <c r="C77" s="11">
        <v>1.5736150186821034</v>
      </c>
      <c r="D77" s="11">
        <f t="shared" si="50"/>
        <v>0.13193573010829063</v>
      </c>
      <c r="E77" s="11">
        <v>0.92487800465191083</v>
      </c>
      <c r="F77" s="11">
        <f t="shared" si="51"/>
        <v>1.0568137347602016</v>
      </c>
      <c r="G77" s="200">
        <f t="shared" si="52"/>
        <v>3.3593788959896065E-2</v>
      </c>
      <c r="I77" s="11" t="str">
        <f>I66</f>
        <v>Administrative and secretarial occupations</v>
      </c>
      <c r="J77" s="11">
        <v>34.442720347386249</v>
      </c>
      <c r="K77" s="11">
        <v>28.184471174226157</v>
      </c>
      <c r="L77" s="11">
        <v>-6.2582491731600882</v>
      </c>
      <c r="M77" s="11">
        <v>15.130147943444566</v>
      </c>
      <c r="N77" s="11">
        <v>8.8718987702844778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0.14712706689481003</v>
      </c>
      <c r="C78" s="11">
        <v>0.25696539123737877</v>
      </c>
      <c r="D78" s="11">
        <f t="shared" si="50"/>
        <v>0.10983832434256874</v>
      </c>
      <c r="E78" s="11">
        <v>0.10525561577899149</v>
      </c>
      <c r="F78" s="11">
        <f t="shared" si="51"/>
        <v>0.21509394012156025</v>
      </c>
      <c r="G78" s="200">
        <f t="shared" si="52"/>
        <v>3.6631651476414895E-2</v>
      </c>
      <c r="I78" s="11" t="str">
        <f t="shared" ref="I78:I82" si="58">I67</f>
        <v>Skilled trades occupations</v>
      </c>
      <c r="J78" s="11">
        <v>43.016875753830647</v>
      </c>
      <c r="K78" s="11">
        <v>41.862885686356343</v>
      </c>
      <c r="L78" s="11">
        <v>-1.1539900674743033</v>
      </c>
      <c r="M78" s="11">
        <v>16.06227683838247</v>
      </c>
      <c r="N78" s="11">
        <v>14.908286770908166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0.91961707407098003</v>
      </c>
      <c r="C79" s="11">
        <v>2.3852390569055046</v>
      </c>
      <c r="D79" s="11">
        <f t="shared" si="50"/>
        <v>1.4656219828345245</v>
      </c>
      <c r="E79" s="11">
        <v>0.76432790547459151</v>
      </c>
      <c r="F79" s="11">
        <f t="shared" si="51"/>
        <v>2.229949888309116</v>
      </c>
      <c r="G79" s="200">
        <f t="shared" si="52"/>
        <v>4.1153407353174964E-2</v>
      </c>
      <c r="I79" s="11" t="str">
        <f t="shared" si="58"/>
        <v>Caring, leisure and other service occupations</v>
      </c>
      <c r="J79" s="11">
        <v>46.777473685604136</v>
      </c>
      <c r="K79" s="11">
        <v>51.467988721327288</v>
      </c>
      <c r="L79" s="11">
        <v>4.6905150357231546</v>
      </c>
      <c r="M79" s="11">
        <v>27.09723242557958</v>
      </c>
      <c r="N79" s="11">
        <v>31.787747461302732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0.3602893700638935</v>
      </c>
      <c r="C80" s="11">
        <v>0.69225186061015986</v>
      </c>
      <c r="D80" s="11">
        <f t="shared" ref="D80" si="59">C80-B80</f>
        <v>0.33196249054626636</v>
      </c>
      <c r="E80" s="11">
        <v>0.24244299539183981</v>
      </c>
      <c r="F80" s="11">
        <f t="shared" ref="F80" si="60">SUM(D80:E80)</f>
        <v>0.57440548593810614</v>
      </c>
      <c r="G80" s="200">
        <f t="shared" si="52"/>
        <v>3.4899564661519111E-2</v>
      </c>
      <c r="I80" s="11" t="str">
        <f t="shared" si="58"/>
        <v>Sales and customer service occupations</v>
      </c>
      <c r="J80" s="11">
        <v>26.413813803221696</v>
      </c>
      <c r="K80" s="11">
        <v>28.829127235681256</v>
      </c>
      <c r="L80" s="11">
        <v>2.4153134324595573</v>
      </c>
      <c r="M80" s="11">
        <v>12.114295569831832</v>
      </c>
      <c r="N80" s="11">
        <v>14.529609002291387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0.78442029350638309</v>
      </c>
      <c r="C81" s="11">
        <v>1.7400749114426213</v>
      </c>
      <c r="D81" s="11">
        <f t="shared" si="50"/>
        <v>0.95565461793623818</v>
      </c>
      <c r="E81" s="11">
        <v>0.64251444732010288</v>
      </c>
      <c r="F81" s="11">
        <f t="shared" si="51"/>
        <v>1.5981690652563412</v>
      </c>
      <c r="G81" s="200">
        <f t="shared" si="52"/>
        <v>4.0695522530902695E-2</v>
      </c>
      <c r="I81" s="11" t="str">
        <f t="shared" si="58"/>
        <v>Process, plant and machine operatives</v>
      </c>
      <c r="J81" s="11">
        <v>20.339359223333723</v>
      </c>
      <c r="K81" s="11">
        <v>27.880507288310834</v>
      </c>
      <c r="L81" s="11">
        <v>7.5411480649771097</v>
      </c>
      <c r="M81" s="11">
        <v>11.153066868513392</v>
      </c>
      <c r="N81" s="11">
        <v>18.6942149334905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4.9087305214979287</v>
      </c>
      <c r="C82" s="11">
        <v>13.547018767204067</v>
      </c>
      <c r="D82" s="11">
        <f t="shared" si="50"/>
        <v>8.6382882457061392</v>
      </c>
      <c r="E82" s="11">
        <v>4.9479014212181438</v>
      </c>
      <c r="F82" s="11">
        <f t="shared" si="51"/>
        <v>13.586189666924284</v>
      </c>
      <c r="G82" s="200">
        <f t="shared" si="52"/>
        <v>4.7572180216167714E-2</v>
      </c>
      <c r="I82" s="11" t="str">
        <f t="shared" si="58"/>
        <v>Elementary occupations</v>
      </c>
      <c r="J82" s="11">
        <v>21.01657261682946</v>
      </c>
      <c r="K82" s="11">
        <v>21.807406326083683</v>
      </c>
      <c r="L82" s="11">
        <v>0.79083370925422436</v>
      </c>
      <c r="M82" s="11">
        <v>10.307064495277523</v>
      </c>
      <c r="N82" s="11">
        <v>11.097898204531745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0.66625613869710587</v>
      </c>
      <c r="C83" s="11">
        <v>1.3524589334293649</v>
      </c>
      <c r="D83" s="11">
        <f t="shared" ref="D83:D84" si="61">C83-B83</f>
        <v>0.68620279473225898</v>
      </c>
      <c r="E83" s="11">
        <v>0.49505064634401708</v>
      </c>
      <c r="F83" s="11">
        <f t="shared" ref="F83:F84" si="62">SUM(D83:E83)</f>
        <v>1.1812534410762761</v>
      </c>
      <c r="G83" s="200">
        <f t="shared" si="52"/>
        <v>3.7736397286587398E-2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5.0291345943154424E-2</v>
      </c>
      <c r="C84" s="11">
        <v>8.9806797331669255E-2</v>
      </c>
      <c r="D84" s="11">
        <f t="shared" si="61"/>
        <v>3.9515451388514831E-2</v>
      </c>
      <c r="E84" s="11">
        <v>3.3986794585895784E-2</v>
      </c>
      <c r="F84" s="11">
        <f t="shared" si="62"/>
        <v>7.3502245974410615E-2</v>
      </c>
      <c r="G84" s="200">
        <f t="shared" si="52"/>
        <v>3.5018499855889118E-2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2.6735096754530034</v>
      </c>
      <c r="C85" s="11">
        <v>6.4202918170119938</v>
      </c>
      <c r="D85" s="11">
        <f t="shared" si="50"/>
        <v>3.7467821415589904</v>
      </c>
      <c r="E85" s="11">
        <v>1.9951955916140878</v>
      </c>
      <c r="F85" s="11">
        <f t="shared" si="51"/>
        <v>5.7419777331730781</v>
      </c>
      <c r="G85" s="200">
        <f t="shared" si="52"/>
        <v>3.7865271010877999E-2</v>
      </c>
      <c r="I85" s="11" t="str">
        <f>I74</f>
        <v>Managers, directors and senior officials</v>
      </c>
      <c r="J85" s="11">
        <f t="array" ref="J85:J93">MMULT(aggregation!$B$13:$AA$21,B210:B235)</f>
        <v>20.782265959803244</v>
      </c>
      <c r="K85" s="11">
        <f t="array" ref="K85:K93">MMULT(aggregation!$B$13:$AA$21,C210:C235)</f>
        <v>17.569265994168955</v>
      </c>
      <c r="L85" s="11">
        <f t="array" ref="L85:L93">MMULT(aggregation!$B$13:$AA$21,D210:D235)</f>
        <v>-3.2129999656342898</v>
      </c>
      <c r="M85" s="11">
        <f t="array" ref="M85:M93">MMULT(aggregation!$B$13:$AA$21,E210:E235)</f>
        <v>9.8960835029902583</v>
      </c>
      <c r="N85" s="11">
        <f t="array" ref="N85:N93">MMULT(aggregation!$B$13:$AA$21,F210:F235)</f>
        <v>6.6830835373559676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1.151031304354595</v>
      </c>
      <c r="C86" s="11">
        <v>2.8878459870819126</v>
      </c>
      <c r="D86" s="11">
        <f t="shared" si="50"/>
        <v>1.7368146827273176</v>
      </c>
      <c r="E86" s="11">
        <v>0.92155471818324675</v>
      </c>
      <c r="F86" s="11">
        <f t="shared" si="51"/>
        <v>2.6583694009105643</v>
      </c>
      <c r="G86" s="200">
        <f t="shared" si="52"/>
        <v>3.9988080948737625E-2</v>
      </c>
      <c r="I86" s="11" t="str">
        <f>I75</f>
        <v>Professional occupations</v>
      </c>
      <c r="J86" s="11">
        <v>23.295532967036781</v>
      </c>
      <c r="K86" s="11">
        <v>21.325009316692487</v>
      </c>
      <c r="L86" s="11">
        <v>-1.9705236503442929</v>
      </c>
      <c r="M86" s="11">
        <v>9.995013859983235</v>
      </c>
      <c r="N86" s="11">
        <v>8.0244902096389428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0.48486456474580153</v>
      </c>
      <c r="C87" s="11">
        <v>1.4994718513451033</v>
      </c>
      <c r="D87" s="11">
        <f t="shared" ref="D87:D88" si="63">C87-B87</f>
        <v>1.0146072865993019</v>
      </c>
      <c r="E87" s="11">
        <v>0.46164109674167675</v>
      </c>
      <c r="F87" s="11">
        <f t="shared" ref="F87:F88" si="64">SUM(D87:E87)</f>
        <v>1.4762483833409785</v>
      </c>
      <c r="G87" s="200">
        <f t="shared" si="52"/>
        <v>4.5603073944248784E-2</v>
      </c>
      <c r="I87" s="11" t="str">
        <f>I76</f>
        <v>Associate professional occupations</v>
      </c>
      <c r="J87" s="11">
        <v>25.514128145953393</v>
      </c>
      <c r="K87" s="11">
        <v>22.433140935072394</v>
      </c>
      <c r="L87" s="11">
        <v>-3.0809872108809961</v>
      </c>
      <c r="M87" s="11">
        <v>10.771192977429887</v>
      </c>
      <c r="N87" s="11">
        <v>7.6902057665488925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0.69847862654422188</v>
      </c>
      <c r="C88" s="11">
        <v>1.924805180588316</v>
      </c>
      <c r="D88" s="11">
        <f t="shared" si="63"/>
        <v>1.226326554044094</v>
      </c>
      <c r="E88" s="11">
        <v>0.76074768859850184</v>
      </c>
      <c r="F88" s="11">
        <f t="shared" si="64"/>
        <v>1.9870742426425958</v>
      </c>
      <c r="G88" s="200">
        <f t="shared" si="52"/>
        <v>5.0343378934124994E-2</v>
      </c>
      <c r="I88" s="11" t="str">
        <f>I77</f>
        <v>Administrative and secretarial occupations</v>
      </c>
      <c r="J88" s="11">
        <v>39.405601083502376</v>
      </c>
      <c r="K88" s="11">
        <v>27.14556700744604</v>
      </c>
      <c r="L88" s="11">
        <v>-12.260034076056337</v>
      </c>
      <c r="M88" s="11">
        <v>15.995279225756363</v>
      </c>
      <c r="N88" s="11">
        <v>3.7352451497000265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0.21297208989780411</v>
      </c>
      <c r="C89" s="11">
        <v>1.510448950121811</v>
      </c>
      <c r="D89" s="11">
        <f t="shared" si="50"/>
        <v>1.297476860224007</v>
      </c>
      <c r="E89" s="11">
        <v>0.52081768893525193</v>
      </c>
      <c r="F89" s="11">
        <f t="shared" si="51"/>
        <v>1.8182945491592588</v>
      </c>
      <c r="G89" s="200">
        <f t="shared" si="52"/>
        <v>8.5966923570163889E-2</v>
      </c>
      <c r="I89" s="11" t="str">
        <f t="shared" ref="I89:I93" si="65">I78</f>
        <v>Skilled trades occupations</v>
      </c>
      <c r="J89" s="11">
        <v>34.62537340069693</v>
      </c>
      <c r="K89" s="11">
        <v>33.455387158568463</v>
      </c>
      <c r="L89" s="11">
        <v>-1.1699862421284672</v>
      </c>
      <c r="M89" s="11">
        <v>15.119301220007538</v>
      </c>
      <c r="N89" s="11">
        <v>13.949314977879069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2.4265362951232783</v>
      </c>
      <c r="C90" s="11">
        <v>6.3131109338713252</v>
      </c>
      <c r="D90" s="11">
        <f t="shared" ref="D90" si="66">C90-B90</f>
        <v>3.8865746387480469</v>
      </c>
      <c r="E90" s="11">
        <v>2.2523151412705866</v>
      </c>
      <c r="F90" s="11">
        <f t="shared" ref="F90" si="67">SUM(D90:E90)</f>
        <v>6.1388897800186335</v>
      </c>
      <c r="G90" s="200">
        <f t="shared" ref="G90:G91" si="68">IF(B90&gt;0,(1+(E90/B90))^(1/($C$6-$B$6))-1,0)</f>
        <v>4.4744670220551175E-2</v>
      </c>
      <c r="I90" s="11" t="str">
        <f t="shared" si="65"/>
        <v>Caring, leisure and other service occupations</v>
      </c>
      <c r="J90" s="11">
        <v>34.398163548400369</v>
      </c>
      <c r="K90" s="11">
        <v>27.697689016294561</v>
      </c>
      <c r="L90" s="11">
        <v>-6.7004745321058063</v>
      </c>
      <c r="M90" s="11">
        <v>16.503922938542289</v>
      </c>
      <c r="N90" s="11">
        <v>9.8034484064364786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145.79759506163504</v>
      </c>
      <c r="C91" s="11">
        <f t="shared" ref="C91:F91" si="69">SUM(C65:C90)</f>
        <v>271.5885690735708</v>
      </c>
      <c r="D91" s="11">
        <f t="shared" si="69"/>
        <v>125.79097401193575</v>
      </c>
      <c r="E91" s="11">
        <f t="shared" si="69"/>
        <v>101.81707430775695</v>
      </c>
      <c r="F91" s="11">
        <f t="shared" si="69"/>
        <v>227.60804831969273</v>
      </c>
      <c r="G91" s="200">
        <f t="shared" si="68"/>
        <v>3.5941108739623973E-2</v>
      </c>
      <c r="I91" s="11" t="str">
        <f t="shared" si="65"/>
        <v>Sales and customer service occupations</v>
      </c>
      <c r="J91" s="11">
        <v>25.914139334402272</v>
      </c>
      <c r="K91" s="11">
        <v>24.000367234740473</v>
      </c>
      <c r="L91" s="11">
        <v>-1.9137720996617995</v>
      </c>
      <c r="M91" s="11">
        <v>12.501562224937256</v>
      </c>
      <c r="N91" s="11">
        <v>10.587790125275456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28.629736126427851</v>
      </c>
      <c r="K92" s="11">
        <v>34.082468239513453</v>
      </c>
      <c r="L92" s="11">
        <v>5.4527321130856041</v>
      </c>
      <c r="M92" s="11">
        <v>17.090513836206377</v>
      </c>
      <c r="N92" s="11">
        <v>22.543245949291983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38.465604471580896</v>
      </c>
      <c r="K93" s="11">
        <v>43.160943881819122</v>
      </c>
      <c r="L93" s="11">
        <v>4.6953394102382235</v>
      </c>
      <c r="M93" s="11">
        <v>20.996521067531937</v>
      </c>
      <c r="N93" s="11">
        <v>25.69186047777016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26.504487683433823</v>
      </c>
      <c r="C94" s="11">
        <v>27.756645182713552</v>
      </c>
      <c r="D94" s="11">
        <f>C94-B94</f>
        <v>1.2521574992797291</v>
      </c>
      <c r="E94" s="11">
        <v>15.001954543126777</v>
      </c>
      <c r="F94" s="11">
        <f>SUM(D94:E94)</f>
        <v>16.254112042406504</v>
      </c>
      <c r="G94" s="200">
        <f>IF(B94&gt;0,(1+(E94/B94))^(1/($C$6-$B$6))-1,0)</f>
        <v>3.0353869258413102E-2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8.3616969177835774</v>
      </c>
      <c r="C95" s="11">
        <v>11.159461507197211</v>
      </c>
      <c r="D95" s="11">
        <f t="shared" ref="D95:D118" si="72">C95-B95</f>
        <v>2.7977645894136334</v>
      </c>
      <c r="E95" s="11">
        <v>6.3748254431779703</v>
      </c>
      <c r="F95" s="11">
        <f t="shared" ref="F95:F118" si="73">SUM(D95:E95)</f>
        <v>9.1725900325916037</v>
      </c>
      <c r="G95" s="200">
        <f t="shared" ref="G95:G120" si="74">IF(B95&gt;0,(1+(E95/B95))^(1/($C$6-$B$6))-1,0)</f>
        <v>3.8500489807066662E-2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26.3797349871083</v>
      </c>
      <c r="C96" s="11">
        <v>32.404979804178012</v>
      </c>
      <c r="D96" s="11">
        <f t="shared" si="72"/>
        <v>6.0252448170697122</v>
      </c>
      <c r="E96" s="11">
        <v>12.143393524493442</v>
      </c>
      <c r="F96" s="11">
        <f t="shared" si="73"/>
        <v>18.168638341563152</v>
      </c>
      <c r="G96" s="200">
        <f t="shared" si="74"/>
        <v>2.5565512554815539E-2</v>
      </c>
      <c r="I96" s="11" t="str">
        <f>I85</f>
        <v>Managers, directors and senior officials</v>
      </c>
      <c r="J96" s="11">
        <f t="array" ref="J96:J104">MMULT(aggregation!$B$13:$AA$21,B239:B264)</f>
        <v>14.8204390936138</v>
      </c>
      <c r="K96" s="11">
        <f t="array" ref="K96:K104">MMULT(aggregation!$B$13:$AA$21,C239:C264)</f>
        <v>8.6277176880150641</v>
      </c>
      <c r="L96" s="11">
        <f t="array" ref="L96:L104">MMULT(aggregation!$B$13:$AA$21,D239:D264)</f>
        <v>-6.1927214055987356</v>
      </c>
      <c r="M96" s="11">
        <f t="array" ref="M96:M104">MMULT(aggregation!$B$13:$AA$21,E239:E264)</f>
        <v>5.1732392515081331</v>
      </c>
      <c r="N96" s="11">
        <f t="array" ref="N96:N104">MMULT(aggregation!$B$13:$AA$21,F239:F264)</f>
        <v>-1.0194821540906018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26.575889636035306</v>
      </c>
      <c r="C97" s="11">
        <v>26.903066192976421</v>
      </c>
      <c r="D97" s="11">
        <f t="shared" si="72"/>
        <v>0.32717655694111514</v>
      </c>
      <c r="E97" s="11">
        <v>15.398985788141029</v>
      </c>
      <c r="F97" s="11">
        <f t="shared" si="73"/>
        <v>15.726162345082145</v>
      </c>
      <c r="G97" s="200">
        <f t="shared" si="74"/>
        <v>3.0940118474326761E-2</v>
      </c>
      <c r="I97" s="11" t="str">
        <f>I86</f>
        <v>Professional occupations</v>
      </c>
      <c r="J97" s="11">
        <v>13.585415031342365</v>
      </c>
      <c r="K97" s="11">
        <v>7.7126933687642687</v>
      </c>
      <c r="L97" s="11">
        <v>-5.8727216625780949</v>
      </c>
      <c r="M97" s="11">
        <v>4.0613133940748831</v>
      </c>
      <c r="N97" s="11">
        <v>-1.8114082685032113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16.891547089108315</v>
      </c>
      <c r="C98" s="11">
        <v>9.1484886188670718</v>
      </c>
      <c r="D98" s="11">
        <f t="shared" ref="D98" si="75">C98-B98</f>
        <v>-7.7430584702412428</v>
      </c>
      <c r="E98" s="11">
        <v>6.5601357595544991</v>
      </c>
      <c r="F98" s="11">
        <f t="shared" ref="F98" si="76">SUM(D98:E98)</f>
        <v>-1.1829227106867437</v>
      </c>
      <c r="G98" s="200">
        <f t="shared" si="74"/>
        <v>2.2116279847776532E-2</v>
      </c>
      <c r="I98" s="11" t="str">
        <f>I87</f>
        <v>Associate professional occupations</v>
      </c>
      <c r="J98" s="11">
        <v>15.371381666542817</v>
      </c>
      <c r="K98" s="11">
        <v>8.2415450889995192</v>
      </c>
      <c r="L98" s="11">
        <v>-7.1298365775432959</v>
      </c>
      <c r="M98" s="11">
        <v>4.2547787697260109</v>
      </c>
      <c r="N98" s="11">
        <v>-2.8750578078172855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31.799124398576527</v>
      </c>
      <c r="C99" s="11">
        <v>33.646072188373083</v>
      </c>
      <c r="D99" s="11">
        <f t="shared" si="72"/>
        <v>1.8469477897965554</v>
      </c>
      <c r="E99" s="11">
        <v>16.913973669067488</v>
      </c>
      <c r="F99" s="11">
        <f t="shared" si="73"/>
        <v>18.760921458864043</v>
      </c>
      <c r="G99" s="200">
        <f t="shared" si="74"/>
        <v>2.8842049684753457E-2</v>
      </c>
      <c r="I99" s="11" t="str">
        <f>I88</f>
        <v>Administrative and secretarial occupations</v>
      </c>
      <c r="J99" s="11">
        <v>19.632165072519427</v>
      </c>
      <c r="K99" s="11">
        <v>4.5932433249021649</v>
      </c>
      <c r="L99" s="11">
        <v>-15.038921747617261</v>
      </c>
      <c r="M99" s="11">
        <v>4.5825125607691346</v>
      </c>
      <c r="N99" s="11">
        <v>-10.456409186848125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6.5336353648608254</v>
      </c>
      <c r="C100" s="11">
        <v>6.9711802242246623</v>
      </c>
      <c r="D100" s="11">
        <f t="shared" si="72"/>
        <v>0.43754485936383691</v>
      </c>
      <c r="E100" s="11">
        <v>2.8745544171005997</v>
      </c>
      <c r="F100" s="11">
        <f t="shared" si="73"/>
        <v>3.3120992764644366</v>
      </c>
      <c r="G100" s="200">
        <f t="shared" si="74"/>
        <v>2.4605646906891376E-2</v>
      </c>
      <c r="I100" s="11" t="str">
        <f t="shared" ref="I100:I104" si="77">I89</f>
        <v>Skilled trades occupations</v>
      </c>
      <c r="J100" s="11">
        <v>19.250082925942518</v>
      </c>
      <c r="K100" s="11">
        <v>11.334788607091536</v>
      </c>
      <c r="L100" s="11">
        <v>-7.9152943188509806</v>
      </c>
      <c r="M100" s="11">
        <v>5.8692941823714602</v>
      </c>
      <c r="N100" s="11">
        <v>-2.0460001364795208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9.4795802737149</v>
      </c>
      <c r="C101" s="11">
        <v>20.840847611413565</v>
      </c>
      <c r="D101" s="11">
        <f t="shared" si="72"/>
        <v>11.361267337698665</v>
      </c>
      <c r="E101" s="11">
        <v>11.152684934386953</v>
      </c>
      <c r="F101" s="11">
        <f t="shared" si="73"/>
        <v>22.513952272085618</v>
      </c>
      <c r="G101" s="200">
        <f t="shared" si="74"/>
        <v>5.3215366492904481E-2</v>
      </c>
      <c r="I101" s="11" t="str">
        <f t="shared" si="77"/>
        <v>Caring, leisure and other service occupations</v>
      </c>
      <c r="J101" s="11">
        <v>8.690981392824435</v>
      </c>
      <c r="K101" s="11">
        <v>4.4462336466945915</v>
      </c>
      <c r="L101" s="11">
        <v>-4.2447477461298417</v>
      </c>
      <c r="M101" s="11">
        <v>2.3543547289524489</v>
      </c>
      <c r="N101" s="11">
        <v>-1.8903930171773931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3.6718828620604405</v>
      </c>
      <c r="C102" s="11">
        <v>4.6447337876259418</v>
      </c>
      <c r="D102" s="11">
        <f t="shared" si="72"/>
        <v>0.97285092556550135</v>
      </c>
      <c r="E102" s="11">
        <v>1.6047936087291756</v>
      </c>
      <c r="F102" s="11">
        <f t="shared" si="73"/>
        <v>2.5776445342946772</v>
      </c>
      <c r="G102" s="200">
        <f t="shared" si="74"/>
        <v>2.4467321760971661E-2</v>
      </c>
      <c r="I102" s="11" t="str">
        <f t="shared" si="77"/>
        <v>Sales and customer service occupations</v>
      </c>
      <c r="J102" s="11">
        <v>15.424625163273813</v>
      </c>
      <c r="K102" s="11">
        <v>6.8691846028040189</v>
      </c>
      <c r="L102" s="11">
        <v>-8.5554405604697958</v>
      </c>
      <c r="M102" s="11">
        <v>3.9980944145788007</v>
      </c>
      <c r="N102" s="11">
        <v>-4.5573461458909943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8.6560188697384213</v>
      </c>
      <c r="C103" s="11">
        <v>8.0297388069521887</v>
      </c>
      <c r="D103" s="11">
        <f t="shared" ref="D103:D104" si="78">C103-B103</f>
        <v>-0.62628006278623261</v>
      </c>
      <c r="E103" s="11">
        <v>3.8121511561289187</v>
      </c>
      <c r="F103" s="11">
        <f t="shared" ref="F103:F104" si="79">SUM(D103:E103)</f>
        <v>3.1858710933426861</v>
      </c>
      <c r="G103" s="200">
        <f t="shared" si="74"/>
        <v>2.462662006073324E-2</v>
      </c>
      <c r="I103" s="11" t="str">
        <f t="shared" si="77"/>
        <v>Process, plant and machine operatives</v>
      </c>
      <c r="J103" s="11">
        <v>23.229706916464131</v>
      </c>
      <c r="K103" s="11">
        <v>13.17023673300671</v>
      </c>
      <c r="L103" s="11">
        <v>-10.059470183457417</v>
      </c>
      <c r="M103" s="11">
        <v>7.9421531955607989</v>
      </c>
      <c r="N103" s="11">
        <v>-2.1173169878966194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22.513391887716136</v>
      </c>
      <c r="C104" s="11">
        <v>23.938037689844961</v>
      </c>
      <c r="D104" s="11">
        <f t="shared" si="78"/>
        <v>1.4246458021288255</v>
      </c>
      <c r="E104" s="11">
        <v>11.846072748928352</v>
      </c>
      <c r="F104" s="11">
        <f t="shared" si="79"/>
        <v>13.270718551057177</v>
      </c>
      <c r="G104" s="200">
        <f t="shared" si="74"/>
        <v>2.8585419591853123E-2</v>
      </c>
      <c r="I104" s="11" t="str">
        <f t="shared" si="77"/>
        <v>Elementary occupations</v>
      </c>
      <c r="J104" s="11">
        <v>35.4259222449435</v>
      </c>
      <c r="K104" s="11">
        <v>24.778780223711415</v>
      </c>
      <c r="L104" s="11">
        <v>-10.647142021232085</v>
      </c>
      <c r="M104" s="11">
        <v>13.102645872752648</v>
      </c>
      <c r="N104" s="11">
        <v>2.4555038515205627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28.471138789376099</v>
      </c>
      <c r="C105" s="11">
        <v>39.057823504495559</v>
      </c>
      <c r="D105" s="11">
        <f t="shared" si="72"/>
        <v>10.586684715119461</v>
      </c>
      <c r="E105" s="11">
        <v>19.489548348500534</v>
      </c>
      <c r="F105" s="11">
        <f t="shared" si="73"/>
        <v>30.076233063619995</v>
      </c>
      <c r="G105" s="200">
        <f t="shared" si="74"/>
        <v>3.5377454408171305E-2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4.2856656225472118</v>
      </c>
      <c r="C106" s="11">
        <v>6.5094531782592577</v>
      </c>
      <c r="D106" s="11">
        <f t="shared" si="72"/>
        <v>2.2237875557120459</v>
      </c>
      <c r="E106" s="11">
        <v>3.5181232466638965</v>
      </c>
      <c r="F106" s="11">
        <f t="shared" si="73"/>
        <v>5.7419108023759424</v>
      </c>
      <c r="G106" s="200">
        <f t="shared" si="74"/>
        <v>4.0764527862745537E-2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0.91881809998393649</v>
      </c>
      <c r="C107" s="11">
        <v>1.3631862957743204</v>
      </c>
      <c r="D107" s="11">
        <f t="shared" si="72"/>
        <v>0.44436819579038389</v>
      </c>
      <c r="E107" s="11">
        <v>0.75393636257082053</v>
      </c>
      <c r="F107" s="11">
        <f t="shared" si="73"/>
        <v>1.1983045583612044</v>
      </c>
      <c r="G107" s="200">
        <f t="shared" si="74"/>
        <v>4.07510163864655E-2</v>
      </c>
      <c r="I107" s="11" t="str">
        <f>I96</f>
        <v>Managers, directors and senior officials</v>
      </c>
      <c r="J107" s="11">
        <f t="array" ref="J107:J115">MMULT(aggregation!$B$13:$AA$21,B268:B293)</f>
        <v>5.2065543816142341</v>
      </c>
      <c r="K107" s="11">
        <f t="array" ref="K107:K115">MMULT(aggregation!$B$13:$AA$21,C268:C293)</f>
        <v>2.6296989829142339</v>
      </c>
      <c r="L107" s="11">
        <f t="array" ref="L107:L115">MMULT(aggregation!$B$13:$AA$21,D268:D293)</f>
        <v>-2.5768553987000002</v>
      </c>
      <c r="M107" s="11">
        <f t="array" ref="M107:M115">MMULT(aggregation!$B$13:$AA$21,E268:E293)</f>
        <v>1.223823200604143</v>
      </c>
      <c r="N107" s="11">
        <f t="array" ref="N107:N115">MMULT(aggregation!$B$13:$AA$21,F268:F293)</f>
        <v>-1.3530321980958575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2.4426210269916968</v>
      </c>
      <c r="C108" s="11">
        <v>3.5154083216858636</v>
      </c>
      <c r="D108" s="11">
        <f t="shared" si="72"/>
        <v>1.0727872946941668</v>
      </c>
      <c r="E108" s="11">
        <v>1.4722524375587269</v>
      </c>
      <c r="F108" s="11">
        <f t="shared" si="73"/>
        <v>2.5450397322528939</v>
      </c>
      <c r="G108" s="200">
        <f t="shared" si="74"/>
        <v>3.1947118110318806E-2</v>
      </c>
      <c r="I108" s="11" t="str">
        <f>I97</f>
        <v>Professional occupations</v>
      </c>
      <c r="J108" s="11">
        <v>5.0279845795080735</v>
      </c>
      <c r="K108" s="11">
        <v>3.0624082951471729</v>
      </c>
      <c r="L108" s="11">
        <v>-1.9655762843609004</v>
      </c>
      <c r="M108" s="11">
        <v>1.3553440222864088</v>
      </c>
      <c r="N108" s="11">
        <v>-0.61023226207449177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1.2127992458812806</v>
      </c>
      <c r="C109" s="11">
        <v>1.5345926450862617</v>
      </c>
      <c r="D109" s="11">
        <f t="shared" ref="D109" si="80">C109-B109</f>
        <v>0.32179339920498107</v>
      </c>
      <c r="E109" s="11">
        <v>0.70412077088512504</v>
      </c>
      <c r="F109" s="11">
        <f t="shared" ref="F109" si="81">SUM(D109:E109)</f>
        <v>1.0259141700901062</v>
      </c>
      <c r="G109" s="200">
        <f t="shared" si="74"/>
        <v>3.0989727884620288E-2</v>
      </c>
      <c r="I109" s="11" t="str">
        <f>I98</f>
        <v>Associate professional occupations</v>
      </c>
      <c r="J109" s="11">
        <v>5.420101698241413</v>
      </c>
      <c r="K109" s="11">
        <v>3.4646504313711812</v>
      </c>
      <c r="L109" s="11">
        <v>-1.9554512668702315</v>
      </c>
      <c r="M109" s="11">
        <v>1.3543982854213565</v>
      </c>
      <c r="N109" s="11">
        <v>-0.6010529814488752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1.7821413286746364</v>
      </c>
      <c r="C110" s="11">
        <v>2.8409702364459504</v>
      </c>
      <c r="D110" s="11">
        <f t="shared" si="72"/>
        <v>1.058828907771314</v>
      </c>
      <c r="E110" s="11">
        <v>1.3354519527400706</v>
      </c>
      <c r="F110" s="11">
        <f t="shared" si="73"/>
        <v>2.3942808605113846</v>
      </c>
      <c r="G110" s="200">
        <f t="shared" si="74"/>
        <v>3.7986776926779875E-2</v>
      </c>
      <c r="I110" s="11" t="str">
        <f>I99</f>
        <v>Administrative and secretarial occupations</v>
      </c>
      <c r="J110" s="11">
        <v>8.3194979348582567</v>
      </c>
      <c r="K110" s="11">
        <v>4.6961053833607425</v>
      </c>
      <c r="L110" s="11">
        <v>-3.6233925514975147</v>
      </c>
      <c r="M110" s="11">
        <v>2.1142834240081783</v>
      </c>
      <c r="N110" s="11">
        <v>-1.5091091274893367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14.641143534035539</v>
      </c>
      <c r="C111" s="11">
        <v>21.844168354021615</v>
      </c>
      <c r="D111" s="11">
        <f>C111-B111</f>
        <v>7.2030248199860765</v>
      </c>
      <c r="E111" s="11">
        <v>12.290449251343922</v>
      </c>
      <c r="F111" s="11">
        <f>SUM(D111:E111)</f>
        <v>19.493474071329999</v>
      </c>
      <c r="G111" s="200">
        <f t="shared" si="74"/>
        <v>4.1467693792566207E-2</v>
      </c>
      <c r="I111" s="11" t="str">
        <f t="shared" ref="I111:I115" si="82">I100</f>
        <v>Skilled trades occupations</v>
      </c>
      <c r="J111" s="11">
        <v>12.586109021406191</v>
      </c>
      <c r="K111" s="11">
        <v>3.4974600476806064</v>
      </c>
      <c r="L111" s="11">
        <v>-9.0886489737255847</v>
      </c>
      <c r="M111" s="11">
        <v>2.1505262267903293</v>
      </c>
      <c r="N111" s="11">
        <v>-6.9381227469352549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2.6849681134361996</v>
      </c>
      <c r="C112" s="11">
        <v>4.3758871598020299</v>
      </c>
      <c r="D112" s="11">
        <f t="shared" ref="D112:D113" si="83">C112-B112</f>
        <v>1.6909190463658303</v>
      </c>
      <c r="E112" s="11">
        <v>2.1639975342817452</v>
      </c>
      <c r="F112" s="11">
        <f t="shared" ref="F112:F113" si="84">SUM(D112:E112)</f>
        <v>3.8549165806475756</v>
      </c>
      <c r="G112" s="200">
        <f t="shared" si="74"/>
        <v>4.0193171197140609E-2</v>
      </c>
      <c r="I112" s="11" t="str">
        <f t="shared" si="82"/>
        <v>Caring, leisure and other service occupations</v>
      </c>
      <c r="J112" s="11">
        <v>3.7592519243608611</v>
      </c>
      <c r="K112" s="11">
        <v>1.5201540456851077</v>
      </c>
      <c r="L112" s="11">
        <v>-2.2390978786757536</v>
      </c>
      <c r="M112" s="11">
        <v>0.68799990076463824</v>
      </c>
      <c r="N112" s="11">
        <v>-1.5510979779111154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0.22403896390536443</v>
      </c>
      <c r="C113" s="11">
        <v>0.30715225855926076</v>
      </c>
      <c r="D113" s="11">
        <f t="shared" si="83"/>
        <v>8.311329465389633E-2</v>
      </c>
      <c r="E113" s="11">
        <v>0.1746409500900388</v>
      </c>
      <c r="F113" s="11">
        <f t="shared" si="84"/>
        <v>0.25775424474393516</v>
      </c>
      <c r="G113" s="200">
        <f t="shared" si="74"/>
        <v>3.9170285957622619E-2</v>
      </c>
      <c r="I113" s="11" t="str">
        <f t="shared" si="82"/>
        <v>Sales and customer service occupations</v>
      </c>
      <c r="J113" s="11">
        <v>8.9747049589186734</v>
      </c>
      <c r="K113" s="11">
        <v>3.2734869389657222</v>
      </c>
      <c r="L113" s="11">
        <v>-5.7012180199529521</v>
      </c>
      <c r="M113" s="11">
        <v>1.4712305075129835</v>
      </c>
      <c r="N113" s="11">
        <v>-4.2299875124399691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10.48638959778722</v>
      </c>
      <c r="C114" s="11">
        <v>15.295165980815048</v>
      </c>
      <c r="D114" s="11">
        <f t="shared" si="72"/>
        <v>4.8087763830278281</v>
      </c>
      <c r="E114" s="11">
        <v>6.7937211736284198</v>
      </c>
      <c r="F114" s="11">
        <f t="shared" si="73"/>
        <v>11.602497556656248</v>
      </c>
      <c r="G114" s="200">
        <f t="shared" si="74"/>
        <v>3.3859133637691441E-2</v>
      </c>
      <c r="I114" s="11" t="str">
        <f t="shared" si="82"/>
        <v>Process, plant and machine operatives</v>
      </c>
      <c r="J114" s="11">
        <v>15.245151362966279</v>
      </c>
      <c r="K114" s="11">
        <v>3.3294340487177925</v>
      </c>
      <c r="L114" s="11">
        <v>-11.915717314248486</v>
      </c>
      <c r="M114" s="11">
        <v>2.6030996262004558</v>
      </c>
      <c r="N114" s="11">
        <v>-9.3126176880480305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4.5771771967930253</v>
      </c>
      <c r="C115" s="11">
        <v>7.161858370745759</v>
      </c>
      <c r="D115" s="11">
        <f t="shared" si="72"/>
        <v>2.5846811739527338</v>
      </c>
      <c r="E115" s="11">
        <v>3.0764111744570637</v>
      </c>
      <c r="F115" s="11">
        <f t="shared" si="73"/>
        <v>5.661092348409797</v>
      </c>
      <c r="G115" s="200">
        <f t="shared" si="74"/>
        <v>3.4866888909760752E-2</v>
      </c>
      <c r="I115" s="11" t="str">
        <f t="shared" si="82"/>
        <v>Elementary occupations</v>
      </c>
      <c r="J115" s="11">
        <v>21.699924783938854</v>
      </c>
      <c r="K115" s="11">
        <v>9.3828509866272949</v>
      </c>
      <c r="L115" s="11">
        <v>-12.317073797311558</v>
      </c>
      <c r="M115" s="11">
        <v>4.5030200550184105</v>
      </c>
      <c r="N115" s="11">
        <v>-7.8140537422931473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1.4030930040831686</v>
      </c>
      <c r="C116" s="11">
        <v>3.5810301854134723</v>
      </c>
      <c r="D116" s="11">
        <f t="shared" ref="D116:D117" si="85">C116-B116</f>
        <v>2.1779371813303037</v>
      </c>
      <c r="E116" s="11">
        <v>1.3985417270401828</v>
      </c>
      <c r="F116" s="11">
        <f t="shared" ref="F116:F117" si="86">SUM(D116:E116)</f>
        <v>3.5764789083704862</v>
      </c>
      <c r="G116" s="200">
        <f t="shared" si="74"/>
        <v>4.7180798493128506E-2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2.486038822658565</v>
      </c>
      <c r="C117" s="11">
        <v>4.7759190768268374</v>
      </c>
      <c r="D117" s="11">
        <f t="shared" si="85"/>
        <v>2.2898802541682723</v>
      </c>
      <c r="E117" s="11">
        <v>2.3842801311976611</v>
      </c>
      <c r="F117" s="11">
        <f t="shared" si="86"/>
        <v>4.6741603853659335</v>
      </c>
      <c r="G117" s="200">
        <f t="shared" si="74"/>
        <v>4.5851362416120089E-2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0.72360363010961126</v>
      </c>
      <c r="C118" s="11">
        <v>3.6347404935448235</v>
      </c>
      <c r="D118" s="11">
        <f t="shared" si="72"/>
        <v>2.9111368634352122</v>
      </c>
      <c r="E118" s="11">
        <v>1.8555370607493284</v>
      </c>
      <c r="F118" s="11">
        <f t="shared" si="73"/>
        <v>4.7666739241845404</v>
      </c>
      <c r="G118" s="200">
        <f t="shared" si="74"/>
        <v>8.8424443396987185E-2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8.3303473630326597</v>
      </c>
      <c r="C119" s="11">
        <v>11.64661328069977</v>
      </c>
      <c r="D119" s="11">
        <f t="shared" ref="D119" si="87">C119-B119</f>
        <v>3.3162659176671099</v>
      </c>
      <c r="E119" s="11">
        <v>6.4187903876837389</v>
      </c>
      <c r="F119" s="11">
        <f t="shared" ref="F119" si="88">SUM(D119:E119)</f>
        <v>9.7350563053508488</v>
      </c>
      <c r="G119" s="200">
        <f t="shared" si="74"/>
        <v>3.8819838211778812E-2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272.03697430943282</v>
      </c>
      <c r="C120" s="11">
        <f t="shared" ref="C120:F120" si="89">SUM(C94:C119)</f>
        <v>332.88722095654248</v>
      </c>
      <c r="D120" s="11">
        <f t="shared" si="89"/>
        <v>60.850246647109714</v>
      </c>
      <c r="E120" s="11">
        <f t="shared" si="89"/>
        <v>167.5133281022265</v>
      </c>
      <c r="F120" s="11">
        <f t="shared" si="89"/>
        <v>228.36357474933612</v>
      </c>
      <c r="G120" s="200">
        <f t="shared" si="74"/>
        <v>3.2504714026160952E-2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5.1275238670070715</v>
      </c>
      <c r="C123" s="11">
        <v>4.9295635306634358</v>
      </c>
      <c r="D123" s="11">
        <f>C123-B123</f>
        <v>-0.19796033634363575</v>
      </c>
      <c r="E123" s="11">
        <v>2.5405752755431688</v>
      </c>
      <c r="F123" s="11">
        <f>SUM(D123:E123)</f>
        <v>2.342614939199533</v>
      </c>
      <c r="G123" s="200">
        <f>IF(B123&gt;0,(1+(E123/B123))^(1/($C$6-$B$6))-1,0)</f>
        <v>2.7192883550513303E-2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2.4290227403668139</v>
      </c>
      <c r="C124" s="11">
        <v>3.006257508572638</v>
      </c>
      <c r="D124" s="11">
        <f t="shared" ref="D124:D139" si="92">C124-B124</f>
        <v>0.57723476820582409</v>
      </c>
      <c r="E124" s="11">
        <v>1.6920999727044239</v>
      </c>
      <c r="F124" s="11">
        <f t="shared" ref="F124:F131" si="93">SUM(D124:E124)</f>
        <v>2.269334740910248</v>
      </c>
      <c r="G124" s="200">
        <f t="shared" ref="G124:G147" si="94">IF(B124&gt;0,(1+(E124/B124))^(1/($C$6-$B$6))-1,0)</f>
        <v>3.5870816081786439E-2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2.7224060714860805</v>
      </c>
      <c r="C125" s="11">
        <v>3.3874270587927122</v>
      </c>
      <c r="D125" s="11">
        <f t="shared" si="92"/>
        <v>0.66502098730663173</v>
      </c>
      <c r="E125" s="11">
        <v>1.2076842374734074</v>
      </c>
      <c r="F125" s="11">
        <f t="shared" si="93"/>
        <v>1.8727052247800391</v>
      </c>
      <c r="G125" s="200">
        <f t="shared" si="94"/>
        <v>2.4778428637406202E-2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8.9623877574833024</v>
      </c>
      <c r="C126" s="11">
        <v>1.7467723613790442</v>
      </c>
      <c r="D126" s="11">
        <f t="shared" si="92"/>
        <v>-7.2156153961042584</v>
      </c>
      <c r="E126" s="11">
        <v>1.6118098238542777</v>
      </c>
      <c r="F126" s="11">
        <f t="shared" si="93"/>
        <v>-5.6038055722499802</v>
      </c>
      <c r="G126" s="200">
        <f t="shared" si="94"/>
        <v>1.1086347156085141E-2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1.2621695900154717</v>
      </c>
      <c r="C127" s="11">
        <v>0.63165089369536254</v>
      </c>
      <c r="D127" s="11">
        <f t="shared" si="92"/>
        <v>-0.63051869632010915</v>
      </c>
      <c r="E127" s="11">
        <v>0.20543899714506303</v>
      </c>
      <c r="F127" s="11">
        <f t="shared" si="93"/>
        <v>-0.42507969917504612</v>
      </c>
      <c r="G127" s="200">
        <f>IF(B127&gt;0,(1+(E127/B127))^(1/($C$6-$B$6))-1,0)</f>
        <v>1.0104181136411317E-2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3.166469551384671</v>
      </c>
      <c r="C128" s="11">
        <v>2.9415493166158595</v>
      </c>
      <c r="D128" s="11">
        <f t="shared" si="92"/>
        <v>-0.22492023476881151</v>
      </c>
      <c r="E128" s="11">
        <v>1.1143776785044726</v>
      </c>
      <c r="F128" s="11">
        <f t="shared" si="93"/>
        <v>0.88945744373566105</v>
      </c>
      <c r="G128" s="200">
        <f t="shared" si="94"/>
        <v>2.0305656174975928E-2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1.2810820933666769</v>
      </c>
      <c r="C129" s="11">
        <v>1.7030590921398263</v>
      </c>
      <c r="D129" s="11">
        <f t="shared" si="92"/>
        <v>0.42197699877314943</v>
      </c>
      <c r="E129" s="11">
        <v>0.6599071794263397</v>
      </c>
      <c r="F129" s="11">
        <f t="shared" si="93"/>
        <v>1.081884178199489</v>
      </c>
      <c r="G129" s="200">
        <f t="shared" si="94"/>
        <v>2.8086709686208078E-2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4.9420609500186776</v>
      </c>
      <c r="C130" s="11">
        <v>3.5998697820815506</v>
      </c>
      <c r="D130" s="11">
        <f t="shared" si="92"/>
        <v>-1.342191167937127</v>
      </c>
      <c r="E130" s="11">
        <v>2.1957858153669045</v>
      </c>
      <c r="F130" s="11">
        <f t="shared" si="93"/>
        <v>0.85359464742977753</v>
      </c>
      <c r="G130" s="200">
        <f t="shared" si="94"/>
        <v>2.4811385101398242E-2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1.0379727415823194</v>
      </c>
      <c r="C131" s="11">
        <v>1.3419927510253062</v>
      </c>
      <c r="D131" s="11">
        <f t="shared" si="92"/>
        <v>0.30402000944298679</v>
      </c>
      <c r="E131" s="11">
        <v>0.40296643716943942</v>
      </c>
      <c r="F131" s="11">
        <f t="shared" si="93"/>
        <v>0.70698644661242627</v>
      </c>
      <c r="G131" s="200">
        <f t="shared" si="94"/>
        <v>2.2109237732842679E-2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1.2710072735436202</v>
      </c>
      <c r="C132" s="11">
        <v>1.4753637702544242</v>
      </c>
      <c r="D132" s="11">
        <f t="shared" si="92"/>
        <v>0.20435649671080403</v>
      </c>
      <c r="E132" s="11">
        <v>0.64086892120588357</v>
      </c>
      <c r="F132" s="11">
        <f t="shared" ref="F132:F133" si="95">SUM(D132:E132)</f>
        <v>0.84522541791668759</v>
      </c>
      <c r="G132" s="200">
        <f t="shared" si="94"/>
        <v>2.7592159588804011E-2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6.3989344447764216</v>
      </c>
      <c r="C133" s="11">
        <v>7.228738437047161</v>
      </c>
      <c r="D133" s="11">
        <f t="shared" si="92"/>
        <v>0.82980399227073942</v>
      </c>
      <c r="E133" s="11">
        <v>3.3203479518236958</v>
      </c>
      <c r="F133" s="11">
        <f t="shared" si="95"/>
        <v>4.1501519440944357</v>
      </c>
      <c r="G133" s="200">
        <f t="shared" si="94"/>
        <v>2.825722401702202E-2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10.029675560682517</v>
      </c>
      <c r="C134" s="11">
        <v>13.278665022039409</v>
      </c>
      <c r="D134" s="11">
        <f t="shared" si="92"/>
        <v>3.2489894613568921</v>
      </c>
      <c r="E134" s="11">
        <v>7.0741039407932256</v>
      </c>
      <c r="F134" s="11">
        <f t="shared" ref="F134:F137" si="96">SUM(D134:E134)</f>
        <v>10.323093402150118</v>
      </c>
      <c r="G134" s="200">
        <f t="shared" si="94"/>
        <v>3.6224079980799573E-2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2.0613918261467261</v>
      </c>
      <c r="C135" s="11">
        <v>2.1059940859420117</v>
      </c>
      <c r="D135" s="11">
        <f t="shared" si="92"/>
        <v>4.4602259795285537E-2</v>
      </c>
      <c r="E135" s="11">
        <v>1.3077145547941451</v>
      </c>
      <c r="F135" s="11">
        <f t="shared" si="96"/>
        <v>1.3523168145894306</v>
      </c>
      <c r="G135" s="200">
        <f t="shared" si="94"/>
        <v>3.3293295857712124E-2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0.39525608436730864</v>
      </c>
      <c r="C136" s="11">
        <v>0.61971806087032433</v>
      </c>
      <c r="D136" s="11">
        <f t="shared" si="92"/>
        <v>0.22446197650301569</v>
      </c>
      <c r="E136" s="11">
        <v>0.35218876303331537</v>
      </c>
      <c r="F136" s="11">
        <f t="shared" si="96"/>
        <v>0.57665073953633106</v>
      </c>
      <c r="G136" s="200">
        <f t="shared" si="94"/>
        <v>4.3390086078981538E-2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0.89183893389066204</v>
      </c>
      <c r="C137" s="11">
        <v>1.2368312603672937</v>
      </c>
      <c r="D137" s="11">
        <f t="shared" si="92"/>
        <v>0.34499232647663169</v>
      </c>
      <c r="E137" s="11">
        <v>0.45422780239138916</v>
      </c>
      <c r="F137" s="11">
        <f t="shared" si="96"/>
        <v>0.79922012886802085</v>
      </c>
      <c r="G137" s="200">
        <f t="shared" si="94"/>
        <v>2.7823818351288665E-2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0.92588043527718178</v>
      </c>
      <c r="C138" s="11">
        <v>1.2295159400528601</v>
      </c>
      <c r="D138" s="11">
        <f t="shared" si="92"/>
        <v>0.30363550477567836</v>
      </c>
      <c r="E138" s="11">
        <v>0.58449155818973653</v>
      </c>
      <c r="F138" s="11">
        <f t="shared" ref="F138" si="97">SUM(D138:E138)</f>
        <v>0.88812706296541488</v>
      </c>
      <c r="G138" s="200">
        <f t="shared" si="94"/>
        <v>3.3162420611380306E-2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0.69824904322409465</v>
      </c>
      <c r="C139" s="11">
        <v>0.92048202647327293</v>
      </c>
      <c r="D139" s="11">
        <f t="shared" si="92"/>
        <v>0.22223298324917828</v>
      </c>
      <c r="E139" s="11">
        <v>0.46808578666746675</v>
      </c>
      <c r="F139" s="11">
        <f t="shared" ref="F139" si="98">SUM(D139:E139)</f>
        <v>0.69031876991664509</v>
      </c>
      <c r="G139" s="200">
        <f t="shared" si="94"/>
        <v>3.4794693718391612E-2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12.067887884928693</v>
      </c>
      <c r="C140" s="11">
        <v>12.76543993869441</v>
      </c>
      <c r="D140" s="11">
        <f>C140-B140</f>
        <v>0.69755205376571716</v>
      </c>
      <c r="E140" s="11">
        <v>7.2029660810431073</v>
      </c>
      <c r="F140" s="11">
        <f>SUM(D140:E140)</f>
        <v>7.9005181348088245</v>
      </c>
      <c r="G140" s="200">
        <f t="shared" si="94"/>
        <v>3.1694969403980533E-2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1.7655878803119145</v>
      </c>
      <c r="C141" s="11">
        <v>2.4737551585165831</v>
      </c>
      <c r="D141" s="11">
        <f t="shared" ref="D141:D147" si="99">C141-B141</f>
        <v>0.70816727820466863</v>
      </c>
      <c r="E141" s="11">
        <v>1.2800095117348322</v>
      </c>
      <c r="F141" s="11">
        <f t="shared" ref="F141:F142" si="100">SUM(D141:E141)</f>
        <v>1.9881767899395009</v>
      </c>
      <c r="G141" s="200">
        <f t="shared" si="94"/>
        <v>3.7016206326786705E-2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6.7023904485019353E-2</v>
      </c>
      <c r="C142" s="11">
        <v>7.275620284193221E-2</v>
      </c>
      <c r="D142" s="11">
        <f t="shared" si="99"/>
        <v>5.7322983569128572E-3</v>
      </c>
      <c r="E142" s="11">
        <v>3.7238867322935125E-2</v>
      </c>
      <c r="F142" s="11">
        <f t="shared" si="100"/>
        <v>4.2971165679847982E-2</v>
      </c>
      <c r="G142" s="200">
        <f t="shared" si="94"/>
        <v>2.9895837369618539E-2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3.4971221248741844</v>
      </c>
      <c r="C143" s="11">
        <v>4.6613927377677502</v>
      </c>
      <c r="D143" s="11">
        <f t="shared" si="99"/>
        <v>1.1642706128935658</v>
      </c>
      <c r="E143" s="11">
        <v>2.1163452595755095</v>
      </c>
      <c r="F143" s="11">
        <f t="shared" ref="F143:F144" si="101">SUM(D143:E143)</f>
        <v>3.2806158724690753</v>
      </c>
      <c r="G143" s="200">
        <f t="shared" si="94"/>
        <v>3.2051478447274961E-2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1.3310173630042306</v>
      </c>
      <c r="C144" s="11">
        <v>2.1556688196557769</v>
      </c>
      <c r="D144" s="11">
        <f t="shared" si="99"/>
        <v>0.82465145665154638</v>
      </c>
      <c r="E144" s="11">
        <v>0.92889028731817191</v>
      </c>
      <c r="F144" s="11">
        <f t="shared" si="101"/>
        <v>1.7535417439697183</v>
      </c>
      <c r="G144" s="200">
        <f t="shared" si="94"/>
        <v>3.5922179141050004E-2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0.64572455901766201</v>
      </c>
      <c r="C145" s="11">
        <v>1.1256969342840577</v>
      </c>
      <c r="D145" s="11">
        <f t="shared" si="99"/>
        <v>0.47997237526639569</v>
      </c>
      <c r="E145" s="11">
        <v>0.42959814104193572</v>
      </c>
      <c r="F145" s="11">
        <f t="shared" ref="F145:F146" si="102">SUM(D145:E145)</f>
        <v>0.90957051630833141</v>
      </c>
      <c r="G145" s="200">
        <f t="shared" si="94"/>
        <v>3.4584816954998487E-2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1.1576969484966646</v>
      </c>
      <c r="C146" s="11">
        <v>1.8510396959138355</v>
      </c>
      <c r="D146" s="11">
        <f t="shared" si="99"/>
        <v>0.69334274741717095</v>
      </c>
      <c r="E146" s="11">
        <v>0.96989466149234072</v>
      </c>
      <c r="F146" s="11">
        <f t="shared" si="102"/>
        <v>1.6632374089095117</v>
      </c>
      <c r="G146" s="200">
        <f t="shared" si="94"/>
        <v>4.140476072718835E-2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0.51767153266272348</v>
      </c>
      <c r="C147" s="11">
        <v>2.2448840270407042</v>
      </c>
      <c r="D147" s="11">
        <f t="shared" si="99"/>
        <v>1.7272124943779807</v>
      </c>
      <c r="E147" s="11">
        <v>1.1685785634671593</v>
      </c>
      <c r="F147" s="11">
        <f t="shared" ref="F147" si="103">SUM(D147:E147)</f>
        <v>2.8957910578451402</v>
      </c>
      <c r="G147" s="200">
        <f t="shared" si="94"/>
        <v>8.1910112895403175E-2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3.9788503632128274</v>
      </c>
      <c r="C148" s="11">
        <v>5.6625638961502478</v>
      </c>
      <c r="D148" s="11">
        <f t="shared" ref="D148" si="104">C148-B148</f>
        <v>1.6837135329374204</v>
      </c>
      <c r="E148" s="11">
        <v>2.8132881002333345</v>
      </c>
      <c r="F148" s="11">
        <f t="shared" ref="F148" si="105">SUM(D148:E148)</f>
        <v>4.497001633170755</v>
      </c>
      <c r="G148" s="200">
        <f t="shared" ref="G148:G149" si="106">IF(B148&gt;0,(1+(E148/B148))^(1/($C$6-$B$6))-1,0)</f>
        <v>3.6294663264258009E-2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78.631911525613532</v>
      </c>
      <c r="C149" s="11">
        <f t="shared" ref="C149:F149" si="107">SUM(C123:C148)</f>
        <v>84.396648308877786</v>
      </c>
      <c r="D149" s="11">
        <f t="shared" si="107"/>
        <v>5.7647367832642553</v>
      </c>
      <c r="E149" s="11">
        <f t="shared" si="107"/>
        <v>42.77948416931568</v>
      </c>
      <c r="F149" s="11">
        <f t="shared" si="107"/>
        <v>48.54422095257992</v>
      </c>
      <c r="G149" s="200">
        <f t="shared" si="106"/>
        <v>2.9383907417110056E-2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7.2433676114401342</v>
      </c>
      <c r="C152" s="11">
        <v>6.5696244238020363</v>
      </c>
      <c r="D152" s="11">
        <f>C152-B152</f>
        <v>-0.67374318763809793</v>
      </c>
      <c r="E152" s="11">
        <v>3.4467404926565424</v>
      </c>
      <c r="F152" s="11">
        <f>SUM(D152:E152)</f>
        <v>2.7729973050184444</v>
      </c>
      <c r="G152" s="200">
        <f>IF(B152&gt;0,(1+(E152/B152))^(1/($C$6-$B$6))-1,0)</f>
        <v>2.6288442190933292E-2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2.6999570197054252</v>
      </c>
      <c r="C153" s="11">
        <v>3.3752374062746329</v>
      </c>
      <c r="D153" s="11">
        <f t="shared" ref="D153:D168" si="110">C153-B153</f>
        <v>0.67528038656920764</v>
      </c>
      <c r="E153" s="11">
        <v>1.834664213396745</v>
      </c>
      <c r="F153" s="11">
        <f t="shared" ref="F153:F160" si="111">SUM(D153:E153)</f>
        <v>2.5099445999659524</v>
      </c>
      <c r="G153" s="200">
        <f t="shared" ref="G153:G155" si="112">IF(B153&gt;0,(1+(E153/B153))^(1/($C$6-$B$6))-1,0)</f>
        <v>3.5171431188940394E-2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7.3916391624792714</v>
      </c>
      <c r="C154" s="11">
        <v>7.8112723512591113</v>
      </c>
      <c r="D154" s="11">
        <f t="shared" si="110"/>
        <v>0.41963318877983991</v>
      </c>
      <c r="E154" s="11">
        <v>2.7781373242679792</v>
      </c>
      <c r="F154" s="11">
        <f t="shared" si="111"/>
        <v>3.1977705130478191</v>
      </c>
      <c r="G154" s="200">
        <f t="shared" si="112"/>
        <v>2.1499229410199217E-2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1.7664657226091725</v>
      </c>
      <c r="C155" s="11">
        <v>1.866884481918486</v>
      </c>
      <c r="D155" s="11">
        <f t="shared" si="110"/>
        <v>0.10041875930931354</v>
      </c>
      <c r="E155" s="11">
        <v>0.92047958064168323</v>
      </c>
      <c r="F155" s="11">
        <f t="shared" si="111"/>
        <v>1.0208983399509968</v>
      </c>
      <c r="G155" s="200">
        <f t="shared" si="112"/>
        <v>2.8356207801508049E-2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0.6105235357366412</v>
      </c>
      <c r="C156" s="11">
        <v>0.38721625229271506</v>
      </c>
      <c r="D156" s="11">
        <f t="shared" si="110"/>
        <v>-0.22330728344392614</v>
      </c>
      <c r="E156" s="11">
        <v>0.22161573565913223</v>
      </c>
      <c r="F156" s="11">
        <f t="shared" si="111"/>
        <v>-1.691547784793912E-3</v>
      </c>
      <c r="G156" s="200">
        <f>IF(B156&gt;0,(1+(E156/B156))^(1/($C$6-$B$6))-1,0)</f>
        <v>2.0860124972071015E-2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4.9971688727063661</v>
      </c>
      <c r="C157" s="11">
        <v>5.4432727045800817</v>
      </c>
      <c r="D157" s="11">
        <f t="shared" si="110"/>
        <v>0.44610383187371561</v>
      </c>
      <c r="E157" s="11">
        <v>2.5057316062664041</v>
      </c>
      <c r="F157" s="11">
        <f t="shared" si="111"/>
        <v>2.9518354381401197</v>
      </c>
      <c r="G157" s="200">
        <f t="shared" ref="G157:G178" si="113">IF(B157&gt;0,(1+(E157/B157))^(1/($C$6-$B$6))-1,0)</f>
        <v>2.7464938111373627E-2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2.7184618915166108</v>
      </c>
      <c r="C158" s="11">
        <v>2.2721878618721876</v>
      </c>
      <c r="D158" s="11">
        <f t="shared" si="110"/>
        <v>-0.4462740296444232</v>
      </c>
      <c r="E158" s="11">
        <v>0.87867556677486458</v>
      </c>
      <c r="F158" s="11">
        <f t="shared" si="111"/>
        <v>0.43240153713044138</v>
      </c>
      <c r="G158" s="200">
        <f t="shared" si="113"/>
        <v>1.884687793677875E-2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1.3543092502419998</v>
      </c>
      <c r="C159" s="11">
        <v>2.3221498211718932</v>
      </c>
      <c r="D159" s="11">
        <f t="shared" si="110"/>
        <v>0.9678405709298934</v>
      </c>
      <c r="E159" s="11">
        <v>1.1675854939112189</v>
      </c>
      <c r="F159" s="11">
        <f t="shared" si="111"/>
        <v>2.1354260648411123</v>
      </c>
      <c r="G159" s="200">
        <f t="shared" si="113"/>
        <v>4.2318887288022244E-2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0.82122848605461651</v>
      </c>
      <c r="C160" s="11">
        <v>0.78188135819799764</v>
      </c>
      <c r="D160" s="11">
        <f t="shared" si="110"/>
        <v>-3.9347127856618869E-2</v>
      </c>
      <c r="E160" s="11">
        <v>0.26870236760581828</v>
      </c>
      <c r="F160" s="11">
        <f t="shared" si="111"/>
        <v>0.22935523974919941</v>
      </c>
      <c r="G160" s="200">
        <f t="shared" si="113"/>
        <v>1.9050397570728794E-2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1.3774489722289214</v>
      </c>
      <c r="C161" s="11">
        <v>1.112841179459457</v>
      </c>
      <c r="D161" s="11">
        <f t="shared" si="110"/>
        <v>-0.26460779276946433</v>
      </c>
      <c r="E161" s="11">
        <v>0.53998504546056547</v>
      </c>
      <c r="F161" s="11">
        <f t="shared" ref="F161:F162" si="114">SUM(D161:E161)</f>
        <v>0.27537725269110114</v>
      </c>
      <c r="G161" s="200">
        <f t="shared" si="113"/>
        <v>2.2295213177175199E-2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5.5326784290605104</v>
      </c>
      <c r="C162" s="11">
        <v>6.1713175438246681</v>
      </c>
      <c r="D162" s="11">
        <f t="shared" si="110"/>
        <v>0.63863911476415769</v>
      </c>
      <c r="E162" s="11">
        <v>2.7734156879956924</v>
      </c>
      <c r="F162" s="11">
        <f t="shared" si="114"/>
        <v>3.4120548027598501</v>
      </c>
      <c r="G162" s="200">
        <f t="shared" si="113"/>
        <v>2.7458039266405221E-2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9.8859158291594103</v>
      </c>
      <c r="C163" s="11">
        <v>12.15278391478134</v>
      </c>
      <c r="D163" s="11">
        <f t="shared" si="110"/>
        <v>2.2668680856219297</v>
      </c>
      <c r="E163" s="11">
        <v>6.1725821950662665</v>
      </c>
      <c r="F163" s="11">
        <f t="shared" ref="F163:F166" si="115">SUM(D163:E163)</f>
        <v>8.4394502806881952</v>
      </c>
      <c r="G163" s="200">
        <f t="shared" si="113"/>
        <v>3.2870485662918281E-2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1.650497854022571</v>
      </c>
      <c r="C164" s="11">
        <v>1.7359504001778314</v>
      </c>
      <c r="D164" s="11">
        <f t="shared" si="110"/>
        <v>8.5452546155260434E-2</v>
      </c>
      <c r="E164" s="11">
        <v>0.97951734885814101</v>
      </c>
      <c r="F164" s="11">
        <f t="shared" si="115"/>
        <v>1.0649698950134014</v>
      </c>
      <c r="G164" s="200">
        <f t="shared" si="113"/>
        <v>3.1548265130134867E-2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0.70374819885896944</v>
      </c>
      <c r="C165" s="11">
        <v>1.2124212137319736</v>
      </c>
      <c r="D165" s="11">
        <f t="shared" si="110"/>
        <v>0.5086730148730042</v>
      </c>
      <c r="E165" s="11">
        <v>0.57459663321955601</v>
      </c>
      <c r="F165" s="11">
        <f t="shared" si="115"/>
        <v>1.0832696480925601</v>
      </c>
      <c r="G165" s="200">
        <f t="shared" si="113"/>
        <v>4.059575102978763E-2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4.1951141780444994</v>
      </c>
      <c r="C166" s="11">
        <v>4.8254592030375827</v>
      </c>
      <c r="D166" s="11">
        <f t="shared" si="110"/>
        <v>0.63034502499308331</v>
      </c>
      <c r="E166" s="11">
        <v>1.9326949233976425</v>
      </c>
      <c r="F166" s="11">
        <f t="shared" si="115"/>
        <v>2.5630399483907258</v>
      </c>
      <c r="G166" s="200">
        <f t="shared" si="113"/>
        <v>2.5582880495125915E-2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1.2834553569420617</v>
      </c>
      <c r="C167" s="11">
        <v>1.4930331485232278</v>
      </c>
      <c r="D167" s="11">
        <f t="shared" si="110"/>
        <v>0.20957779158116607</v>
      </c>
      <c r="E167" s="11">
        <v>0.72234183565556509</v>
      </c>
      <c r="F167" s="11">
        <f t="shared" ref="F167" si="116">SUM(D167:E167)</f>
        <v>0.93191962723673116</v>
      </c>
      <c r="G167" s="200">
        <f t="shared" si="113"/>
        <v>3.0213136737134105E-2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0.77118174368915826</v>
      </c>
      <c r="C168" s="11">
        <v>1.0033558260612121</v>
      </c>
      <c r="D168" s="11">
        <f t="shared" si="110"/>
        <v>0.23217408237205384</v>
      </c>
      <c r="E168" s="11">
        <v>0.48252882519111462</v>
      </c>
      <c r="F168" s="11">
        <f t="shared" ref="F168" si="117">SUM(D168:E168)</f>
        <v>0.71470290756316845</v>
      </c>
      <c r="G168" s="200">
        <f t="shared" si="113"/>
        <v>3.2926381798784154E-2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6.4900844502586414</v>
      </c>
      <c r="C169" s="11">
        <v>7.2232665834504362</v>
      </c>
      <c r="D169" s="11">
        <f>C169-B169</f>
        <v>0.7331821331917947</v>
      </c>
      <c r="E169" s="11">
        <v>4.0576813761744432</v>
      </c>
      <c r="F169" s="11">
        <f>SUM(D169:E169)</f>
        <v>4.7908635093662379</v>
      </c>
      <c r="G169" s="200">
        <f t="shared" si="113"/>
        <v>3.2905703278774512E-2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2.0297809289568525</v>
      </c>
      <c r="C170" s="11">
        <v>2.9833611620072196</v>
      </c>
      <c r="D170" s="11">
        <f t="shared" ref="D170:D176" si="118">C170-B170</f>
        <v>0.9535802330503671</v>
      </c>
      <c r="E170" s="11">
        <v>1.5183136869953167</v>
      </c>
      <c r="F170" s="11">
        <f t="shared" ref="F170:F171" si="119">SUM(D170:E170)</f>
        <v>2.4718939200456838</v>
      </c>
      <c r="G170" s="200">
        <f t="shared" si="113"/>
        <v>3.7933991518649401E-2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6.199947982514091E-2</v>
      </c>
      <c r="C171" s="11">
        <v>5.4648558637353024E-2</v>
      </c>
      <c r="D171" s="11">
        <f t="shared" si="118"/>
        <v>-7.3509211877878858E-3</v>
      </c>
      <c r="E171" s="11">
        <v>3.5098772833122301E-2</v>
      </c>
      <c r="F171" s="11">
        <f t="shared" si="119"/>
        <v>2.7747851645334415E-2</v>
      </c>
      <c r="G171" s="200">
        <f t="shared" si="113"/>
        <v>3.0358183042939357E-2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2.9053091494100922</v>
      </c>
      <c r="C172" s="11">
        <v>3.5930540825970132</v>
      </c>
      <c r="D172" s="11">
        <f t="shared" si="118"/>
        <v>0.68774493318692098</v>
      </c>
      <c r="E172" s="11">
        <v>1.4652324506529424</v>
      </c>
      <c r="F172" s="11">
        <f t="shared" ref="F172:F173" si="120">SUM(D172:E172)</f>
        <v>2.1529773838398634</v>
      </c>
      <c r="G172" s="200">
        <f t="shared" si="113"/>
        <v>2.7597077452292229E-2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2.3061993572439716</v>
      </c>
      <c r="C173" s="11">
        <v>3.2879715814950452</v>
      </c>
      <c r="D173" s="11">
        <f t="shared" si="118"/>
        <v>0.98177222425107358</v>
      </c>
      <c r="E173" s="11">
        <v>1.3139122906593141</v>
      </c>
      <c r="F173" s="11">
        <f t="shared" si="120"/>
        <v>2.2956845149103877</v>
      </c>
      <c r="G173" s="200">
        <f t="shared" si="113"/>
        <v>3.0516637725238382E-2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1.4359127494631845</v>
      </c>
      <c r="C174" s="11">
        <v>2.3464000373900458</v>
      </c>
      <c r="D174" s="11">
        <f t="shared" si="118"/>
        <v>0.91048728792686129</v>
      </c>
      <c r="E174" s="11">
        <v>0.93772811975706272</v>
      </c>
      <c r="F174" s="11">
        <f t="shared" ref="F174:F175" si="121">SUM(D174:E174)</f>
        <v>1.8482154076839241</v>
      </c>
      <c r="G174" s="200">
        <f t="shared" si="113"/>
        <v>3.4076012646815146E-2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1.8269257870145419</v>
      </c>
      <c r="C175" s="11">
        <v>2.6165917677598003</v>
      </c>
      <c r="D175" s="11">
        <f t="shared" si="118"/>
        <v>0.7896659807452584</v>
      </c>
      <c r="E175" s="11">
        <v>1.4528389649523095</v>
      </c>
      <c r="F175" s="11">
        <f t="shared" si="121"/>
        <v>2.2425049456975676</v>
      </c>
      <c r="G175" s="200">
        <f t="shared" si="113"/>
        <v>3.9779983135543873E-2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0.59539906881591331</v>
      </c>
      <c r="C176" s="11">
        <v>2.5287833118191725</v>
      </c>
      <c r="D176" s="11">
        <f t="shared" si="118"/>
        <v>1.9333842430032591</v>
      </c>
      <c r="E176" s="11">
        <v>1.2286353210584404</v>
      </c>
      <c r="F176" s="11">
        <f t="shared" ref="F176" si="122">SUM(D176:E176)</f>
        <v>3.1620195640616995</v>
      </c>
      <c r="G176" s="200">
        <f t="shared" si="113"/>
        <v>7.7494324822535265E-2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3.5893656832973497</v>
      </c>
      <c r="C177" s="11">
        <v>5.0314242043901514</v>
      </c>
      <c r="D177" s="11">
        <f t="shared" ref="D177" si="123">C177-B177</f>
        <v>1.4420585210928016</v>
      </c>
      <c r="E177" s="11">
        <v>2.5761680300795615</v>
      </c>
      <c r="F177" s="11">
        <f t="shared" ref="F177" si="124">SUM(D177:E177)</f>
        <v>4.0182265511723632</v>
      </c>
      <c r="G177" s="200">
        <f t="shared" si="113"/>
        <v>3.6724904402680947E-2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76.244138768782008</v>
      </c>
      <c r="C178" s="11">
        <f t="shared" ref="C178:F178" si="125">SUM(C152:C177)</f>
        <v>90.202390380512639</v>
      </c>
      <c r="D178" s="11">
        <f t="shared" si="125"/>
        <v>13.958251611730644</v>
      </c>
      <c r="E178" s="11">
        <f t="shared" si="125"/>
        <v>42.785603889187442</v>
      </c>
      <c r="F178" s="11">
        <f t="shared" si="125"/>
        <v>56.743855500918087</v>
      </c>
      <c r="G178" s="200">
        <f t="shared" si="113"/>
        <v>3.0140832781445415E-2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17.944101472109868</v>
      </c>
      <c r="C181" s="11">
        <v>16.819141201009195</v>
      </c>
      <c r="D181" s="11">
        <f>C181-B181</f>
        <v>-1.1249602711006723</v>
      </c>
      <c r="E181" s="11">
        <v>7.3282087610402549</v>
      </c>
      <c r="F181" s="11">
        <f>SUM(D181:E181)</f>
        <v>6.2032484899395826</v>
      </c>
      <c r="G181" s="200">
        <f>IF(B181&gt;0,(1+(E181/B181))^(1/($C$6-$B$6))-1,0)</f>
        <v>2.3092454905018656E-2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6.3907902260300702</v>
      </c>
      <c r="C182" s="11">
        <v>6.5388472849468551</v>
      </c>
      <c r="D182" s="11">
        <f t="shared" ref="D182:D197" si="128">C182-B182</f>
        <v>0.14805705891678489</v>
      </c>
      <c r="E182" s="11">
        <v>2.9845286689695696</v>
      </c>
      <c r="F182" s="11">
        <f t="shared" ref="F182:F189" si="129">SUM(D182:E182)</f>
        <v>3.1325857278863545</v>
      </c>
      <c r="G182" s="200">
        <f t="shared" ref="G182:G184" si="130">IF(B182&gt;0,(1+(E182/B182))^(1/($C$6-$B$6))-1,0)</f>
        <v>2.5877329110923109E-2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11.145639206893287</v>
      </c>
      <c r="C183" s="11">
        <v>13.187129794408643</v>
      </c>
      <c r="D183" s="11">
        <f t="shared" si="128"/>
        <v>2.0414905875153551</v>
      </c>
      <c r="E183" s="11">
        <v>3.8393430867610929</v>
      </c>
      <c r="F183" s="11">
        <f t="shared" si="129"/>
        <v>5.880833674276448</v>
      </c>
      <c r="G183" s="200">
        <f t="shared" si="130"/>
        <v>1.9929336224675964E-2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7.4780232286677464</v>
      </c>
      <c r="C184" s="11">
        <v>7.2826690083895427</v>
      </c>
      <c r="D184" s="11">
        <f t="shared" si="128"/>
        <v>-0.19535422027820371</v>
      </c>
      <c r="E184" s="11">
        <v>4.2405869002199994</v>
      </c>
      <c r="F184" s="11">
        <f t="shared" si="129"/>
        <v>4.0452326799417957</v>
      </c>
      <c r="G184" s="200">
        <f t="shared" si="130"/>
        <v>3.0400244486087802E-2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2.6476230544662802</v>
      </c>
      <c r="C185" s="11">
        <v>2.4449823289362476</v>
      </c>
      <c r="D185" s="11">
        <f t="shared" si="128"/>
        <v>-0.20264072553003265</v>
      </c>
      <c r="E185" s="11">
        <v>1.0710551841999996</v>
      </c>
      <c r="F185" s="11">
        <f t="shared" si="129"/>
        <v>0.86841445866996692</v>
      </c>
      <c r="G185" s="200">
        <f>IF(B185&gt;0,(1+(E185/B185))^(1/($C$6-$B$6))-1,0)</f>
        <v>2.2905459493619107E-2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12.280755048218008</v>
      </c>
      <c r="C186" s="11">
        <v>13.876234241101862</v>
      </c>
      <c r="D186" s="11">
        <f t="shared" si="128"/>
        <v>1.5954791928838539</v>
      </c>
      <c r="E186" s="11">
        <v>5.5621941475200574</v>
      </c>
      <c r="F186" s="11">
        <f t="shared" si="129"/>
        <v>7.1576733404039112</v>
      </c>
      <c r="G186" s="200">
        <f t="shared" ref="G186:G205" si="131">IF(B186&gt;0,(1+(E186/B186))^(1/($C$6-$B$6))-1,0)</f>
        <v>2.5217721602811993E-2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4.5834815716855291</v>
      </c>
      <c r="C187" s="11">
        <v>3.2912488418953836</v>
      </c>
      <c r="D187" s="11">
        <f t="shared" si="128"/>
        <v>-1.2922327297901455</v>
      </c>
      <c r="E187" s="11">
        <v>1.279568763031989</v>
      </c>
      <c r="F187" s="11">
        <f t="shared" si="129"/>
        <v>-1.2663966758156509E-2</v>
      </c>
      <c r="G187" s="200">
        <f t="shared" si="131"/>
        <v>1.6549526032741957E-2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5.4658007550827374</v>
      </c>
      <c r="C188" s="11">
        <v>10.244538861939487</v>
      </c>
      <c r="D188" s="11">
        <f t="shared" si="128"/>
        <v>4.7787381068567498</v>
      </c>
      <c r="E188" s="11">
        <v>5.3209642045906342</v>
      </c>
      <c r="F188" s="11">
        <f t="shared" si="129"/>
        <v>10.099702311447384</v>
      </c>
      <c r="G188" s="200">
        <f t="shared" si="131"/>
        <v>4.63632897905073E-2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2.9442595241489102</v>
      </c>
      <c r="C189" s="11">
        <v>2.3273278232463697</v>
      </c>
      <c r="D189" s="11">
        <f t="shared" si="128"/>
        <v>-0.61693170090254057</v>
      </c>
      <c r="E189" s="11">
        <v>0.63036113067840938</v>
      </c>
      <c r="F189" s="11">
        <f t="shared" si="129"/>
        <v>1.3429429775868806E-2</v>
      </c>
      <c r="G189" s="200">
        <f t="shared" si="131"/>
        <v>1.3017446064275795E-2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3.8390741842884126</v>
      </c>
      <c r="C190" s="11">
        <v>3.5542608691833273</v>
      </c>
      <c r="D190" s="11">
        <f t="shared" si="128"/>
        <v>-0.28481331510508534</v>
      </c>
      <c r="E190" s="11">
        <v>1.3429056190346924</v>
      </c>
      <c r="F190" s="11">
        <f t="shared" ref="F190:F191" si="132">SUM(D190:E190)</f>
        <v>1.0580923039296071</v>
      </c>
      <c r="G190" s="200">
        <f t="shared" si="131"/>
        <v>2.0198343698150101E-2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16.184032188256548</v>
      </c>
      <c r="C191" s="11">
        <v>15.28429854402223</v>
      </c>
      <c r="D191" s="11">
        <f t="shared" si="128"/>
        <v>-0.89973364423431867</v>
      </c>
      <c r="E191" s="11">
        <v>6.5384977536136963</v>
      </c>
      <c r="F191" s="11">
        <f t="shared" si="132"/>
        <v>5.6387641093793777</v>
      </c>
      <c r="G191" s="200">
        <f t="shared" si="131"/>
        <v>2.2879944179906575E-2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29.225911396867083</v>
      </c>
      <c r="C192" s="11">
        <v>26.731544745963195</v>
      </c>
      <c r="D192" s="11">
        <f t="shared" si="128"/>
        <v>-2.4943666509038884</v>
      </c>
      <c r="E192" s="11">
        <v>13.283302580150664</v>
      </c>
      <c r="F192" s="11">
        <f t="shared" ref="F192:F195" si="133">SUM(D192:E192)</f>
        <v>10.788935929246776</v>
      </c>
      <c r="G192" s="200">
        <f t="shared" si="131"/>
        <v>2.5292232977948359E-2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5.2168089505191642</v>
      </c>
      <c r="C193" s="11">
        <v>1.4529264282629639</v>
      </c>
      <c r="D193" s="11">
        <f t="shared" si="128"/>
        <v>-3.7638825222562002</v>
      </c>
      <c r="E193" s="11">
        <v>1.8468453632939026</v>
      </c>
      <c r="F193" s="11">
        <f t="shared" si="133"/>
        <v>-1.9170371589622976</v>
      </c>
      <c r="G193" s="200">
        <f t="shared" si="131"/>
        <v>2.0410613146632395E-2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1.1308474002744711</v>
      </c>
      <c r="C194" s="11">
        <v>1.2739173980548983</v>
      </c>
      <c r="D194" s="11">
        <f t="shared" si="128"/>
        <v>0.14306999778042728</v>
      </c>
      <c r="E194" s="11">
        <v>0.62321667960767668</v>
      </c>
      <c r="F194" s="11">
        <f t="shared" si="133"/>
        <v>0.76628667738810397</v>
      </c>
      <c r="G194" s="200">
        <f t="shared" si="131"/>
        <v>2.9696958834698473E-2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22.892791003296303</v>
      </c>
      <c r="C195" s="11">
        <v>22.206697777474847</v>
      </c>
      <c r="D195" s="11">
        <f t="shared" si="128"/>
        <v>-0.68609322582145538</v>
      </c>
      <c r="E195" s="11">
        <v>7.95836685208522</v>
      </c>
      <c r="F195" s="11">
        <f t="shared" si="133"/>
        <v>7.2722736262637646</v>
      </c>
      <c r="G195" s="200">
        <f t="shared" si="131"/>
        <v>2.0089275281361507E-2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13.811491198380406</v>
      </c>
      <c r="C196" s="11">
        <v>12.200516149558416</v>
      </c>
      <c r="D196" s="11">
        <f t="shared" si="128"/>
        <v>-1.6109750488219898</v>
      </c>
      <c r="E196" s="11">
        <v>5.0659960461390359</v>
      </c>
      <c r="F196" s="11">
        <f t="shared" ref="F196" si="134">SUM(D196:E196)</f>
        <v>3.455020997317046</v>
      </c>
      <c r="G196" s="200">
        <f t="shared" si="131"/>
        <v>2.1049760128106332E-2</v>
      </c>
    </row>
    <row r="197" spans="1:14" x14ac:dyDescent="0.2">
      <c r="A197" t="str">
        <f t="shared" si="127"/>
        <v>54 Textiles, printing and other skilled trades</v>
      </c>
      <c r="B197" s="11">
        <v>5.1817461518794659</v>
      </c>
      <c r="C197" s="11">
        <v>6.1817543612681805</v>
      </c>
      <c r="D197" s="11">
        <f t="shared" si="128"/>
        <v>1.0000082093887146</v>
      </c>
      <c r="E197" s="11">
        <v>2.4146972605505375</v>
      </c>
      <c r="F197" s="11">
        <f t="shared" ref="F197" si="135">SUM(D197:E197)</f>
        <v>3.4147054699392521</v>
      </c>
      <c r="G197" s="200">
        <f t="shared" si="131"/>
        <v>2.5830509912883493E-2</v>
      </c>
    </row>
    <row r="198" spans="1:14" x14ac:dyDescent="0.2">
      <c r="A198" t="str">
        <f t="shared" si="127"/>
        <v>61 Caring personal service occupations</v>
      </c>
      <c r="B198" s="11">
        <v>40.45689474823417</v>
      </c>
      <c r="C198" s="11">
        <v>46.17121612593202</v>
      </c>
      <c r="D198" s="11">
        <f>C198-B198</f>
        <v>5.7143213776978499</v>
      </c>
      <c r="E198" s="11">
        <v>24.564626013109301</v>
      </c>
      <c r="F198" s="11">
        <f>SUM(D198:E198)</f>
        <v>30.278947390807151</v>
      </c>
      <c r="G198" s="200">
        <f t="shared" si="131"/>
        <v>3.2137692964972819E-2</v>
      </c>
    </row>
    <row r="199" spans="1:14" x14ac:dyDescent="0.2">
      <c r="A199" t="str">
        <f t="shared" si="127"/>
        <v>62 Leisure, travel and related personal service occupations</v>
      </c>
      <c r="B199" s="11">
        <v>6.1027600099849737</v>
      </c>
      <c r="C199" s="11">
        <v>5.1267915805192557</v>
      </c>
      <c r="D199" s="11">
        <f t="shared" ref="D199:D205" si="136">C199-B199</f>
        <v>-0.97596842946571805</v>
      </c>
      <c r="E199" s="11">
        <v>2.4722702574802073</v>
      </c>
      <c r="F199" s="11">
        <f t="shared" ref="F199:F200" si="137">SUM(D199:E199)</f>
        <v>1.4963018280144893</v>
      </c>
      <c r="G199" s="200">
        <f t="shared" si="131"/>
        <v>2.2933240430065283E-2</v>
      </c>
    </row>
    <row r="200" spans="1:14" x14ac:dyDescent="0.2">
      <c r="A200" t="str">
        <f t="shared" si="127"/>
        <v>63 Community and civil enforcement occupations</v>
      </c>
      <c r="B200" s="11">
        <v>0.21781892738499126</v>
      </c>
      <c r="C200" s="11">
        <v>0.16998101487601414</v>
      </c>
      <c r="D200" s="11">
        <f t="shared" si="136"/>
        <v>-4.7837912508977121E-2</v>
      </c>
      <c r="E200" s="11">
        <v>6.0336154990071812E-2</v>
      </c>
      <c r="F200" s="11">
        <f t="shared" si="137"/>
        <v>1.2498242481094692E-2</v>
      </c>
      <c r="G200" s="200">
        <f t="shared" si="131"/>
        <v>1.6434565786677124E-2</v>
      </c>
    </row>
    <row r="201" spans="1:14" x14ac:dyDescent="0.2">
      <c r="A201" t="str">
        <f t="shared" si="127"/>
        <v>71 Sales occupations</v>
      </c>
      <c r="B201" s="11">
        <v>19.680829640894679</v>
      </c>
      <c r="C201" s="11">
        <v>20.246750795262617</v>
      </c>
      <c r="D201" s="11">
        <f t="shared" si="136"/>
        <v>0.56592115436793833</v>
      </c>
      <c r="E201" s="11">
        <v>8.8669285050376576</v>
      </c>
      <c r="F201" s="11">
        <f t="shared" ref="F201:F202" si="138">SUM(D201:E201)</f>
        <v>9.4328496594055959</v>
      </c>
      <c r="G201" s="200">
        <f t="shared" si="131"/>
        <v>2.5105523926169715E-2</v>
      </c>
    </row>
    <row r="202" spans="1:14" x14ac:dyDescent="0.2">
      <c r="A202" t="str">
        <f t="shared" si="127"/>
        <v>72 Customer service occupations</v>
      </c>
      <c r="B202" s="11">
        <v>6.7329841623270177</v>
      </c>
      <c r="C202" s="11">
        <v>8.5823764404186367</v>
      </c>
      <c r="D202" s="11">
        <f t="shared" si="136"/>
        <v>1.849392278091619</v>
      </c>
      <c r="E202" s="11">
        <v>3.2473670647941733</v>
      </c>
      <c r="F202" s="11">
        <f t="shared" si="138"/>
        <v>5.0967593428857922</v>
      </c>
      <c r="G202" s="200">
        <f t="shared" si="131"/>
        <v>2.658728791861642E-2</v>
      </c>
    </row>
    <row r="203" spans="1:14" x14ac:dyDescent="0.2">
      <c r="A203" t="str">
        <f t="shared" si="127"/>
        <v>81 Process, plant and machine operatives</v>
      </c>
      <c r="B203" s="11">
        <v>9.9042813342313494</v>
      </c>
      <c r="C203" s="11">
        <v>13.312873982641163</v>
      </c>
      <c r="D203" s="11">
        <f t="shared" si="136"/>
        <v>3.4085926484098135</v>
      </c>
      <c r="E203" s="11">
        <v>4.5726915557170908</v>
      </c>
      <c r="F203" s="11">
        <f t="shared" ref="F203:F204" si="139">SUM(D203:E203)</f>
        <v>7.9812842041269043</v>
      </c>
      <c r="G203" s="200">
        <f t="shared" si="131"/>
        <v>2.5629064624685283E-2</v>
      </c>
    </row>
    <row r="204" spans="1:14" x14ac:dyDescent="0.2">
      <c r="A204" t="str">
        <f t="shared" si="127"/>
        <v>82 Transport and mobile machine drivers and operatives</v>
      </c>
      <c r="B204" s="11">
        <v>10.435077889102375</v>
      </c>
      <c r="C204" s="11">
        <v>14.567633305669672</v>
      </c>
      <c r="D204" s="11">
        <f t="shared" si="136"/>
        <v>4.1325554165672962</v>
      </c>
      <c r="E204" s="11">
        <v>6.5803753127963001</v>
      </c>
      <c r="F204" s="11">
        <f t="shared" si="139"/>
        <v>10.712930729363595</v>
      </c>
      <c r="G204" s="200">
        <f t="shared" si="131"/>
        <v>3.3133684789414142E-2</v>
      </c>
    </row>
    <row r="205" spans="1:14" x14ac:dyDescent="0.2">
      <c r="A205" t="str">
        <f t="shared" si="127"/>
        <v>91 Elementary trades and related occupations</v>
      </c>
      <c r="B205" s="11">
        <v>2.8327104821832152</v>
      </c>
      <c r="C205" s="11">
        <v>7.4576347418695557</v>
      </c>
      <c r="D205" s="11">
        <f t="shared" si="136"/>
        <v>4.62492425968634</v>
      </c>
      <c r="E205" s="11">
        <v>2.6532551619106379</v>
      </c>
      <c r="F205" s="11">
        <f t="shared" ref="F205" si="140">SUM(D205:E205)</f>
        <v>7.2781794215969775</v>
      </c>
      <c r="G205" s="200">
        <f t="shared" si="131"/>
        <v>4.5049173836098966E-2</v>
      </c>
    </row>
    <row r="206" spans="1:14" x14ac:dyDescent="0.2">
      <c r="A206" t="str">
        <f t="shared" si="127"/>
        <v>92 Elementary administration and service occupations</v>
      </c>
      <c r="B206" s="11">
        <v>18.183862134646244</v>
      </c>
      <c r="C206" s="11">
        <v>14.349771584214128</v>
      </c>
      <c r="D206" s="11">
        <f t="shared" ref="D206" si="141">C206-B206</f>
        <v>-3.8340905504321157</v>
      </c>
      <c r="E206" s="11">
        <v>7.6538093333668842</v>
      </c>
      <c r="F206" s="11">
        <f t="shared" ref="F206" si="142">SUM(D206:E206)</f>
        <v>3.8197187829347685</v>
      </c>
      <c r="G206" s="200">
        <f t="shared" ref="G206:G207" si="143">IF(B206&gt;0,(1+(E206/B206))^(1/($C$6-$B$6))-1,0)</f>
        <v>2.3696337371490683E-2</v>
      </c>
    </row>
    <row r="207" spans="1:14" x14ac:dyDescent="0.2">
      <c r="A207" t="str">
        <f t="shared" si="127"/>
        <v>All occupations</v>
      </c>
      <c r="B207" s="11">
        <f>SUM(B181:B206)</f>
        <v>282.91039589005322</v>
      </c>
      <c r="C207" s="11">
        <f t="shared" ref="C207:F207" si="144">SUM(C181:C206)</f>
        <v>294.88306523106479</v>
      </c>
      <c r="D207" s="11">
        <f t="shared" si="144"/>
        <v>11.972669341011398</v>
      </c>
      <c r="E207" s="11">
        <f t="shared" si="144"/>
        <v>132.00229836068976</v>
      </c>
      <c r="F207" s="11">
        <f t="shared" si="144"/>
        <v>143.97496770170116</v>
      </c>
      <c r="G207" s="200">
        <f t="shared" si="143"/>
        <v>2.5857853878640258E-2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13.694800331258499</v>
      </c>
      <c r="C210" s="11">
        <v>10.432714125338048</v>
      </c>
      <c r="D210" s="11">
        <f>C210-B210</f>
        <v>-3.2620862059204505</v>
      </c>
      <c r="E210" s="11">
        <v>5.660093437657312</v>
      </c>
      <c r="F210" s="11">
        <f>SUM(D210:E210)</f>
        <v>2.3980072317368615</v>
      </c>
      <c r="G210" s="200">
        <f>IF(B210&gt;0,(1+(E210/B210))^(1/($C$6-$B$6))-1,0)</f>
        <v>2.332992076538587E-2</v>
      </c>
    </row>
    <row r="211" spans="1:7" x14ac:dyDescent="0.2">
      <c r="A211" t="str">
        <f t="shared" si="146"/>
        <v>12 Other managers and proprietors</v>
      </c>
      <c r="B211" s="11">
        <v>7.087465628544745</v>
      </c>
      <c r="C211" s="11">
        <v>7.1365518688309058</v>
      </c>
      <c r="D211" s="11">
        <f t="shared" ref="D211:D226" si="147">C211-B211</f>
        <v>4.9086240286160709E-2</v>
      </c>
      <c r="E211" s="11">
        <v>4.2359900653329454</v>
      </c>
      <c r="F211" s="11">
        <f t="shared" ref="F211:F218" si="148">SUM(D211:E211)</f>
        <v>4.2850763056191061</v>
      </c>
      <c r="G211" s="200">
        <f t="shared" ref="G211:G213" si="149">IF(B211&gt;0,(1+(E211/B211))^(1/($C$6-$B$6))-1,0)</f>
        <v>3.1729546466562786E-2</v>
      </c>
    </row>
    <row r="212" spans="1:7" x14ac:dyDescent="0.2">
      <c r="A212" t="str">
        <f t="shared" si="146"/>
        <v>21 Science, research, engineering and technology professionals</v>
      </c>
      <c r="B212" s="11">
        <v>8.0413572601895975</v>
      </c>
      <c r="C212" s="11">
        <v>8.7510435686362076</v>
      </c>
      <c r="D212" s="11">
        <f t="shared" si="147"/>
        <v>0.70968630844661007</v>
      </c>
      <c r="E212" s="11">
        <v>3.1796008319324178</v>
      </c>
      <c r="F212" s="11">
        <f t="shared" si="148"/>
        <v>3.8892871403790279</v>
      </c>
      <c r="G212" s="200">
        <f t="shared" si="149"/>
        <v>2.2460891587242848E-2</v>
      </c>
    </row>
    <row r="213" spans="1:7" x14ac:dyDescent="0.2">
      <c r="A213" t="str">
        <f t="shared" si="146"/>
        <v>22 Health professionals</v>
      </c>
      <c r="B213" s="11">
        <v>5.4074814866554766</v>
      </c>
      <c r="C213" s="11">
        <v>4.466432284510935</v>
      </c>
      <c r="D213" s="11">
        <f t="shared" si="147"/>
        <v>-0.94104920214454157</v>
      </c>
      <c r="E213" s="11">
        <v>2.7013298726645742</v>
      </c>
      <c r="F213" s="11">
        <f t="shared" si="148"/>
        <v>1.7602806705200327</v>
      </c>
      <c r="G213" s="200">
        <f t="shared" si="149"/>
        <v>2.7379298208455083E-2</v>
      </c>
    </row>
    <row r="214" spans="1:7" x14ac:dyDescent="0.2">
      <c r="A214" t="str">
        <f t="shared" si="146"/>
        <v>23 Teaching and other educational professionals</v>
      </c>
      <c r="B214" s="11">
        <v>2.0507060556678294</v>
      </c>
      <c r="C214" s="11">
        <v>1.4517909197216723</v>
      </c>
      <c r="D214" s="11">
        <f t="shared" si="147"/>
        <v>-0.59891513594615708</v>
      </c>
      <c r="E214" s="11">
        <v>0.90199679038910241</v>
      </c>
      <c r="F214" s="11">
        <f t="shared" si="148"/>
        <v>0.30308165444294533</v>
      </c>
      <c r="G214" s="200">
        <f>IF(B214&gt;0,(1+(E214/B214))^(1/($C$6-$B$6))-1,0)</f>
        <v>2.4600166038900806E-2</v>
      </c>
    </row>
    <row r="215" spans="1:7" x14ac:dyDescent="0.2">
      <c r="A215" t="str">
        <f t="shared" si="146"/>
        <v>24 Business, media and public service professionals</v>
      </c>
      <c r="B215" s="11">
        <v>7.7959881645238784</v>
      </c>
      <c r="C215" s="11">
        <v>6.6557425438236741</v>
      </c>
      <c r="D215" s="11">
        <f t="shared" si="147"/>
        <v>-1.1402456207002043</v>
      </c>
      <c r="E215" s="11">
        <v>3.2120863649971412</v>
      </c>
      <c r="F215" s="11">
        <f t="shared" si="148"/>
        <v>2.0718407442969369</v>
      </c>
      <c r="G215" s="200">
        <f t="shared" ref="G215:G234" si="150">IF(B215&gt;0,(1+(E215/B215))^(1/($C$6-$B$6))-1,0)</f>
        <v>2.3267889452118107E-2</v>
      </c>
    </row>
    <row r="216" spans="1:7" x14ac:dyDescent="0.2">
      <c r="A216" t="str">
        <f t="shared" si="146"/>
        <v>31 Science, engineering and technology associate professionals</v>
      </c>
      <c r="B216" s="11">
        <v>3.8070244399531004</v>
      </c>
      <c r="C216" s="11">
        <v>3.4711433962646474</v>
      </c>
      <c r="D216" s="11">
        <f t="shared" si="147"/>
        <v>-0.33588104368845295</v>
      </c>
      <c r="E216" s="11">
        <v>1.3666347618571706</v>
      </c>
      <c r="F216" s="11">
        <f t="shared" si="148"/>
        <v>1.0307537181687176</v>
      </c>
      <c r="G216" s="200">
        <f t="shared" si="150"/>
        <v>2.0659330720262714E-2</v>
      </c>
    </row>
    <row r="217" spans="1:7" x14ac:dyDescent="0.2">
      <c r="A217" t="str">
        <f t="shared" si="146"/>
        <v>32 Health and social care associate professionals</v>
      </c>
      <c r="B217" s="11">
        <v>3.8403093394729533</v>
      </c>
      <c r="C217" s="11">
        <v>5.3233789082800103</v>
      </c>
      <c r="D217" s="11">
        <f t="shared" si="147"/>
        <v>1.483069568807057</v>
      </c>
      <c r="E217" s="11">
        <v>3.1524107674858577</v>
      </c>
      <c r="F217" s="11">
        <f t="shared" si="148"/>
        <v>4.6354803362929147</v>
      </c>
      <c r="G217" s="200">
        <f t="shared" si="150"/>
        <v>4.0763363057134239E-2</v>
      </c>
    </row>
    <row r="218" spans="1:7" x14ac:dyDescent="0.2">
      <c r="A218" t="str">
        <f t="shared" si="146"/>
        <v>33 Protective service occupations</v>
      </c>
      <c r="B218" s="11">
        <v>3.4829000733861171</v>
      </c>
      <c r="C218" s="11">
        <v>2.3767039855631458</v>
      </c>
      <c r="D218" s="11">
        <f t="shared" si="147"/>
        <v>-1.1061960878229713</v>
      </c>
      <c r="E218" s="11">
        <v>0.85680406065553183</v>
      </c>
      <c r="F218" s="11">
        <f t="shared" si="148"/>
        <v>-0.24939202716743947</v>
      </c>
      <c r="G218" s="200">
        <f t="shared" si="150"/>
        <v>1.4770749934812422E-2</v>
      </c>
    </row>
    <row r="219" spans="1:7" x14ac:dyDescent="0.2">
      <c r="A219" t="str">
        <f t="shared" si="146"/>
        <v>34 Culture, media and sports occupations</v>
      </c>
      <c r="B219" s="11">
        <v>1.7684387881238097</v>
      </c>
      <c r="C219" s="11">
        <v>1.0943889305437631</v>
      </c>
      <c r="D219" s="11">
        <f t="shared" si="147"/>
        <v>-0.67404985758004665</v>
      </c>
      <c r="E219" s="11">
        <v>0.51414212931548819</v>
      </c>
      <c r="F219" s="11">
        <f t="shared" ref="F219:F220" si="151">SUM(D219:E219)</f>
        <v>-0.15990772826455846</v>
      </c>
      <c r="G219" s="200">
        <f t="shared" si="150"/>
        <v>1.715953990158714E-2</v>
      </c>
    </row>
    <row r="220" spans="1:7" x14ac:dyDescent="0.2">
      <c r="A220" t="str">
        <f t="shared" si="146"/>
        <v>35 Business and public service associate professionals</v>
      </c>
      <c r="B220" s="11">
        <v>12.61545550501741</v>
      </c>
      <c r="C220" s="11">
        <v>10.167525714420828</v>
      </c>
      <c r="D220" s="11">
        <f t="shared" si="147"/>
        <v>-2.4479297905965822</v>
      </c>
      <c r="E220" s="11">
        <v>4.8812012581158397</v>
      </c>
      <c r="F220" s="11">
        <f t="shared" si="151"/>
        <v>2.4332714675192575</v>
      </c>
      <c r="G220" s="200">
        <f t="shared" si="150"/>
        <v>2.2045292923258186E-2</v>
      </c>
    </row>
    <row r="221" spans="1:7" x14ac:dyDescent="0.2">
      <c r="A221" t="str">
        <f t="shared" si="146"/>
        <v>41 Administrative occupations</v>
      </c>
      <c r="B221" s="11">
        <v>33.507022499439394</v>
      </c>
      <c r="C221" s="11">
        <v>26.105908579523867</v>
      </c>
      <c r="D221" s="11">
        <f t="shared" si="147"/>
        <v>-7.4011139199155274</v>
      </c>
      <c r="E221" s="11">
        <v>14.43573222935666</v>
      </c>
      <c r="F221" s="11">
        <f t="shared" ref="F221:F224" si="152">SUM(D221:E221)</f>
        <v>7.0346183094411323</v>
      </c>
      <c r="G221" s="200">
        <f t="shared" si="150"/>
        <v>2.4171004964308018E-2</v>
      </c>
    </row>
    <row r="222" spans="1:7" x14ac:dyDescent="0.2">
      <c r="A222" t="str">
        <f t="shared" si="146"/>
        <v>42 Secretarial and related occupations</v>
      </c>
      <c r="B222" s="11">
        <v>5.8985785840629843</v>
      </c>
      <c r="C222" s="11">
        <v>1.0396584279221748</v>
      </c>
      <c r="D222" s="11">
        <f t="shared" si="147"/>
        <v>-4.85892015614081</v>
      </c>
      <c r="E222" s="11">
        <v>1.5595469963997042</v>
      </c>
      <c r="F222" s="11">
        <f t="shared" si="152"/>
        <v>-3.2993731597411058</v>
      </c>
      <c r="G222" s="200">
        <f t="shared" si="150"/>
        <v>1.576245166496304E-2</v>
      </c>
    </row>
    <row r="223" spans="1:7" x14ac:dyDescent="0.2">
      <c r="A223" t="str">
        <f t="shared" si="146"/>
        <v>51 Skilled agricultural and related trades</v>
      </c>
      <c r="B223" s="11">
        <v>1.9421518057599017</v>
      </c>
      <c r="C223" s="11">
        <v>1.8650651048407438</v>
      </c>
      <c r="D223" s="11">
        <f t="shared" si="147"/>
        <v>-7.7086700919157813E-2</v>
      </c>
      <c r="E223" s="11">
        <v>1.0927669416927002</v>
      </c>
      <c r="F223" s="11">
        <f t="shared" si="152"/>
        <v>1.0156802407735424</v>
      </c>
      <c r="G223" s="200">
        <f t="shared" si="150"/>
        <v>3.020643832028358E-2</v>
      </c>
    </row>
    <row r="224" spans="1:7" x14ac:dyDescent="0.2">
      <c r="A224" t="str">
        <f t="shared" si="146"/>
        <v>52 Skilled metal, electrical and electronic trades</v>
      </c>
      <c r="B224" s="11">
        <v>13.447123059166127</v>
      </c>
      <c r="C224" s="11">
        <v>11.830599275517992</v>
      </c>
      <c r="D224" s="11">
        <f t="shared" si="147"/>
        <v>-1.6165237836481356</v>
      </c>
      <c r="E224" s="11">
        <v>4.9468110656662123</v>
      </c>
      <c r="F224" s="11">
        <f t="shared" si="152"/>
        <v>3.3302872820180767</v>
      </c>
      <c r="G224" s="200">
        <f t="shared" si="150"/>
        <v>2.1103308044126745E-2</v>
      </c>
    </row>
    <row r="225" spans="1:7" x14ac:dyDescent="0.2">
      <c r="A225" t="str">
        <f t="shared" si="146"/>
        <v>53 Skilled construction and building trades</v>
      </c>
      <c r="B225" s="11">
        <v>13.583146068456793</v>
      </c>
      <c r="C225" s="11">
        <v>14.031686417651983</v>
      </c>
      <c r="D225" s="11">
        <f t="shared" si="147"/>
        <v>0.44854034919518959</v>
      </c>
      <c r="E225" s="11">
        <v>6.7108547440152311</v>
      </c>
      <c r="F225" s="11">
        <f t="shared" ref="F225" si="153">SUM(D225:E225)</f>
        <v>7.1593950932104207</v>
      </c>
      <c r="G225" s="200">
        <f t="shared" si="150"/>
        <v>2.7127806951667166E-2</v>
      </c>
    </row>
    <row r="226" spans="1:7" x14ac:dyDescent="0.2">
      <c r="A226" t="str">
        <f t="shared" si="146"/>
        <v>54 Textiles, printing and other skilled trades</v>
      </c>
      <c r="B226" s="11">
        <v>5.6529524673141065</v>
      </c>
      <c r="C226" s="11">
        <v>5.7280363605577431</v>
      </c>
      <c r="D226" s="11">
        <f t="shared" si="147"/>
        <v>7.5083893243636624E-2</v>
      </c>
      <c r="E226" s="11">
        <v>2.3688684686333947</v>
      </c>
      <c r="F226" s="11">
        <f t="shared" ref="F226" si="154">SUM(D226:E226)</f>
        <v>2.4439523618770314</v>
      </c>
      <c r="G226" s="200">
        <f t="shared" si="150"/>
        <v>2.3606830619312458E-2</v>
      </c>
    </row>
    <row r="227" spans="1:7" x14ac:dyDescent="0.2">
      <c r="A227" t="str">
        <f t="shared" si="146"/>
        <v>61 Caring personal service occupations</v>
      </c>
      <c r="B227" s="11">
        <v>27.480108445705714</v>
      </c>
      <c r="C227" s="11">
        <v>22.327363857303535</v>
      </c>
      <c r="D227" s="11">
        <f>C227-B227</f>
        <v>-5.1527445884021787</v>
      </c>
      <c r="E227" s="11">
        <v>13.513271997833188</v>
      </c>
      <c r="F227" s="11">
        <f>SUM(D227:E227)</f>
        <v>8.3605274094310094</v>
      </c>
      <c r="G227" s="200">
        <f t="shared" si="150"/>
        <v>2.702185637961585E-2</v>
      </c>
    </row>
    <row r="228" spans="1:7" x14ac:dyDescent="0.2">
      <c r="A228" t="str">
        <f t="shared" si="146"/>
        <v>62 Leisure, travel and related personal service occupations</v>
      </c>
      <c r="B228" s="11">
        <v>6.5679669535363709</v>
      </c>
      <c r="C228" s="11">
        <v>5.0796576407685254</v>
      </c>
      <c r="D228" s="11">
        <f t="shared" ref="D228:D234" si="155">C228-B228</f>
        <v>-1.4883093127678455</v>
      </c>
      <c r="E228" s="11">
        <v>2.860179727258839</v>
      </c>
      <c r="F228" s="11">
        <f t="shared" ref="F228:F229" si="156">SUM(D228:E228)</f>
        <v>1.3718704144909935</v>
      </c>
      <c r="G228" s="200">
        <f t="shared" si="150"/>
        <v>2.4392424391866729E-2</v>
      </c>
    </row>
    <row r="229" spans="1:7" x14ac:dyDescent="0.2">
      <c r="A229" t="str">
        <f t="shared" si="146"/>
        <v>63 Community and civil enforcement occupations</v>
      </c>
      <c r="B229" s="11">
        <v>0.35008814915828074</v>
      </c>
      <c r="C229" s="11">
        <v>0.29066751822249837</v>
      </c>
      <c r="D229" s="11">
        <f t="shared" si="155"/>
        <v>-5.942063093578237E-2</v>
      </c>
      <c r="E229" s="11">
        <v>0.13047121345025844</v>
      </c>
      <c r="F229" s="11">
        <f t="shared" si="156"/>
        <v>7.1050582514476074E-2</v>
      </c>
      <c r="G229" s="200">
        <f t="shared" si="150"/>
        <v>2.1342276066699917E-2</v>
      </c>
    </row>
    <row r="230" spans="1:7" x14ac:dyDescent="0.2">
      <c r="A230" t="str">
        <f t="shared" si="146"/>
        <v>71 Sales occupations</v>
      </c>
      <c r="B230" s="11">
        <v>18.873165852537863</v>
      </c>
      <c r="C230" s="11">
        <v>16.349532122699397</v>
      </c>
      <c r="D230" s="11">
        <f t="shared" si="155"/>
        <v>-2.5236337298384655</v>
      </c>
      <c r="E230" s="11">
        <v>8.7593083277181307</v>
      </c>
      <c r="F230" s="11">
        <f t="shared" ref="F230:F231" si="157">SUM(D230:E230)</f>
        <v>6.2356745978796653</v>
      </c>
      <c r="G230" s="200">
        <f t="shared" si="150"/>
        <v>2.5742462793749477E-2</v>
      </c>
    </row>
    <row r="231" spans="1:7" x14ac:dyDescent="0.2">
      <c r="A231" t="str">
        <f t="shared" si="146"/>
        <v>72 Customer service occupations</v>
      </c>
      <c r="B231" s="11">
        <v>7.040973481864409</v>
      </c>
      <c r="C231" s="11">
        <v>7.6508351120410749</v>
      </c>
      <c r="D231" s="11">
        <f t="shared" si="155"/>
        <v>0.60986163017666595</v>
      </c>
      <c r="E231" s="11">
        <v>3.742253897219125</v>
      </c>
      <c r="F231" s="11">
        <f t="shared" si="157"/>
        <v>4.3521155273957906</v>
      </c>
      <c r="G231" s="200">
        <f t="shared" si="150"/>
        <v>2.8823961009497578E-2</v>
      </c>
    </row>
    <row r="232" spans="1:7" x14ac:dyDescent="0.2">
      <c r="A232" t="str">
        <f t="shared" si="146"/>
        <v>81 Process, plant and machine operatives</v>
      </c>
      <c r="B232" s="11">
        <v>12.215744997634916</v>
      </c>
      <c r="C232" s="11">
        <v>13.665912929443508</v>
      </c>
      <c r="D232" s="11">
        <f t="shared" si="155"/>
        <v>1.4501679318085916</v>
      </c>
      <c r="E232" s="11">
        <v>5.9269388986135976</v>
      </c>
      <c r="F232" s="11">
        <f t="shared" ref="F232:F233" si="158">SUM(D232:E232)</f>
        <v>7.3771068304221892</v>
      </c>
      <c r="G232" s="200">
        <f t="shared" si="150"/>
        <v>2.6720196431363696E-2</v>
      </c>
    </row>
    <row r="233" spans="1:7" x14ac:dyDescent="0.2">
      <c r="A233" t="str">
        <f t="shared" si="146"/>
        <v>82 Transport and mobile machine drivers and operatives</v>
      </c>
      <c r="B233" s="11">
        <v>16.413991128792933</v>
      </c>
      <c r="C233" s="11">
        <v>20.416555310069946</v>
      </c>
      <c r="D233" s="11">
        <f t="shared" si="155"/>
        <v>4.0025641812770125</v>
      </c>
      <c r="E233" s="11">
        <v>11.163574937592781</v>
      </c>
      <c r="F233" s="11">
        <f t="shared" si="158"/>
        <v>15.166139118869793</v>
      </c>
      <c r="G233" s="200">
        <f t="shared" si="150"/>
        <v>3.519647054766728E-2</v>
      </c>
    </row>
    <row r="234" spans="1:7" x14ac:dyDescent="0.2">
      <c r="A234" t="str">
        <f t="shared" si="146"/>
        <v>91 Elementary trades and related occupations</v>
      </c>
      <c r="B234" s="11">
        <v>5.1411818817791746</v>
      </c>
      <c r="C234" s="11">
        <v>11.499288672045122</v>
      </c>
      <c r="D234" s="11">
        <f t="shared" si="155"/>
        <v>6.3581067902659472</v>
      </c>
      <c r="E234" s="11">
        <v>4.3048224302546529</v>
      </c>
      <c r="F234" s="11">
        <f t="shared" ref="F234" si="159">SUM(D234:E234)</f>
        <v>10.662929220520599</v>
      </c>
      <c r="G234" s="200">
        <f t="shared" si="150"/>
        <v>4.1387462358331684E-2</v>
      </c>
    </row>
    <row r="235" spans="1:7" x14ac:dyDescent="0.2">
      <c r="A235" t="str">
        <f t="shared" si="146"/>
        <v>92 Elementary administration and service occupations</v>
      </c>
      <c r="B235" s="11">
        <v>33.324422589801721</v>
      </c>
      <c r="C235" s="11">
        <v>31.661655209773997</v>
      </c>
      <c r="D235" s="11">
        <f t="shared" ref="D235" si="160">C235-B235</f>
        <v>-1.6627673800277236</v>
      </c>
      <c r="E235" s="11">
        <v>16.691698637277284</v>
      </c>
      <c r="F235" s="11">
        <f t="shared" ref="F235" si="161">SUM(D235:E235)</f>
        <v>15.02893125724956</v>
      </c>
      <c r="G235" s="200">
        <f t="shared" ref="G235:G236" si="162">IF(B235&gt;0,(1+(E235/B235))^(1/($C$6-$B$6))-1,0)</f>
        <v>2.7440052460066866E-2</v>
      </c>
    </row>
    <row r="236" spans="1:7" x14ac:dyDescent="0.2">
      <c r="A236" t="str">
        <f t="shared" si="146"/>
        <v>All occupations</v>
      </c>
      <c r="B236" s="11">
        <f>SUM(B210:B235)</f>
        <v>271.03054503780407</v>
      </c>
      <c r="C236" s="11">
        <f t="shared" ref="C236:F236" si="163">SUM(C210:C235)</f>
        <v>250.86983878431596</v>
      </c>
      <c r="D236" s="11">
        <f t="shared" si="163"/>
        <v>-20.160706253488158</v>
      </c>
      <c r="E236" s="11">
        <f t="shared" si="163"/>
        <v>128.86939085338517</v>
      </c>
      <c r="F236" s="11">
        <f t="shared" si="163"/>
        <v>108.70868459989697</v>
      </c>
      <c r="G236" s="200">
        <f t="shared" si="162"/>
        <v>2.6271353195744807E-2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10.095643867217543</v>
      </c>
      <c r="C239" s="11">
        <v>5.4795074874283527</v>
      </c>
      <c r="D239" s="11">
        <f>C239-B239</f>
        <v>-4.6161363797891903</v>
      </c>
      <c r="E239" s="11">
        <v>3.2364943357778655</v>
      </c>
      <c r="F239" s="11">
        <f>SUM(D239:E239)</f>
        <v>-1.3796420440113248</v>
      </c>
      <c r="G239" s="200">
        <f>IF(B239&gt;0,(1+(E239/B239))^(1/($C$6-$B$6))-1,0)</f>
        <v>1.8711132883699078E-2</v>
      </c>
    </row>
    <row r="240" spans="1:7" x14ac:dyDescent="0.2">
      <c r="A240" t="str">
        <f t="shared" si="165"/>
        <v>12 Other managers and proprietors</v>
      </c>
      <c r="B240" s="11">
        <v>4.7247952263962558</v>
      </c>
      <c r="C240" s="11">
        <v>3.148210200586711</v>
      </c>
      <c r="D240" s="11">
        <f t="shared" ref="D240:D255" si="166">C240-B240</f>
        <v>-1.5765850258095448</v>
      </c>
      <c r="E240" s="11">
        <v>1.9367449157302679</v>
      </c>
      <c r="F240" s="11">
        <f t="shared" ref="F240:F247" si="167">SUM(D240:E240)</f>
        <v>0.36015988992072301</v>
      </c>
      <c r="G240" s="200">
        <f t="shared" ref="G240:G242" si="168">IF(B240&gt;0,(1+(E240/B240))^(1/($C$6-$B$6))-1,0)</f>
        <v>2.3166024831129617E-2</v>
      </c>
    </row>
    <row r="241" spans="1:7" x14ac:dyDescent="0.2">
      <c r="A241" t="str">
        <f t="shared" si="165"/>
        <v>21 Science, research, engineering and technology professionals</v>
      </c>
      <c r="B241" s="11">
        <v>4.7310058624077156</v>
      </c>
      <c r="C241" s="11">
        <v>3.3982516457638088</v>
      </c>
      <c r="D241" s="11">
        <f t="shared" si="166"/>
        <v>-1.3327542166439068</v>
      </c>
      <c r="E241" s="11">
        <v>1.3664634581205715</v>
      </c>
      <c r="F241" s="11">
        <f t="shared" si="167"/>
        <v>3.3709241476664653E-2</v>
      </c>
      <c r="G241" s="200">
        <f t="shared" si="168"/>
        <v>1.7059613393258566E-2</v>
      </c>
    </row>
    <row r="242" spans="1:7" x14ac:dyDescent="0.2">
      <c r="A242" t="str">
        <f t="shared" si="165"/>
        <v>22 Health professionals</v>
      </c>
      <c r="B242" s="11">
        <v>2.595843489431986</v>
      </c>
      <c r="C242" s="11">
        <v>1.0334076747492205</v>
      </c>
      <c r="D242" s="11">
        <f t="shared" si="166"/>
        <v>-1.5624358146827655</v>
      </c>
      <c r="E242" s="11">
        <v>0.77094158731322138</v>
      </c>
      <c r="F242" s="11">
        <f t="shared" si="167"/>
        <v>-0.79149422736954411</v>
      </c>
      <c r="G242" s="200">
        <f t="shared" si="168"/>
        <v>1.7487601699135435E-2</v>
      </c>
    </row>
    <row r="243" spans="1:7" x14ac:dyDescent="0.2">
      <c r="A243" t="str">
        <f t="shared" si="165"/>
        <v>23 Teaching and other educational professionals</v>
      </c>
      <c r="B243" s="11">
        <v>1.4307574070799391</v>
      </c>
      <c r="C243" s="11">
        <v>0.6544498349048482</v>
      </c>
      <c r="D243" s="11">
        <f t="shared" si="166"/>
        <v>-0.77630757217509094</v>
      </c>
      <c r="E243" s="11">
        <v>0.47137705481842274</v>
      </c>
      <c r="F243" s="11">
        <f t="shared" si="167"/>
        <v>-0.30493051735666821</v>
      </c>
      <c r="G243" s="200">
        <f>IF(B243&gt;0,(1+(E243/B243))^(1/($C$6-$B$6))-1,0)</f>
        <v>1.9166204549970312E-2</v>
      </c>
    </row>
    <row r="244" spans="1:7" x14ac:dyDescent="0.2">
      <c r="A244" t="str">
        <f t="shared" si="165"/>
        <v>24 Business, media and public service professionals</v>
      </c>
      <c r="B244" s="11">
        <v>4.8278082724227227</v>
      </c>
      <c r="C244" s="11">
        <v>2.626584213346391</v>
      </c>
      <c r="D244" s="11">
        <f t="shared" si="166"/>
        <v>-2.2012240590763317</v>
      </c>
      <c r="E244" s="11">
        <v>1.452531293822668</v>
      </c>
      <c r="F244" s="11">
        <f t="shared" si="167"/>
        <v>-0.74869276525366368</v>
      </c>
      <c r="G244" s="200">
        <f t="shared" ref="G244:G263" si="169">IF(B244&gt;0,(1+(E244/B244))^(1/($C$6-$B$6))-1,0)</f>
        <v>1.7690078897311556E-2</v>
      </c>
    </row>
    <row r="245" spans="1:7" x14ac:dyDescent="0.2">
      <c r="A245" t="str">
        <f t="shared" si="165"/>
        <v>31 Science, engineering and technology associate professionals</v>
      </c>
      <c r="B245" s="11">
        <v>3.0714869688532924</v>
      </c>
      <c r="C245" s="11">
        <v>1.8810763880474202</v>
      </c>
      <c r="D245" s="11">
        <f t="shared" si="166"/>
        <v>-1.1904105808058723</v>
      </c>
      <c r="E245" s="11">
        <v>0.8367609391040598</v>
      </c>
      <c r="F245" s="11">
        <f t="shared" si="167"/>
        <v>-0.35364964170181246</v>
      </c>
      <c r="G245" s="200">
        <f>IF(B245&gt;0,(1+(E245/B245))^(1/($C$6-$B$6))-1,0)</f>
        <v>1.6191509109392266E-2</v>
      </c>
    </row>
    <row r="246" spans="1:7" x14ac:dyDescent="0.2">
      <c r="A246" t="str">
        <f t="shared" si="165"/>
        <v>32 Health and social care associate professionals</v>
      </c>
      <c r="B246" s="11">
        <v>1.2534954760900854</v>
      </c>
      <c r="C246" s="11">
        <v>0.86491576084431054</v>
      </c>
      <c r="D246" s="11">
        <f t="shared" si="166"/>
        <v>-0.38857971524577484</v>
      </c>
      <c r="E246" s="11">
        <v>0.57190412751855135</v>
      </c>
      <c r="F246" s="11">
        <f t="shared" si="167"/>
        <v>0.18332441227277652</v>
      </c>
      <c r="G246" s="200">
        <f t="shared" si="169"/>
        <v>2.5374104796663577E-2</v>
      </c>
    </row>
    <row r="247" spans="1:7" x14ac:dyDescent="0.2">
      <c r="A247" t="str">
        <f t="shared" si="165"/>
        <v>33 Protective service occupations</v>
      </c>
      <c r="B247" s="11">
        <v>1.8811811121722892</v>
      </c>
      <c r="C247" s="11">
        <v>0.91637474042723532</v>
      </c>
      <c r="D247" s="11">
        <f t="shared" si="166"/>
        <v>-0.9648063717450539</v>
      </c>
      <c r="E247" s="11">
        <v>0.43905003204504306</v>
      </c>
      <c r="F247" s="11">
        <f t="shared" si="167"/>
        <v>-0.5257563397000109</v>
      </c>
      <c r="G247" s="200">
        <f t="shared" si="169"/>
        <v>1.4082705454596667E-2</v>
      </c>
    </row>
    <row r="248" spans="1:7" x14ac:dyDescent="0.2">
      <c r="A248" t="str">
        <f t="shared" si="165"/>
        <v>34 Culture, media and sports occupations</v>
      </c>
      <c r="B248" s="11">
        <v>1.3962387789125257</v>
      </c>
      <c r="C248" s="11">
        <v>0.46652205757816284</v>
      </c>
      <c r="D248" s="11">
        <f t="shared" si="166"/>
        <v>-0.92971672133436289</v>
      </c>
      <c r="E248" s="11">
        <v>0.27920023908713038</v>
      </c>
      <c r="F248" s="11">
        <f t="shared" ref="F248:F249" si="170">SUM(D248:E248)</f>
        <v>-0.65051648224723246</v>
      </c>
      <c r="G248" s="200">
        <f t="shared" si="169"/>
        <v>1.2227026066078839E-2</v>
      </c>
    </row>
    <row r="249" spans="1:7" x14ac:dyDescent="0.2">
      <c r="A249" t="str">
        <f t="shared" si="165"/>
        <v>35 Business and public service associate professionals</v>
      </c>
      <c r="B249" s="11">
        <v>7.7689793305146235</v>
      </c>
      <c r="C249" s="11">
        <v>4.1126561421023915</v>
      </c>
      <c r="D249" s="11">
        <f t="shared" si="166"/>
        <v>-3.656323188412232</v>
      </c>
      <c r="E249" s="11">
        <v>2.127863431971226</v>
      </c>
      <c r="F249" s="11">
        <f t="shared" si="170"/>
        <v>-1.5284597564410061</v>
      </c>
      <c r="G249" s="200">
        <f t="shared" si="169"/>
        <v>1.6269394960068739E-2</v>
      </c>
    </row>
    <row r="250" spans="1:7" x14ac:dyDescent="0.2">
      <c r="A250" t="str">
        <f t="shared" si="165"/>
        <v>41 Administrative occupations</v>
      </c>
      <c r="B250" s="11">
        <v>14.440160935824606</v>
      </c>
      <c r="C250" s="11">
        <v>3.8619912521023223</v>
      </c>
      <c r="D250" s="11">
        <f t="shared" si="166"/>
        <v>-10.578169683722283</v>
      </c>
      <c r="E250" s="11">
        <v>3.3386463387741254</v>
      </c>
      <c r="F250" s="11">
        <f t="shared" ref="F250:F253" si="171">SUM(D250:E250)</f>
        <v>-7.2395233449481573</v>
      </c>
      <c r="G250" s="200">
        <f t="shared" si="169"/>
        <v>1.3962840240255625E-2</v>
      </c>
    </row>
    <row r="251" spans="1:7" x14ac:dyDescent="0.2">
      <c r="A251" t="str">
        <f t="shared" si="165"/>
        <v>42 Secretarial and related occupations</v>
      </c>
      <c r="B251" s="11">
        <v>5.1920041366948197</v>
      </c>
      <c r="C251" s="11">
        <v>0.73125207279984261</v>
      </c>
      <c r="D251" s="11">
        <f t="shared" si="166"/>
        <v>-4.4607520638949776</v>
      </c>
      <c r="E251" s="11">
        <v>1.2438662219950092</v>
      </c>
      <c r="F251" s="11">
        <f t="shared" si="171"/>
        <v>-3.2168858418999684</v>
      </c>
      <c r="G251" s="200">
        <f t="shared" si="169"/>
        <v>1.442081158436781E-2</v>
      </c>
    </row>
    <row r="252" spans="1:7" x14ac:dyDescent="0.2">
      <c r="A252" t="str">
        <f t="shared" si="165"/>
        <v>51 Skilled agricultural and related trades</v>
      </c>
      <c r="B252" s="11">
        <v>1.8410579214917315</v>
      </c>
      <c r="C252" s="11">
        <v>2.0360405785811047</v>
      </c>
      <c r="D252" s="11">
        <f t="shared" si="166"/>
        <v>0.19498265708937312</v>
      </c>
      <c r="E252" s="11">
        <v>0.85939170185807934</v>
      </c>
      <c r="F252" s="11">
        <f t="shared" si="171"/>
        <v>1.0543743589474524</v>
      </c>
      <c r="G252" s="200">
        <f t="shared" si="169"/>
        <v>2.5867430306126371E-2</v>
      </c>
    </row>
    <row r="253" spans="1:7" x14ac:dyDescent="0.2">
      <c r="A253" t="str">
        <f t="shared" si="165"/>
        <v>52 Skilled metal, electrical and electronic trades</v>
      </c>
      <c r="B253" s="11">
        <v>6.651390422982983</v>
      </c>
      <c r="C253" s="11">
        <v>2.9519428763523714</v>
      </c>
      <c r="D253" s="11">
        <f t="shared" si="166"/>
        <v>-3.6994475466306116</v>
      </c>
      <c r="E253" s="11">
        <v>1.6735735829878542</v>
      </c>
      <c r="F253" s="11">
        <f t="shared" si="171"/>
        <v>-2.0258739636427574</v>
      </c>
      <c r="G253" s="200">
        <f t="shared" si="169"/>
        <v>1.5074680077656888E-2</v>
      </c>
    </row>
    <row r="254" spans="1:7" x14ac:dyDescent="0.2">
      <c r="A254" t="str">
        <f t="shared" si="165"/>
        <v>53 Skilled construction and building trades</v>
      </c>
      <c r="B254" s="11">
        <v>6.4766684966259982</v>
      </c>
      <c r="C254" s="11">
        <v>3.835877584935099</v>
      </c>
      <c r="D254" s="11">
        <f t="shared" si="166"/>
        <v>-2.6407909116908992</v>
      </c>
      <c r="E254" s="11">
        <v>1.9999868964628589</v>
      </c>
      <c r="F254" s="11">
        <f t="shared" ref="F254" si="172">SUM(D254:E254)</f>
        <v>-0.64080401522804031</v>
      </c>
      <c r="G254" s="200">
        <f t="shared" si="169"/>
        <v>1.8102547057126328E-2</v>
      </c>
    </row>
    <row r="255" spans="1:7" x14ac:dyDescent="0.2">
      <c r="A255" t="str">
        <f t="shared" si="165"/>
        <v>54 Textiles, printing and other skilled trades</v>
      </c>
      <c r="B255" s="11">
        <v>4.280966084841805</v>
      </c>
      <c r="C255" s="11">
        <v>2.5109275672229616</v>
      </c>
      <c r="D255" s="11">
        <f t="shared" si="166"/>
        <v>-1.7700385176188433</v>
      </c>
      <c r="E255" s="11">
        <v>1.3363420010626679</v>
      </c>
      <c r="F255" s="11">
        <f t="shared" ref="F255" si="173">SUM(D255:E255)</f>
        <v>-0.43369651655617547</v>
      </c>
      <c r="G255" s="200">
        <f t="shared" si="169"/>
        <v>1.8276599943179983E-2</v>
      </c>
    </row>
    <row r="256" spans="1:7" x14ac:dyDescent="0.2">
      <c r="A256" t="str">
        <f t="shared" si="165"/>
        <v>61 Caring personal service occupations</v>
      </c>
      <c r="B256" s="11">
        <v>4.2540651071842355</v>
      </c>
      <c r="C256" s="11">
        <v>2.0117730518907955</v>
      </c>
      <c r="D256" s="11">
        <f>C256-B256</f>
        <v>-2.24229205529344</v>
      </c>
      <c r="E256" s="11">
        <v>0.9211762677819888</v>
      </c>
      <c r="F256" s="11">
        <f>SUM(D256:E256)</f>
        <v>-1.3211157875114512</v>
      </c>
      <c r="G256" s="200">
        <f t="shared" si="169"/>
        <v>1.3153148810081783E-2</v>
      </c>
    </row>
    <row r="257" spans="1:7" x14ac:dyDescent="0.2">
      <c r="A257" t="str">
        <f t="shared" si="165"/>
        <v>62 Leisure, travel and related personal service occupations</v>
      </c>
      <c r="B257" s="11">
        <v>4.1418529861293534</v>
      </c>
      <c r="C257" s="11">
        <v>2.2639501795614789</v>
      </c>
      <c r="D257" s="11">
        <f t="shared" ref="D257:D263" si="174">C257-B257</f>
        <v>-1.8779028065678744</v>
      </c>
      <c r="E257" s="11">
        <v>1.3507705616328463</v>
      </c>
      <c r="F257" s="11">
        <f t="shared" ref="F257:F258" si="175">SUM(D257:E257)</f>
        <v>-0.52713224493502819</v>
      </c>
      <c r="G257" s="200">
        <f t="shared" si="169"/>
        <v>1.8995681923587915E-2</v>
      </c>
    </row>
    <row r="258" spans="1:7" x14ac:dyDescent="0.2">
      <c r="A258" t="str">
        <f t="shared" si="165"/>
        <v>63 Community and civil enforcement occupations</v>
      </c>
      <c r="B258" s="11">
        <v>0.29506329951084448</v>
      </c>
      <c r="C258" s="11">
        <v>0.17051041524231697</v>
      </c>
      <c r="D258" s="11">
        <f t="shared" si="174"/>
        <v>-0.12455288426852751</v>
      </c>
      <c r="E258" s="11">
        <v>8.2407899537613766E-2</v>
      </c>
      <c r="F258" s="11">
        <f t="shared" si="175"/>
        <v>-4.2144984730913743E-2</v>
      </c>
      <c r="G258" s="200">
        <f t="shared" si="169"/>
        <v>1.6555844834404532E-2</v>
      </c>
    </row>
    <row r="259" spans="1:7" x14ac:dyDescent="0.2">
      <c r="A259" t="str">
        <f t="shared" si="165"/>
        <v>71 Sales occupations</v>
      </c>
      <c r="B259" s="11">
        <v>12.071668802225522</v>
      </c>
      <c r="C259" s="11">
        <v>4.1791256541206225</v>
      </c>
      <c r="D259" s="11">
        <f t="shared" si="174"/>
        <v>-7.8925431481048998</v>
      </c>
      <c r="E259" s="11">
        <v>2.9893815777819044</v>
      </c>
      <c r="F259" s="11">
        <f t="shared" ref="F259:F260" si="176">SUM(D259:E259)</f>
        <v>-4.9031615703229949</v>
      </c>
      <c r="G259" s="200">
        <f t="shared" si="169"/>
        <v>1.4859364103369632E-2</v>
      </c>
    </row>
    <row r="260" spans="1:7" x14ac:dyDescent="0.2">
      <c r="A260" t="str">
        <f t="shared" si="165"/>
        <v>72 Customer service occupations</v>
      </c>
      <c r="B260" s="11">
        <v>3.3529563610482915</v>
      </c>
      <c r="C260" s="11">
        <v>2.6900589486833959</v>
      </c>
      <c r="D260" s="11">
        <f t="shared" si="174"/>
        <v>-0.66289741236489563</v>
      </c>
      <c r="E260" s="11">
        <v>1.0087128367968963</v>
      </c>
      <c r="F260" s="11">
        <f t="shared" si="176"/>
        <v>0.34581542443200064</v>
      </c>
      <c r="G260" s="200">
        <f t="shared" si="169"/>
        <v>1.7688784118980339E-2</v>
      </c>
    </row>
    <row r="261" spans="1:7" x14ac:dyDescent="0.2">
      <c r="A261" t="str">
        <f t="shared" si="165"/>
        <v>81 Process, plant and machine operatives</v>
      </c>
      <c r="B261" s="11">
        <v>9.907156444953289</v>
      </c>
      <c r="C261" s="11">
        <v>4.5338291760267238</v>
      </c>
      <c r="D261" s="11">
        <f t="shared" si="174"/>
        <v>-5.3733272689265652</v>
      </c>
      <c r="E261" s="11">
        <v>2.8755894338506511</v>
      </c>
      <c r="F261" s="11">
        <f t="shared" ref="F261:F262" si="177">SUM(D261:E261)</f>
        <v>-2.4977378350759141</v>
      </c>
      <c r="G261" s="200">
        <f t="shared" si="169"/>
        <v>1.7134399202372252E-2</v>
      </c>
    </row>
    <row r="262" spans="1:7" x14ac:dyDescent="0.2">
      <c r="A262" t="str">
        <f t="shared" si="165"/>
        <v>82 Transport and mobile machine drivers and operatives</v>
      </c>
      <c r="B262" s="11">
        <v>13.322550471510841</v>
      </c>
      <c r="C262" s="11">
        <v>8.6364075569799876</v>
      </c>
      <c r="D262" s="11">
        <f t="shared" si="174"/>
        <v>-4.6861429145308531</v>
      </c>
      <c r="E262" s="11">
        <v>5.0665637617101478</v>
      </c>
      <c r="F262" s="11">
        <f t="shared" si="177"/>
        <v>0.3804208471792947</v>
      </c>
      <c r="G262" s="200">
        <f t="shared" si="169"/>
        <v>2.1719218284777631E-2</v>
      </c>
    </row>
    <row r="263" spans="1:7" x14ac:dyDescent="0.2">
      <c r="A263" t="str">
        <f t="shared" si="165"/>
        <v>91 Elementary trades and related occupations</v>
      </c>
      <c r="B263" s="11">
        <v>6.6551434157764344</v>
      </c>
      <c r="C263" s="11">
        <v>9.255810146248832</v>
      </c>
      <c r="D263" s="11">
        <f t="shared" si="174"/>
        <v>2.6006667304723976</v>
      </c>
      <c r="E263" s="11">
        <v>4.3196280863098337</v>
      </c>
      <c r="F263" s="11">
        <f t="shared" ref="F263" si="178">SUM(D263:E263)</f>
        <v>6.9202948167822314</v>
      </c>
      <c r="G263" s="200">
        <f t="shared" si="169"/>
        <v>3.3909528675666767E-2</v>
      </c>
    </row>
    <row r="264" spans="1:7" x14ac:dyDescent="0.2">
      <c r="A264" t="str">
        <f t="shared" si="165"/>
        <v>92 Elementary administration and service occupations</v>
      </c>
      <c r="B264" s="11">
        <v>28.770778829167064</v>
      </c>
      <c r="C264" s="11">
        <v>15.522970077462581</v>
      </c>
      <c r="D264" s="11">
        <f t="shared" ref="D264" si="179">C264-B264</f>
        <v>-13.247808751704483</v>
      </c>
      <c r="E264" s="11">
        <v>8.7830177864428141</v>
      </c>
      <c r="F264" s="11">
        <f>SUM(D264:E264)</f>
        <v>-4.4647909652616686</v>
      </c>
      <c r="G264" s="200">
        <f t="shared" ref="G264:G265" si="180">IF(B264&gt;0,(1+(E264/B264))^(1/($C$6-$B$6))-1,0)</f>
        <v>1.7919612485803205E-2</v>
      </c>
    </row>
    <row r="265" spans="1:7" x14ac:dyDescent="0.2">
      <c r="A265" t="str">
        <f t="shared" si="165"/>
        <v>All occupations</v>
      </c>
      <c r="B265" s="11">
        <f>SUM(B239:B264)</f>
        <v>165.43071950746676</v>
      </c>
      <c r="C265" s="11">
        <f t="shared" ref="C265:F265" si="181">SUM(C239:C264)</f>
        <v>89.774423283989307</v>
      </c>
      <c r="D265" s="11">
        <f t="shared" si="181"/>
        <v>-75.656296223477497</v>
      </c>
      <c r="E265" s="11">
        <f t="shared" si="181"/>
        <v>51.338386370294316</v>
      </c>
      <c r="F265" s="11">
        <f t="shared" si="181"/>
        <v>-24.317909853183188</v>
      </c>
      <c r="G265" s="200">
        <f t="shared" si="180"/>
        <v>1.8182000258613273E-2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3.1467111974997373</v>
      </c>
      <c r="C268" s="11">
        <v>1.6499028772999664</v>
      </c>
      <c r="D268" s="11">
        <f>C268-B268</f>
        <v>-1.4968083201997708</v>
      </c>
      <c r="E268" s="11">
        <v>0.70391275706701362</v>
      </c>
      <c r="F268" s="11">
        <f>SUM(D268:E268)</f>
        <v>-0.79289556313275722</v>
      </c>
      <c r="G268" s="200">
        <f>IF(B268&gt;0,(1+(E268/B268))^(1/($C$6-$B$6))-1,0)</f>
        <v>1.3549463689641161E-2</v>
      </c>
    </row>
    <row r="269" spans="1:7" x14ac:dyDescent="0.2">
      <c r="A269" t="str">
        <f t="shared" si="183"/>
        <v>12 Other managers and proprietors</v>
      </c>
      <c r="B269" s="11">
        <v>2.0598431841144969</v>
      </c>
      <c r="C269" s="11">
        <v>0.97979610561426722</v>
      </c>
      <c r="D269" s="11">
        <f t="shared" ref="D269:D284" si="184">C269-B269</f>
        <v>-1.0800470785002296</v>
      </c>
      <c r="E269" s="11">
        <v>0.51991044353712934</v>
      </c>
      <c r="F269" s="11">
        <f t="shared" ref="F269:F276" si="185">SUM(D269:E269)</f>
        <v>-0.56013663496310029</v>
      </c>
      <c r="G269" s="200">
        <f t="shared" ref="G269:G271" si="186">IF(B269&gt;0,(1+(E269/B269))^(1/($C$6-$B$6))-1,0)</f>
        <v>1.5117398855108544E-2</v>
      </c>
    </row>
    <row r="270" spans="1:7" x14ac:dyDescent="0.2">
      <c r="A270" t="str">
        <f t="shared" si="183"/>
        <v>21 Science, research, engineering and technology professionals</v>
      </c>
      <c r="B270" s="11">
        <v>1.7266351804276194</v>
      </c>
      <c r="C270" s="11">
        <v>1.2577139811377398</v>
      </c>
      <c r="D270" s="11">
        <f t="shared" si="184"/>
        <v>-0.46892119928987963</v>
      </c>
      <c r="E270" s="11">
        <v>0.46227253989764489</v>
      </c>
      <c r="F270" s="11">
        <f t="shared" si="185"/>
        <v>-6.6486593922347459E-3</v>
      </c>
      <c r="G270" s="200">
        <f t="shared" si="186"/>
        <v>1.5940930939178255E-2</v>
      </c>
    </row>
    <row r="271" spans="1:7" x14ac:dyDescent="0.2">
      <c r="A271" t="str">
        <f t="shared" si="183"/>
        <v>22 Health professionals</v>
      </c>
      <c r="B271" s="11">
        <v>0.8042608216753927</v>
      </c>
      <c r="C271" s="11">
        <v>0.44986223900389699</v>
      </c>
      <c r="D271" s="11">
        <f t="shared" si="184"/>
        <v>-0.35439858267149571</v>
      </c>
      <c r="E271" s="11">
        <v>0.23147122365022324</v>
      </c>
      <c r="F271" s="11">
        <f t="shared" si="185"/>
        <v>-0.12292735902127247</v>
      </c>
      <c r="G271" s="200">
        <f t="shared" si="186"/>
        <v>1.7005652381096636E-2</v>
      </c>
    </row>
    <row r="272" spans="1:7" x14ac:dyDescent="0.2">
      <c r="A272" t="str">
        <f t="shared" si="183"/>
        <v>23 Teaching and other educational professionals</v>
      </c>
      <c r="B272" s="11">
        <v>0.57506415745812067</v>
      </c>
      <c r="C272" s="11">
        <v>0.291883994889095</v>
      </c>
      <c r="D272" s="11">
        <f t="shared" si="184"/>
        <v>-0.28318016256902567</v>
      </c>
      <c r="E272" s="11">
        <v>0.16772242393814074</v>
      </c>
      <c r="F272" s="11">
        <f t="shared" si="185"/>
        <v>-0.11545773863088493</v>
      </c>
      <c r="G272" s="200">
        <f>IF(B272&gt;0,(1+(E272/B272))^(1/($C$6-$B$6))-1,0)</f>
        <v>1.7208194133196519E-2</v>
      </c>
    </row>
    <row r="273" spans="1:7" x14ac:dyDescent="0.2">
      <c r="A273" t="str">
        <f t="shared" si="183"/>
        <v>24 Business, media and public service professionals</v>
      </c>
      <c r="B273" s="11">
        <v>1.9220244199469405</v>
      </c>
      <c r="C273" s="11">
        <v>1.062948080116441</v>
      </c>
      <c r="D273" s="11">
        <f t="shared" si="184"/>
        <v>-0.85907633983049947</v>
      </c>
      <c r="E273" s="11">
        <v>0.49387783480039982</v>
      </c>
      <c r="F273" s="11">
        <f t="shared" si="185"/>
        <v>-0.36519850503009965</v>
      </c>
      <c r="G273" s="200">
        <f t="shared" ref="G273" si="187">IF(B273&gt;0,(1+(E273/B273))^(1/($C$6-$B$6))-1,0)</f>
        <v>1.5363070767147491E-2</v>
      </c>
    </row>
    <row r="274" spans="1:7" x14ac:dyDescent="0.2">
      <c r="A274" t="str">
        <f t="shared" si="183"/>
        <v>31 Science, engineering and technology associate professionals</v>
      </c>
      <c r="B274" s="11">
        <v>0.98084879750468867</v>
      </c>
      <c r="C274" s="11">
        <v>0.9170785165243982</v>
      </c>
      <c r="D274" s="11">
        <f t="shared" si="184"/>
        <v>-6.3770280980290472E-2</v>
      </c>
      <c r="E274" s="11">
        <v>0.33108220754489709</v>
      </c>
      <c r="F274" s="11">
        <f t="shared" si="185"/>
        <v>0.26731192656460662</v>
      </c>
      <c r="G274" s="200">
        <f>IF(B274&gt;0,(1+(E274/B274))^(1/($C$6-$B$6))-1,0)</f>
        <v>1.95783276812036E-2</v>
      </c>
    </row>
    <row r="275" spans="1:7" x14ac:dyDescent="0.2">
      <c r="A275" t="str">
        <f t="shared" si="183"/>
        <v>32 Health and social care associate professionals</v>
      </c>
      <c r="B275" s="11">
        <v>0.33827020173710631</v>
      </c>
      <c r="C275" s="11">
        <v>0.31887956343055335</v>
      </c>
      <c r="D275" s="11">
        <f t="shared" si="184"/>
        <v>-1.9390638306552965E-2</v>
      </c>
      <c r="E275" s="11">
        <v>0.14435408207334333</v>
      </c>
      <c r="F275" s="11">
        <f t="shared" si="185"/>
        <v>0.12496344376679036</v>
      </c>
      <c r="G275" s="200">
        <f t="shared" ref="G275:G292" si="188">IF(B275&gt;0,(1+(E275/B275))^(1/($C$6-$B$6))-1,0)</f>
        <v>2.3975805338875222E-2</v>
      </c>
    </row>
    <row r="276" spans="1:7" x14ac:dyDescent="0.2">
      <c r="A276" t="str">
        <f t="shared" si="183"/>
        <v>33 Protective service occupations</v>
      </c>
      <c r="B276" s="11">
        <v>0.40202640976456699</v>
      </c>
      <c r="C276" s="11">
        <v>0.22019321561071786</v>
      </c>
      <c r="D276" s="11">
        <f t="shared" si="184"/>
        <v>-0.18183319415384913</v>
      </c>
      <c r="E276" s="11">
        <v>6.2787655407069778E-2</v>
      </c>
      <c r="F276" s="11">
        <f t="shared" si="185"/>
        <v>-0.11904553874677935</v>
      </c>
      <c r="G276" s="200">
        <f t="shared" si="188"/>
        <v>9.7215962304484371E-3</v>
      </c>
    </row>
    <row r="277" spans="1:7" x14ac:dyDescent="0.2">
      <c r="A277" t="str">
        <f t="shared" si="183"/>
        <v>34 Culture, media and sports occupations</v>
      </c>
      <c r="B277" s="11">
        <v>0.89063197114341319</v>
      </c>
      <c r="C277" s="11">
        <v>0.43051221866660194</v>
      </c>
      <c r="D277" s="11">
        <f t="shared" si="184"/>
        <v>-0.46011975247681125</v>
      </c>
      <c r="E277" s="11">
        <v>0.19955174030951339</v>
      </c>
      <c r="F277" s="11">
        <f t="shared" ref="F277:F278" si="189">SUM(D277:E277)</f>
        <v>-0.26056801216729786</v>
      </c>
      <c r="G277" s="200">
        <f t="shared" si="188"/>
        <v>1.3569252071922833E-2</v>
      </c>
    </row>
    <row r="278" spans="1:7" x14ac:dyDescent="0.2">
      <c r="A278" t="str">
        <f t="shared" si="183"/>
        <v>35 Business and public service associate professionals</v>
      </c>
      <c r="B278" s="11">
        <v>2.8083243180916377</v>
      </c>
      <c r="C278" s="11">
        <v>1.57798691713891</v>
      </c>
      <c r="D278" s="11">
        <f t="shared" si="184"/>
        <v>-1.2303374009527277</v>
      </c>
      <c r="E278" s="11">
        <v>0.6166226000865328</v>
      </c>
      <c r="F278" s="11">
        <f t="shared" si="189"/>
        <v>-0.6137148008661949</v>
      </c>
      <c r="G278" s="200">
        <f t="shared" si="188"/>
        <v>1.3321146020380814E-2</v>
      </c>
    </row>
    <row r="279" spans="1:7" x14ac:dyDescent="0.2">
      <c r="A279" t="str">
        <f t="shared" si="183"/>
        <v>41 Administrative occupations</v>
      </c>
      <c r="B279" s="11">
        <v>6.1400536091784108</v>
      </c>
      <c r="C279" s="11">
        <v>3.3314447053724803</v>
      </c>
      <c r="D279" s="11">
        <f t="shared" si="184"/>
        <v>-2.8086089038059305</v>
      </c>
      <c r="E279" s="11">
        <v>1.4105052728626595</v>
      </c>
      <c r="F279" s="11">
        <f t="shared" ref="F279:F282" si="190">SUM(D279:E279)</f>
        <v>-1.3981036309432711</v>
      </c>
      <c r="G279" s="200">
        <f t="shared" si="188"/>
        <v>1.3881337431345786E-2</v>
      </c>
    </row>
    <row r="280" spans="1:7" x14ac:dyDescent="0.2">
      <c r="A280" t="str">
        <f t="shared" si="183"/>
        <v>42 Secretarial and related occupations</v>
      </c>
      <c r="B280" s="11">
        <v>2.1794443256798464</v>
      </c>
      <c r="C280" s="11">
        <v>1.3646606779882622</v>
      </c>
      <c r="D280" s="11">
        <f t="shared" si="184"/>
        <v>-0.81478364769158418</v>
      </c>
      <c r="E280" s="11">
        <v>0.70377815114551856</v>
      </c>
      <c r="F280" s="11">
        <f t="shared" si="190"/>
        <v>-0.11100549654606562</v>
      </c>
      <c r="G280" s="200">
        <f t="shared" si="188"/>
        <v>1.8831017805091887E-2</v>
      </c>
    </row>
    <row r="281" spans="1:7" x14ac:dyDescent="0.2">
      <c r="A281" t="str">
        <f t="shared" si="183"/>
        <v>51 Skilled agricultural and related trades</v>
      </c>
      <c r="B281" s="11">
        <v>1.2520340875978504</v>
      </c>
      <c r="C281" s="11">
        <v>0.60378725853961113</v>
      </c>
      <c r="D281" s="11">
        <f t="shared" si="184"/>
        <v>-0.64824682905823927</v>
      </c>
      <c r="E281" s="11">
        <v>0.3379701190127874</v>
      </c>
      <c r="F281" s="11">
        <f t="shared" si="190"/>
        <v>-0.31027671004545188</v>
      </c>
      <c r="G281" s="200">
        <f t="shared" si="188"/>
        <v>1.605872146621401E-2</v>
      </c>
    </row>
    <row r="282" spans="1:7" x14ac:dyDescent="0.2">
      <c r="A282" t="str">
        <f t="shared" si="183"/>
        <v>52 Skilled metal, electrical and electronic trades</v>
      </c>
      <c r="B282" s="11">
        <v>3.4273823803222601</v>
      </c>
      <c r="C282" s="11">
        <v>1.2357178490180476</v>
      </c>
      <c r="D282" s="11">
        <f t="shared" si="184"/>
        <v>-2.1916645313042125</v>
      </c>
      <c r="E282" s="11">
        <v>0.65883603530539481</v>
      </c>
      <c r="F282" s="11">
        <f t="shared" si="190"/>
        <v>-1.5328284959988177</v>
      </c>
      <c r="G282" s="200">
        <f t="shared" si="188"/>
        <v>1.1790508757574925E-2</v>
      </c>
    </row>
    <row r="283" spans="1:7" x14ac:dyDescent="0.2">
      <c r="A283" t="str">
        <f t="shared" si="183"/>
        <v>53 Skilled construction and building trades</v>
      </c>
      <c r="B283" s="11">
        <v>4.8457545051250905</v>
      </c>
      <c r="C283" s="11">
        <v>0.46258066586765412</v>
      </c>
      <c r="D283" s="11">
        <f t="shared" si="184"/>
        <v>-4.3831738392574362</v>
      </c>
      <c r="E283" s="11">
        <v>0.59313510349140708</v>
      </c>
      <c r="F283" s="11">
        <f t="shared" ref="F283" si="191">SUM(D283:E283)</f>
        <v>-3.790038735766029</v>
      </c>
      <c r="G283" s="200">
        <f t="shared" si="188"/>
        <v>7.7278375982952063E-3</v>
      </c>
    </row>
    <row r="284" spans="1:7" x14ac:dyDescent="0.2">
      <c r="A284" t="str">
        <f t="shared" si="183"/>
        <v>54 Textiles, printing and other skilled trades</v>
      </c>
      <c r="B284" s="11">
        <v>3.0609380483609896</v>
      </c>
      <c r="C284" s="11">
        <v>1.1953742742552931</v>
      </c>
      <c r="D284" s="11">
        <f t="shared" si="184"/>
        <v>-1.8655637741056965</v>
      </c>
      <c r="E284" s="11">
        <v>0.56058496898073995</v>
      </c>
      <c r="F284" s="11">
        <f t="shared" ref="F284" si="192">SUM(D284:E284)</f>
        <v>-1.3049788051249567</v>
      </c>
      <c r="G284" s="200">
        <f t="shared" si="188"/>
        <v>1.1274634268052086E-2</v>
      </c>
    </row>
    <row r="285" spans="1:7" x14ac:dyDescent="0.2">
      <c r="A285" t="str">
        <f t="shared" si="183"/>
        <v>61 Caring personal service occupations</v>
      </c>
      <c r="B285" s="11">
        <v>1.4679811671272949</v>
      </c>
      <c r="C285" s="11">
        <v>0.81504722253169171</v>
      </c>
      <c r="D285" s="11">
        <f>C285-B285</f>
        <v>-0.65293394459560317</v>
      </c>
      <c r="E285" s="11">
        <v>0.32645915804355513</v>
      </c>
      <c r="F285" s="11">
        <f>SUM(D285:E285)</f>
        <v>-0.32647478655204804</v>
      </c>
      <c r="G285" s="200">
        <f t="shared" si="188"/>
        <v>1.3477012184307302E-2</v>
      </c>
    </row>
    <row r="286" spans="1:7" x14ac:dyDescent="0.2">
      <c r="A286" t="str">
        <f t="shared" si="183"/>
        <v>62 Leisure, travel and related personal service occupations</v>
      </c>
      <c r="B286" s="11">
        <v>2.1710670825316369</v>
      </c>
      <c r="C286" s="11">
        <v>0.68438386582269228</v>
      </c>
      <c r="D286" s="11">
        <f t="shared" ref="D286:D292" si="193">C286-B286</f>
        <v>-1.4866832167089448</v>
      </c>
      <c r="E286" s="11">
        <v>0.35059791694949455</v>
      </c>
      <c r="F286" s="11">
        <f t="shared" ref="F286:F287" si="194">SUM(D286:E286)</f>
        <v>-1.1360852997594502</v>
      </c>
      <c r="G286" s="200">
        <f t="shared" si="188"/>
        <v>1.0030007198422952E-2</v>
      </c>
    </row>
    <row r="287" spans="1:7" x14ac:dyDescent="0.2">
      <c r="A287" t="str">
        <f t="shared" si="183"/>
        <v>63 Community and civil enforcement occupations</v>
      </c>
      <c r="B287" s="11">
        <v>0.12020367470192929</v>
      </c>
      <c r="C287" s="11">
        <v>2.0722957330723643E-2</v>
      </c>
      <c r="D287" s="11">
        <f t="shared" si="193"/>
        <v>-9.9480717371205646E-2</v>
      </c>
      <c r="E287" s="11">
        <v>1.0942825771588581E-2</v>
      </c>
      <c r="F287" s="11">
        <f t="shared" si="194"/>
        <v>-8.8537891599617058E-2</v>
      </c>
      <c r="G287" s="200">
        <f t="shared" si="188"/>
        <v>5.8253973093913558E-3</v>
      </c>
    </row>
    <row r="288" spans="1:7" x14ac:dyDescent="0.2">
      <c r="A288" t="str">
        <f t="shared" si="183"/>
        <v>71 Sales occupations</v>
      </c>
      <c r="B288" s="11">
        <v>7.3663699207919935</v>
      </c>
      <c r="C288" s="11">
        <v>2.0897501337586588</v>
      </c>
      <c r="D288" s="11">
        <f t="shared" si="193"/>
        <v>-5.2766197870333347</v>
      </c>
      <c r="E288" s="11">
        <v>1.024666423448926</v>
      </c>
      <c r="F288" s="11">
        <f t="shared" ref="F288:F289" si="195">SUM(D288:E288)</f>
        <v>-4.2519533635844091</v>
      </c>
      <c r="G288" s="200">
        <f t="shared" si="188"/>
        <v>8.7204029281260365E-3</v>
      </c>
    </row>
    <row r="289" spans="1:7" x14ac:dyDescent="0.2">
      <c r="A289" t="str">
        <f t="shared" si="183"/>
        <v>72 Customer service occupations</v>
      </c>
      <c r="B289" s="11">
        <v>1.6083350381266805</v>
      </c>
      <c r="C289" s="11">
        <v>1.1837368052070634</v>
      </c>
      <c r="D289" s="11">
        <f t="shared" si="193"/>
        <v>-0.42459823291961718</v>
      </c>
      <c r="E289" s="11">
        <v>0.44656408406405751</v>
      </c>
      <c r="F289" s="11">
        <f t="shared" si="195"/>
        <v>2.1965851144440329E-2</v>
      </c>
      <c r="G289" s="200">
        <f t="shared" si="188"/>
        <v>1.6469298124337062E-2</v>
      </c>
    </row>
    <row r="290" spans="1:7" x14ac:dyDescent="0.2">
      <c r="A290" t="str">
        <f t="shared" si="183"/>
        <v>81 Process, plant and machine operatives</v>
      </c>
      <c r="B290" s="11">
        <v>5.7472482525323665</v>
      </c>
      <c r="C290" s="11">
        <v>0.80129993085834084</v>
      </c>
      <c r="D290" s="11">
        <f t="shared" si="193"/>
        <v>-4.9459483216740256</v>
      </c>
      <c r="E290" s="11">
        <v>0.53072009553839317</v>
      </c>
      <c r="F290" s="11">
        <f t="shared" ref="F290:F291" si="196">SUM(D290:E290)</f>
        <v>-4.4152282261356328</v>
      </c>
      <c r="G290" s="200">
        <f t="shared" si="188"/>
        <v>5.9057198204581773E-3</v>
      </c>
    </row>
    <row r="291" spans="1:7" x14ac:dyDescent="0.2">
      <c r="A291" t="str">
        <f t="shared" si="183"/>
        <v>82 Transport and mobile machine drivers and operatives</v>
      </c>
      <c r="B291" s="11">
        <v>9.4979031104339118</v>
      </c>
      <c r="C291" s="11">
        <v>2.5281341178594516</v>
      </c>
      <c r="D291" s="11">
        <f t="shared" si="193"/>
        <v>-6.9697689925744601</v>
      </c>
      <c r="E291" s="11">
        <v>2.0723795306620625</v>
      </c>
      <c r="F291" s="11">
        <f t="shared" si="196"/>
        <v>-4.8973894619123977</v>
      </c>
      <c r="G291" s="200">
        <f t="shared" si="188"/>
        <v>1.3244874506550319E-2</v>
      </c>
    </row>
    <row r="292" spans="1:7" x14ac:dyDescent="0.2">
      <c r="A292" t="str">
        <f t="shared" si="183"/>
        <v>91 Elementary trades and related occupations</v>
      </c>
      <c r="B292" s="11">
        <v>4.7491372014687725</v>
      </c>
      <c r="C292" s="11">
        <v>4.8314491507604975</v>
      </c>
      <c r="D292" s="11">
        <f t="shared" si="193"/>
        <v>8.2311949291725028E-2</v>
      </c>
      <c r="E292" s="11">
        <v>2.0129950291944887</v>
      </c>
      <c r="F292" s="11">
        <f t="shared" ref="F292" si="197">SUM(D292:E292)</f>
        <v>2.0953069784862137</v>
      </c>
      <c r="G292" s="200">
        <f t="shared" si="188"/>
        <v>2.3838043318801905E-2</v>
      </c>
    </row>
    <row r="293" spans="1:7" x14ac:dyDescent="0.2">
      <c r="A293" t="str">
        <f t="shared" si="183"/>
        <v>92 Elementary administration and service occupations</v>
      </c>
      <c r="B293" s="11">
        <v>16.950787582470081</v>
      </c>
      <c r="C293" s="11">
        <v>4.5514018358667974</v>
      </c>
      <c r="D293" s="11">
        <f t="shared" ref="D293" si="198">C293-B293</f>
        <v>-12.399385746603283</v>
      </c>
      <c r="E293" s="11">
        <v>2.4900250258239223</v>
      </c>
      <c r="F293" s="11">
        <f t="shared" ref="F293" si="199">SUM(D293:E293)</f>
        <v>-9.909360720779361</v>
      </c>
      <c r="G293" s="200">
        <f t="shared" ref="G293:G294" si="200">IF(B293&gt;0,(1+(E293/B293))^(1/($C$6-$B$6))-1,0)</f>
        <v>9.179226466651258E-3</v>
      </c>
    </row>
    <row r="294" spans="1:7" x14ac:dyDescent="0.2">
      <c r="A294" s="24" t="str">
        <f t="shared" si="183"/>
        <v>All occupations</v>
      </c>
      <c r="B294" s="34">
        <f>SUM(B268:B293)</f>
        <v>86.239280645812826</v>
      </c>
      <c r="C294" s="34">
        <f t="shared" ref="C294:F294" si="201">SUM(C268:C293)</f>
        <v>34.856249160469858</v>
      </c>
      <c r="D294" s="34">
        <f t="shared" si="201"/>
        <v>-51.383031485342983</v>
      </c>
      <c r="E294" s="34">
        <f t="shared" si="201"/>
        <v>17.463725248606902</v>
      </c>
      <c r="F294" s="34">
        <f t="shared" si="201"/>
        <v>-33.919306236736077</v>
      </c>
      <c r="G294" s="234">
        <f t="shared" si="200"/>
        <v>1.2369567045790619E-2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West Midlands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0.83753594466941195</v>
      </c>
      <c r="Q7" s="11">
        <f>'Occ T1'!J16</f>
        <v>68.658307896236948</v>
      </c>
    </row>
    <row r="8" spans="1:17" x14ac:dyDescent="0.2">
      <c r="O8" t="str">
        <f>name!E11</f>
        <v>Process, plant and machine operatives</v>
      </c>
      <c r="P8" s="11">
        <f>'Occ T1'!H15</f>
        <v>1.0165821310068424</v>
      </c>
      <c r="Q8" s="11">
        <f>'Occ T1'!J15</f>
        <v>48.828217227357548</v>
      </c>
    </row>
    <row r="9" spans="1:17" x14ac:dyDescent="0.2">
      <c r="O9" t="str">
        <f>name!E10</f>
        <v>Sales and customer service occupations</v>
      </c>
      <c r="P9" s="11">
        <f>'Occ T1'!H14</f>
        <v>3.1540051717053075</v>
      </c>
      <c r="Q9" s="11">
        <f>'Occ T1'!J14</f>
        <v>52.051957655833377</v>
      </c>
    </row>
    <row r="10" spans="1:17" x14ac:dyDescent="0.2">
      <c r="O10" t="str">
        <f>name!E9</f>
        <v>Caring, leisure and other service occupations</v>
      </c>
      <c r="P10" s="11">
        <f>'Occ T1'!H13</f>
        <v>13.110307520360777</v>
      </c>
      <c r="Q10" s="11">
        <f>'Occ T1'!J13</f>
        <v>94.097978863747912</v>
      </c>
    </row>
    <row r="11" spans="1:17" x14ac:dyDescent="0.2">
      <c r="O11" t="str">
        <f>name!E8</f>
        <v>Skilled trades occupations</v>
      </c>
      <c r="P11" s="11">
        <f>'Occ T1'!H12</f>
        <v>-10.762453774418987</v>
      </c>
      <c r="Q11" s="11">
        <f>'Occ T1'!J12</f>
        <v>40.131501451810522</v>
      </c>
    </row>
    <row r="12" spans="1:17" x14ac:dyDescent="0.2">
      <c r="O12" t="str">
        <f>name!E7</f>
        <v>Administrative and secretarial occupations</v>
      </c>
      <c r="P12" s="11">
        <f>'Occ T1'!H11</f>
        <v>-7.4881275899919899</v>
      </c>
      <c r="Q12" s="11">
        <f>'Occ T1'!J11</f>
        <v>77.981516693634404</v>
      </c>
    </row>
    <row r="13" spans="1:17" x14ac:dyDescent="0.2">
      <c r="O13" t="str">
        <f>name!E6</f>
        <v>Associate professional occupations</v>
      </c>
      <c r="P13" s="11">
        <f>'Occ T1'!H10</f>
        <v>30.243433496925917</v>
      </c>
      <c r="Q13" s="11">
        <f>'Occ T1'!J10</f>
        <v>123.71196795720499</v>
      </c>
    </row>
    <row r="14" spans="1:17" x14ac:dyDescent="0.2">
      <c r="O14" t="str">
        <f>name!E5</f>
        <v>Professional occupations</v>
      </c>
      <c r="P14" s="11">
        <f>'Occ T1'!H9</f>
        <v>54.273519939215305</v>
      </c>
      <c r="Q14" s="11">
        <f>'Occ T1'!J9</f>
        <v>207.76926247827606</v>
      </c>
    </row>
    <row r="15" spans="1:17" x14ac:dyDescent="0.2">
      <c r="O15" t="str">
        <f>name!E4</f>
        <v>Managers, directors and senior officials</v>
      </c>
      <c r="P15" s="11">
        <f>'Occ T1'!H8</f>
        <v>5.5391971605270669</v>
      </c>
      <c r="Q15" s="11">
        <f>'Occ T1'!J8</f>
        <v>75.508855419017607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West Midlands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-1.1789142025521784</v>
      </c>
      <c r="Q37" s="11">
        <f>'Occ T2'!J8</f>
        <v>45.312671346845605</v>
      </c>
    </row>
    <row r="38" spans="1:17" x14ac:dyDescent="0.2">
      <c r="O38" s="10" t="str">
        <f>name!D5</f>
        <v>12 Other managers and proprietors</v>
      </c>
      <c r="P38" s="11">
        <f>'Occ T2'!H9</f>
        <v>6.7181113630792666</v>
      </c>
      <c r="Q38" s="11">
        <f>'Occ T2'!J9</f>
        <v>30.196184072172024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29.85916657519401</v>
      </c>
      <c r="Q39" s="11">
        <f>'Occ T2'!J10</f>
        <v>66.446666917303531</v>
      </c>
    </row>
    <row r="40" spans="1:17" x14ac:dyDescent="0.2">
      <c r="O40" s="10" t="str">
        <f>name!D7</f>
        <v>22 Health professionals</v>
      </c>
      <c r="P40" s="11">
        <f>'Occ T2'!H11</f>
        <v>3.9727153427576098</v>
      </c>
      <c r="Q40" s="11">
        <f>'Occ T2'!J11</f>
        <v>42.390389101453643</v>
      </c>
    </row>
    <row r="41" spans="1:17" x14ac:dyDescent="0.2">
      <c r="O41" s="10" t="str">
        <f>name!D8</f>
        <v>23 Teaching and other educational professionals</v>
      </c>
      <c r="P41" s="11">
        <f>'Occ T2'!H12</f>
        <v>6.59563496244715</v>
      </c>
      <c r="Q41" s="11">
        <f>'Occ T2'!J12</f>
        <v>40.893055927452998</v>
      </c>
    </row>
    <row r="42" spans="1:17" x14ac:dyDescent="0.2">
      <c r="O42" s="10" t="str">
        <f>name!D9</f>
        <v>24 Business, media and public service professionals</v>
      </c>
      <c r="P42" s="11">
        <f>'Occ T2'!H13</f>
        <v>13.846003058816507</v>
      </c>
      <c r="Q42" s="11">
        <f>'Occ T2'!J13</f>
        <v>58.039150532065854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-0.27297040882288215</v>
      </c>
      <c r="Q43" s="11">
        <f>'Occ T2'!J14</f>
        <v>9.7359568757155888</v>
      </c>
    </row>
    <row r="44" spans="1:17" x14ac:dyDescent="0.2">
      <c r="O44" s="10" t="str">
        <f>name!D11</f>
        <v>32 Health and social care associate professionals</v>
      </c>
      <c r="P44" s="11">
        <f>'Occ T2'!H15</f>
        <v>27.269311443620904</v>
      </c>
      <c r="Q44" s="11">
        <f>'Occ T2'!J15</f>
        <v>55.920029164831249</v>
      </c>
    </row>
    <row r="45" spans="1:17" x14ac:dyDescent="0.2">
      <c r="O45" s="10" t="str">
        <f>name!D12</f>
        <v>33 Protective service occupations</v>
      </c>
      <c r="P45" s="11">
        <f>'Occ T2'!H16</f>
        <v>-0.9470476831483623</v>
      </c>
      <c r="Q45" s="11">
        <f>'Occ T2'!J16</f>
        <v>3.6863409165551113</v>
      </c>
    </row>
    <row r="46" spans="1:17" x14ac:dyDescent="0.2">
      <c r="O46" s="10" t="str">
        <f>name!D13</f>
        <v>34 Culture, media and sports occupations</v>
      </c>
      <c r="P46" s="11">
        <f>'Occ T2'!H17</f>
        <v>-1.3306193280946559</v>
      </c>
      <c r="Q46" s="11">
        <f>'Occ T2'!J17</f>
        <v>8.4199182662284908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5.5247594733709207</v>
      </c>
      <c r="Q47" s="11">
        <f>'Occ T2'!J18</f>
        <v>45.949722733874566</v>
      </c>
    </row>
    <row r="48" spans="1:17" x14ac:dyDescent="0.2">
      <c r="O48" s="10" t="str">
        <f>name!D15</f>
        <v>41 Administrative occupations</v>
      </c>
      <c r="P48" s="11">
        <f>'Occ T2'!H19</f>
        <v>3.8278771866376644</v>
      </c>
      <c r="Q48" s="11">
        <f>'Occ T2'!J19</f>
        <v>77.146207066911288</v>
      </c>
    </row>
    <row r="49" spans="15:17" x14ac:dyDescent="0.2">
      <c r="O49" s="10" t="str">
        <f>name!D16</f>
        <v>42 Secretarial and related occupations</v>
      </c>
      <c r="P49" s="11">
        <f>'Occ T2'!H20</f>
        <v>-11.316004776629658</v>
      </c>
      <c r="Q49" s="11">
        <f>'Occ T2'!J20</f>
        <v>0.83530962672311126</v>
      </c>
    </row>
    <row r="50" spans="15:17" x14ac:dyDescent="0.2">
      <c r="O50" s="10" t="str">
        <f>name!D17</f>
        <v>51 Skilled agricultural and related trades</v>
      </c>
      <c r="P50" s="11">
        <f>'Occ T2'!H21</f>
        <v>0.92674853324172801</v>
      </c>
      <c r="Q50" s="11">
        <f>'Occ T2'!J21</f>
        <v>5.6445394811684064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-4.6534903420068687</v>
      </c>
      <c r="Q51" s="11">
        <f>'Occ T2'!J22</f>
        <v>15.226432102794675</v>
      </c>
    </row>
    <row r="52" spans="15:17" x14ac:dyDescent="0.2">
      <c r="O52" s="10" t="str">
        <f>name!D19</f>
        <v>53 Skilled construction and building trades</v>
      </c>
      <c r="P52" s="11">
        <f>'Occ T2'!H23</f>
        <v>-7.0132017982528367</v>
      </c>
      <c r="Q52" s="11">
        <f>'Occ T2'!J23</f>
        <v>9.6163390358603777</v>
      </c>
    </row>
    <row r="53" spans="15:17" x14ac:dyDescent="0.2">
      <c r="O53" s="10" t="str">
        <f>name!D20</f>
        <v>54 Textiles, printing and other skilled trades</v>
      </c>
      <c r="P53" s="11">
        <f>'Occ T2'!H24</f>
        <v>-2.2510167401005532E-2</v>
      </c>
      <c r="Q53" s="11">
        <f>'Occ T2'!J24</f>
        <v>9.6441908319870642</v>
      </c>
    </row>
    <row r="54" spans="15:17" x14ac:dyDescent="0.2">
      <c r="O54" s="10" t="str">
        <f>name!D21</f>
        <v>61 Caring personal service occupations</v>
      </c>
      <c r="P54" s="11">
        <f>'Occ T2'!H25</f>
        <v>15.044095625356434</v>
      </c>
      <c r="Q54" s="11">
        <f>'Occ T2'!J25</f>
        <v>82.932977691667546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-1.7284506677912752</v>
      </c>
      <c r="Q55" s="11">
        <f>'Occ T2'!J26</f>
        <v>10.801832970119047</v>
      </c>
    </row>
    <row r="56" spans="15:17" x14ac:dyDescent="0.2">
      <c r="O56" s="10" t="str">
        <f>name!D23</f>
        <v>63 Community and civil enforcement occupations</v>
      </c>
      <c r="P56" s="11">
        <f>'Occ T2'!H27</f>
        <v>-0.20533743720438724</v>
      </c>
      <c r="Q56" s="11">
        <f>'Occ T2'!J27</f>
        <v>0.36316820196132427</v>
      </c>
    </row>
    <row r="57" spans="15:17" x14ac:dyDescent="0.2">
      <c r="O57" s="10" t="str">
        <f>name!D24</f>
        <v>71 Sales occupations</v>
      </c>
      <c r="P57" s="11">
        <f>'Occ T2'!H28</f>
        <v>-4.5757798485150971</v>
      </c>
      <c r="Q57" s="11">
        <f>'Occ T2'!J28</f>
        <v>29.537613154365864</v>
      </c>
    </row>
    <row r="58" spans="15:17" x14ac:dyDescent="0.2">
      <c r="O58" s="10" t="str">
        <f>name!D25</f>
        <v>72 Customer service occupations</v>
      </c>
      <c r="P58" s="11">
        <f>'Occ T2'!H29</f>
        <v>7.729785020220401</v>
      </c>
      <c r="Q58" s="11">
        <f>'Occ T2'!J29</f>
        <v>22.514344501467512</v>
      </c>
    </row>
    <row r="59" spans="15:17" x14ac:dyDescent="0.2">
      <c r="O59" s="10" t="str">
        <f>name!D26</f>
        <v>81 Process, plant and machine operatives</v>
      </c>
      <c r="P59" s="11">
        <f>'Occ T2'!H30</f>
        <v>-0.69513095878782138</v>
      </c>
      <c r="Q59" s="11">
        <f>'Occ T2'!J30</f>
        <v>16.524707556173631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1.7117130897946566</v>
      </c>
      <c r="Q60" s="11">
        <f>'Occ T2'!J31</f>
        <v>32.30350967118391</v>
      </c>
    </row>
    <row r="61" spans="15:17" x14ac:dyDescent="0.2">
      <c r="O61" s="10" t="str">
        <f>name!D28</f>
        <v>91 Elementary trades and related occupations</v>
      </c>
      <c r="P61" s="11">
        <f>'Occ T2'!H32</f>
        <v>21.545731173495685</v>
      </c>
      <c r="Q61" s="11">
        <f>'Occ T2'!J32</f>
        <v>39.614174053976456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-20.708195228826284</v>
      </c>
      <c r="Q62" s="11">
        <f>'Occ T2'!J33</f>
        <v>29.044133842260486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89.923999999999523</v>
      </c>
      <c r="Q64" s="11">
        <f>'Occ T2'!J35</f>
        <v>788.73956564311936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West Midlands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1399.5329999999999</v>
      </c>
      <c r="C8" s="305">
        <f>SUM(C9:C17)</f>
        <v>1437.6329999999998</v>
      </c>
      <c r="D8" s="305">
        <f>SUM(D9:D17)</f>
        <v>1489.4569999999994</v>
      </c>
      <c r="E8" s="304"/>
      <c r="F8" s="305">
        <f>SUM(F9:F17)</f>
        <v>21.211439253399444</v>
      </c>
      <c r="G8" s="305">
        <f>SUM(G9:G17)</f>
        <v>27.333293548798927</v>
      </c>
      <c r="H8" s="305">
        <f>SUM(H9:H17)</f>
        <v>39.998594820655576</v>
      </c>
      <c r="I8" s="304"/>
      <c r="J8" s="305">
        <f>SUM(J9:J17)</f>
        <v>145.79759506163504</v>
      </c>
      <c r="K8" s="305">
        <f>SUM(K9:K17)</f>
        <v>185.09118415548807</v>
      </c>
      <c r="L8" s="305">
        <f>SUM(L9:L17)</f>
        <v>271.5885690735708</v>
      </c>
      <c r="M8" s="304"/>
      <c r="N8" s="305">
        <f>SUM(N9:N17)</f>
        <v>272.03697430943276</v>
      </c>
      <c r="O8" s="305">
        <f>SUM(O9:O17)</f>
        <v>290.26895860499565</v>
      </c>
      <c r="P8" s="305">
        <f>SUM(P9:P17)</f>
        <v>332.88722095654254</v>
      </c>
      <c r="Q8" s="306"/>
      <c r="R8" s="305">
        <f>SUM(R9:R17)</f>
        <v>78.631911525613532</v>
      </c>
      <c r="S8" s="305">
        <f>SUM(S9:S17)</f>
        <v>76.926107415151222</v>
      </c>
      <c r="T8" s="305">
        <f>SUM(T9:T17)</f>
        <v>84.396648308877786</v>
      </c>
      <c r="U8" s="306"/>
      <c r="V8" s="305">
        <f>SUM(V9:V17)</f>
        <v>76.244138768782051</v>
      </c>
      <c r="W8" s="305">
        <f>SUM(W9:W17)</f>
        <v>79.011624745743774</v>
      </c>
      <c r="X8" s="305">
        <f>SUM(X9:X17)</f>
        <v>90.202390380512682</v>
      </c>
      <c r="Y8" s="306"/>
      <c r="Z8" s="305">
        <f>SUM(Z9:Z17)</f>
        <v>282.91039589005328</v>
      </c>
      <c r="AA8" s="305">
        <f>SUM(AA9:AA17)</f>
        <v>294.22899702918693</v>
      </c>
      <c r="AB8" s="305">
        <f>SUM(AB9:AB17)</f>
        <v>294.88306523106468</v>
      </c>
      <c r="AC8" s="306"/>
      <c r="AD8" s="305">
        <f>SUM(AD9:AD17)</f>
        <v>271.03054503780402</v>
      </c>
      <c r="AE8" s="305">
        <f>SUM(AE9:AE17)</f>
        <v>285.85734701018333</v>
      </c>
      <c r="AF8" s="305">
        <f>SUM(AF9:AF17)</f>
        <v>250.86983878431602</v>
      </c>
      <c r="AG8" s="306"/>
      <c r="AH8" s="305">
        <f>SUM(AH9:AH17)</f>
        <v>165.43071950746676</v>
      </c>
      <c r="AI8" s="305">
        <f>SUM(AI9:AI17)</f>
        <v>143.58469401448355</v>
      </c>
      <c r="AJ8" s="305">
        <f>SUM(AJ9:AJ17)</f>
        <v>89.774423283989293</v>
      </c>
      <c r="AK8" s="306"/>
      <c r="AL8" s="305">
        <f>SUM(AL9:AL17)</f>
        <v>86.239280645812855</v>
      </c>
      <c r="AM8" s="305">
        <f>SUM(AM9:AM17)</f>
        <v>55.330793475968761</v>
      </c>
      <c r="AN8" s="305">
        <f>SUM(AN9:AN17)</f>
        <v>34.856249160469844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134.67573595156196</v>
      </c>
      <c r="C9" s="304">
        <f t="shared" ref="B9:D17" si="0">SUM(C21,C33,C51,C63,C75,C93)</f>
        <v>126.88733060146004</v>
      </c>
      <c r="D9" s="304">
        <f t="shared" si="0"/>
        <v>140.21493311208874</v>
      </c>
      <c r="E9" s="304"/>
      <c r="F9" s="304">
        <f t="shared" ref="F9:H17" si="1">SUM(F21,F33,F51,F63,F75,F93)</f>
        <v>1.6822405019853763</v>
      </c>
      <c r="G9" s="304">
        <f t="shared" si="1"/>
        <v>2.0441516925118104</v>
      </c>
      <c r="H9" s="304">
        <f t="shared" si="1"/>
        <v>3.2378368218951463</v>
      </c>
      <c r="I9" s="304"/>
      <c r="J9" s="304">
        <f t="shared" ref="J9:L17" si="2">SUM(J21,J33,J51,J63,J75,J93)</f>
        <v>15.483288476668564</v>
      </c>
      <c r="K9" s="304">
        <f t="shared" si="2"/>
        <v>18.153794703173538</v>
      </c>
      <c r="L9" s="304">
        <f t="shared" si="2"/>
        <v>27.995635579915778</v>
      </c>
      <c r="M9" s="304"/>
      <c r="N9" s="304">
        <f t="shared" ref="N9:P17" si="3">SUM(N21,N33,N51,N63,N75,N93)</f>
        <v>34.866184601217398</v>
      </c>
      <c r="O9" s="304">
        <f t="shared" si="3"/>
        <v>33.556366571368685</v>
      </c>
      <c r="P9" s="304">
        <f t="shared" si="3"/>
        <v>38.916106689910777</v>
      </c>
      <c r="Q9" s="306"/>
      <c r="R9" s="304">
        <f t="shared" ref="R9:T9" si="4">SUM(R21,R33,R51,R63,R75,R93)</f>
        <v>7.5565466073738818</v>
      </c>
      <c r="S9" s="304">
        <f t="shared" si="4"/>
        <v>6.945761636357493</v>
      </c>
      <c r="T9" s="304">
        <f t="shared" si="4"/>
        <v>7.9358210392360728</v>
      </c>
      <c r="U9" s="306"/>
      <c r="V9" s="304">
        <f t="shared" ref="V9:X9" si="5">SUM(V21,V33,V51,V63,V75,V93)</f>
        <v>9.9433246311455612</v>
      </c>
      <c r="W9" s="304">
        <f t="shared" si="5"/>
        <v>9.0423865608777696</v>
      </c>
      <c r="X9" s="304">
        <f t="shared" si="5"/>
        <v>9.9448618300766647</v>
      </c>
      <c r="Y9" s="306"/>
      <c r="Z9" s="304">
        <f t="shared" ref="Z9:AB9" si="6">SUM(Z21,Z33,Z51,Z63,Z75,Z93)</f>
        <v>24.334891698139909</v>
      </c>
      <c r="AA9" s="304">
        <f t="shared" si="6"/>
        <v>22.207255716175375</v>
      </c>
      <c r="AB9" s="304">
        <f t="shared" si="6"/>
        <v>23.357988485956049</v>
      </c>
      <c r="AC9" s="306"/>
      <c r="AD9" s="304">
        <f>SUM(AD21,AD33,AD51,AD63,AD75,AD93)</f>
        <v>20.782265959803237</v>
      </c>
      <c r="AE9" s="304">
        <f t="shared" ref="AE9:AF9" si="7">SUM(AE21,AE33,AE51,AE63,AE75,AE93)</f>
        <v>19.476177593908037</v>
      </c>
      <c r="AF9" s="304">
        <f t="shared" si="7"/>
        <v>17.569265994168955</v>
      </c>
      <c r="AG9" s="306"/>
      <c r="AH9" s="304">
        <f t="shared" ref="AH9:AJ9" si="8">SUM(AH21,AH33,AH51,AH63,AH75,AH93)</f>
        <v>14.820439093613793</v>
      </c>
      <c r="AI9" s="304">
        <f t="shared" si="8"/>
        <v>11.974740787912452</v>
      </c>
      <c r="AJ9" s="304">
        <f t="shared" si="8"/>
        <v>8.6277176880150588</v>
      </c>
      <c r="AK9" s="306"/>
      <c r="AL9" s="304">
        <f t="shared" ref="AL9:AN9" si="9">SUM(AL21,AL33,AL51,AL63,AL75,AL93)</f>
        <v>5.2065543816142359</v>
      </c>
      <c r="AM9" s="304">
        <f t="shared" si="9"/>
        <v>3.4866953391748803</v>
      </c>
      <c r="AN9" s="304">
        <f t="shared" si="9"/>
        <v>2.6296989829142339</v>
      </c>
    </row>
    <row r="10" spans="1:40" x14ac:dyDescent="0.2">
      <c r="A10" s="13" t="str">
        <f>name!E5</f>
        <v>Professional occupations</v>
      </c>
      <c r="B10" s="304">
        <f t="shared" si="0"/>
        <v>305.40736671308832</v>
      </c>
      <c r="C10" s="304">
        <f t="shared" si="0"/>
        <v>324.6203545937812</v>
      </c>
      <c r="D10" s="304">
        <f t="shared" si="0"/>
        <v>359.68088665230351</v>
      </c>
      <c r="E10" s="304"/>
      <c r="F10" s="304">
        <f t="shared" si="1"/>
        <v>15.810409420341784</v>
      </c>
      <c r="G10" s="304">
        <f t="shared" si="1"/>
        <v>20.186906694392093</v>
      </c>
      <c r="H10" s="304">
        <f t="shared" si="1"/>
        <v>28.226635971777185</v>
      </c>
      <c r="I10" s="304"/>
      <c r="J10" s="304">
        <f t="shared" si="2"/>
        <v>81.61045780188455</v>
      </c>
      <c r="K10" s="304">
        <f t="shared" si="2"/>
        <v>100.42606860226832</v>
      </c>
      <c r="L10" s="304">
        <f t="shared" si="2"/>
        <v>136.24447210215811</v>
      </c>
      <c r="M10" s="304"/>
      <c r="N10" s="304">
        <f t="shared" si="3"/>
        <v>101.64629611082844</v>
      </c>
      <c r="O10" s="304">
        <f t="shared" si="3"/>
        <v>101.31703660409858</v>
      </c>
      <c r="P10" s="304">
        <f t="shared" si="3"/>
        <v>102.1026068043946</v>
      </c>
      <c r="Q10" s="306"/>
      <c r="R10" s="304">
        <f t="shared" ref="R10:T10" si="10">SUM(R22,R34,R52,R64,R76,R94)</f>
        <v>16.11343297036953</v>
      </c>
      <c r="S10" s="304">
        <f t="shared" si="10"/>
        <v>11.334741641876111</v>
      </c>
      <c r="T10" s="304">
        <f t="shared" si="10"/>
        <v>8.7073996304829784</v>
      </c>
      <c r="U10" s="306"/>
      <c r="V10" s="304">
        <f t="shared" ref="V10:X10" si="11">SUM(V22,V34,V52,V64,V76,V94)</f>
        <v>14.765797293531458</v>
      </c>
      <c r="W10" s="304">
        <f t="shared" si="11"/>
        <v>15.035070327537698</v>
      </c>
      <c r="X10" s="304">
        <f t="shared" si="11"/>
        <v>15.508645790050398</v>
      </c>
      <c r="Y10" s="306"/>
      <c r="Z10" s="304">
        <f t="shared" ref="Z10:AB10" si="12">SUM(Z22,Z34,Z52,Z64,Z76,Z94)</f>
        <v>33.552040538245329</v>
      </c>
      <c r="AA10" s="304">
        <f t="shared" si="12"/>
        <v>35.708147580429362</v>
      </c>
      <c r="AB10" s="304">
        <f t="shared" si="12"/>
        <v>36.791015372836284</v>
      </c>
      <c r="AC10" s="306"/>
      <c r="AD10" s="304">
        <f t="shared" ref="AD10:AF10" si="13">SUM(AD22,AD34,AD52,AD64,AD76,AD94)</f>
        <v>23.295532967036777</v>
      </c>
      <c r="AE10" s="304">
        <f t="shared" si="13"/>
        <v>24.518674312910044</v>
      </c>
      <c r="AF10" s="304">
        <f t="shared" si="13"/>
        <v>21.325009316692501</v>
      </c>
      <c r="AG10" s="306"/>
      <c r="AH10" s="304">
        <f t="shared" ref="AH10:AJ10" si="14">SUM(AH22,AH34,AH52,AH64,AH76,AH94)</f>
        <v>13.585415031342361</v>
      </c>
      <c r="AI10" s="304">
        <f t="shared" si="14"/>
        <v>12.200118962232192</v>
      </c>
      <c r="AJ10" s="304">
        <f t="shared" si="14"/>
        <v>7.7126933687642643</v>
      </c>
      <c r="AK10" s="306"/>
      <c r="AL10" s="304">
        <f t="shared" ref="AL10:AN10" si="15">SUM(AL22,AL34,AL52,AL64,AL76,AL94)</f>
        <v>5.0279845795080735</v>
      </c>
      <c r="AM10" s="304">
        <f t="shared" si="15"/>
        <v>3.8935898680368179</v>
      </c>
      <c r="AN10" s="304">
        <f t="shared" si="15"/>
        <v>3.0624082951471721</v>
      </c>
    </row>
    <row r="11" spans="1:40" x14ac:dyDescent="0.2">
      <c r="A11" s="13" t="str">
        <f>name!E6</f>
        <v>Associate professional occupations</v>
      </c>
      <c r="B11" s="304">
        <f>SUM(B23,B35,B53,B65,B77,B95)</f>
        <v>181.25348869055662</v>
      </c>
      <c r="C11" s="304">
        <f t="shared" si="0"/>
        <v>192.76461454700313</v>
      </c>
      <c r="D11" s="304">
        <f>SUM(D23,D35,D53,D65,D77,D95)</f>
        <v>211.49692218748243</v>
      </c>
      <c r="E11" s="304"/>
      <c r="F11" s="304">
        <f t="shared" si="1"/>
        <v>1.9197236149614851</v>
      </c>
      <c r="G11" s="304">
        <f t="shared" si="1"/>
        <v>2.5532875976077611</v>
      </c>
      <c r="H11" s="304">
        <f t="shared" si="1"/>
        <v>4.2110956575493752</v>
      </c>
      <c r="I11" s="304"/>
      <c r="J11" s="304">
        <f t="shared" si="2"/>
        <v>22.421811550914292</v>
      </c>
      <c r="K11" s="304">
        <f t="shared" si="2"/>
        <v>29.606710140412421</v>
      </c>
      <c r="L11" s="304">
        <f t="shared" si="2"/>
        <v>46.010875417067361</v>
      </c>
      <c r="M11" s="304"/>
      <c r="N11" s="304">
        <f t="shared" si="3"/>
        <v>50.854509258090722</v>
      </c>
      <c r="O11" s="304">
        <f t="shared" si="3"/>
        <v>55.973220913222477</v>
      </c>
      <c r="P11" s="304">
        <f t="shared" si="3"/>
        <v>64.424538120061314</v>
      </c>
      <c r="Q11" s="306"/>
      <c r="R11" s="304">
        <f t="shared" ref="R11:T11" si="16">SUM(R23,R35,R53,R65,R77,R95)</f>
        <v>14.931057503287718</v>
      </c>
      <c r="S11" s="304">
        <f t="shared" si="16"/>
        <v>15.509944701053517</v>
      </c>
      <c r="T11" s="304">
        <f t="shared" si="16"/>
        <v>15.349023832548268</v>
      </c>
      <c r="U11" s="306"/>
      <c r="V11" s="304">
        <f t="shared" ref="V11:X11" si="17">SUM(V23,V35,V53,V65,V77,V95)</f>
        <v>11.804127029102663</v>
      </c>
      <c r="W11" s="304">
        <f t="shared" si="17"/>
        <v>11.648341839611334</v>
      </c>
      <c r="X11" s="304">
        <f t="shared" si="17"/>
        <v>12.660377764526205</v>
      </c>
      <c r="Y11" s="306"/>
      <c r="Z11" s="304">
        <f t="shared" ref="Z11:AB11" si="18">SUM(Z23,Z35,Z53,Z65,Z77,Z95)</f>
        <v>33.016648223462134</v>
      </c>
      <c r="AA11" s="304">
        <f t="shared" si="18"/>
        <v>34.64961913558237</v>
      </c>
      <c r="AB11" s="304">
        <f t="shared" si="18"/>
        <v>34.701674940286807</v>
      </c>
      <c r="AC11" s="306"/>
      <c r="AD11" s="304">
        <f t="shared" ref="AD11:AF11" si="19">SUM(AD23,AD35,AD53,AD65,AD77,AD95)</f>
        <v>25.514128145953386</v>
      </c>
      <c r="AE11" s="304">
        <f t="shared" si="19"/>
        <v>26.380661662337825</v>
      </c>
      <c r="AF11" s="304">
        <f t="shared" si="19"/>
        <v>22.433140935072391</v>
      </c>
      <c r="AG11" s="306"/>
      <c r="AH11" s="304">
        <f t="shared" ref="AH11:AJ11" si="20">SUM(AH23,AH35,AH53,AH65,AH77,AH95)</f>
        <v>15.371381666542815</v>
      </c>
      <c r="AI11" s="304">
        <f t="shared" si="20"/>
        <v>12.629400007151032</v>
      </c>
      <c r="AJ11" s="304">
        <f t="shared" si="20"/>
        <v>8.2415450889995228</v>
      </c>
      <c r="AK11" s="306"/>
      <c r="AL11" s="304">
        <f t="shared" ref="AL11:AN11" si="21">SUM(AL23,AL35,AL53,AL65,AL77,AL95)</f>
        <v>5.4201016982414139</v>
      </c>
      <c r="AM11" s="304">
        <f t="shared" si="21"/>
        <v>3.8134285500244158</v>
      </c>
      <c r="AN11" s="304">
        <f t="shared" si="21"/>
        <v>3.4646504313711803</v>
      </c>
    </row>
    <row r="12" spans="1:40" x14ac:dyDescent="0.2">
      <c r="A12" s="13" t="str">
        <f>name!E7</f>
        <v>Administrative and secretarial occupations</v>
      </c>
      <c r="B12" s="304">
        <f t="shared" si="0"/>
        <v>169.9519468894685</v>
      </c>
      <c r="C12" s="304">
        <f t="shared" si="0"/>
        <v>173.82750276827682</v>
      </c>
      <c r="D12" s="304">
        <f t="shared" si="0"/>
        <v>162.46381929947674</v>
      </c>
      <c r="E12" s="304"/>
      <c r="F12" s="304">
        <f t="shared" si="1"/>
        <v>0.96976410389297119</v>
      </c>
      <c r="G12" s="304">
        <f t="shared" si="1"/>
        <v>1.3560534216221796</v>
      </c>
      <c r="H12" s="304">
        <f t="shared" si="1"/>
        <v>2.2859667675978574</v>
      </c>
      <c r="I12" s="304"/>
      <c r="J12" s="304">
        <f t="shared" si="2"/>
        <v>10.797912865374659</v>
      </c>
      <c r="K12" s="304">
        <f t="shared" si="2"/>
        <v>14.626605875225515</v>
      </c>
      <c r="L12" s="304">
        <f t="shared" si="2"/>
        <v>20.717795536248317</v>
      </c>
      <c r="M12" s="304"/>
      <c r="N12" s="304">
        <f t="shared" si="3"/>
        <v>32.756804411923291</v>
      </c>
      <c r="O12" s="304">
        <f t="shared" si="3"/>
        <v>37.876231821478058</v>
      </c>
      <c r="P12" s="304">
        <f t="shared" si="3"/>
        <v>45.567276682754823</v>
      </c>
      <c r="Q12" s="306"/>
      <c r="R12" s="304">
        <f t="shared" ref="R12:T12" si="22">SUM(R24,R36,R54,R66,R78,R96)</f>
        <v>12.091067386829241</v>
      </c>
      <c r="S12" s="304">
        <f t="shared" si="22"/>
        <v>13.240180824269965</v>
      </c>
      <c r="T12" s="304">
        <f t="shared" si="22"/>
        <v>15.384659107981419</v>
      </c>
      <c r="U12" s="306"/>
      <c r="V12" s="304">
        <f t="shared" ref="V12:X12" si="23">SUM(V24,V36,V54,V66,V78,V96)</f>
        <v>11.536413683181976</v>
      </c>
      <c r="W12" s="304">
        <f t="shared" si="23"/>
        <v>12.200509088671719</v>
      </c>
      <c r="X12" s="304">
        <f t="shared" si="23"/>
        <v>13.888734314959171</v>
      </c>
      <c r="Y12" s="306"/>
      <c r="Z12" s="304">
        <f t="shared" ref="Z12:AA12" si="24">SUM(Z24,Z36,Z54,Z66,Z78,Z96)</f>
        <v>34.442720347386263</v>
      </c>
      <c r="AA12" s="304">
        <f t="shared" si="24"/>
        <v>34.671767394373944</v>
      </c>
      <c r="AB12" s="304">
        <f>SUM(AB24,AB36,AB54,AB66,AB78,AB96)</f>
        <v>28.184471174226154</v>
      </c>
      <c r="AC12" s="306"/>
      <c r="AD12" s="304">
        <f t="shared" ref="AD12:AE12" si="25">SUM(AD24,AD36,AD54,AD66,AD78,AD96)</f>
        <v>39.40560108350239</v>
      </c>
      <c r="AE12" s="304">
        <f t="shared" si="25"/>
        <v>38.883287347899092</v>
      </c>
      <c r="AF12" s="304">
        <f>SUM(AF24,AF36,AF54,AF66,AF78,AF96)</f>
        <v>27.145567007446065</v>
      </c>
      <c r="AG12" s="306"/>
      <c r="AH12" s="304">
        <f t="shared" ref="AH12:AI12" si="26">SUM(AH24,AH36,AH54,AH66,AH78,AH96)</f>
        <v>19.632165072519435</v>
      </c>
      <c r="AI12" s="304">
        <f t="shared" si="26"/>
        <v>14.830129739521134</v>
      </c>
      <c r="AJ12" s="304">
        <f>SUM(AJ24,AJ36,AJ54,AJ66,AJ78,AJ96)</f>
        <v>4.593243324902164</v>
      </c>
      <c r="AK12" s="306"/>
      <c r="AL12" s="304">
        <f t="shared" ref="AL12:AM12" si="27">SUM(AL24,AL36,AL54,AL66,AL78,AL96)</f>
        <v>8.3194979348582603</v>
      </c>
      <c r="AM12" s="304">
        <f t="shared" si="27"/>
        <v>6.142737255215212</v>
      </c>
      <c r="AN12" s="304">
        <f>SUM(AN24,AN36,AN54,AN66,AN78,AN96)</f>
        <v>4.6961053833607416</v>
      </c>
    </row>
    <row r="13" spans="1:40" x14ac:dyDescent="0.2">
      <c r="A13" s="13" t="str">
        <f>name!E8</f>
        <v>Skilled trades occupations</v>
      </c>
      <c r="B13" s="304">
        <f t="shared" si="0"/>
        <v>128.05605264220171</v>
      </c>
      <c r="C13" s="304">
        <f t="shared" si="0"/>
        <v>126.2567607772735</v>
      </c>
      <c r="D13" s="304">
        <f t="shared" si="0"/>
        <v>117.29359886778272</v>
      </c>
      <c r="E13" s="304"/>
      <c r="F13" s="304">
        <f t="shared" si="1"/>
        <v>0.14505405996387927</v>
      </c>
      <c r="G13" s="304">
        <f t="shared" si="1"/>
        <v>0.19529162786060236</v>
      </c>
      <c r="H13" s="304">
        <f t="shared" si="1"/>
        <v>0.27357196977997583</v>
      </c>
      <c r="I13" s="304"/>
      <c r="J13" s="304">
        <f t="shared" si="2"/>
        <v>2.2114538045360668</v>
      </c>
      <c r="K13" s="304">
        <f t="shared" si="2"/>
        <v>3.1835549570143931</v>
      </c>
      <c r="L13" s="304">
        <f t="shared" si="2"/>
        <v>5.0745312201956647</v>
      </c>
      <c r="M13" s="304"/>
      <c r="N13" s="304">
        <f t="shared" si="3"/>
        <v>6.3563797015315497</v>
      </c>
      <c r="O13" s="304">
        <f t="shared" si="3"/>
        <v>7.5021253131381371</v>
      </c>
      <c r="P13" s="304">
        <f t="shared" si="3"/>
        <v>9.2541574989923934</v>
      </c>
      <c r="Q13" s="306"/>
      <c r="R13" s="304">
        <f t="shared" ref="R13:T13" si="28">SUM(R25,R37,R55,R67,R79,R97)</f>
        <v>2.9112244967592469</v>
      </c>
      <c r="S13" s="304">
        <f t="shared" si="28"/>
        <v>3.2609214849842503</v>
      </c>
      <c r="T13" s="304">
        <f t="shared" si="28"/>
        <v>4.0065472877637509</v>
      </c>
      <c r="U13" s="306"/>
      <c r="V13" s="304">
        <f t="shared" ref="V13:X13" si="29">SUM(V25,V37,V55,V67,V79,V97)</f>
        <v>6.9534994775346899</v>
      </c>
      <c r="W13" s="304">
        <f t="shared" si="29"/>
        <v>7.4560589670692616</v>
      </c>
      <c r="X13" s="304">
        <f t="shared" si="29"/>
        <v>8.5342693913539929</v>
      </c>
      <c r="Y13" s="306"/>
      <c r="Z13" s="304">
        <f t="shared" ref="Z13:AB13" si="30">SUM(Z25,Z37,Z55,Z67,Z79,Z97)</f>
        <v>43.016875753830647</v>
      </c>
      <c r="AA13" s="304">
        <f t="shared" si="30"/>
        <v>43.997013327722399</v>
      </c>
      <c r="AB13" s="304">
        <f t="shared" si="30"/>
        <v>41.862885686356343</v>
      </c>
      <c r="AC13" s="306"/>
      <c r="AD13" s="304">
        <f t="shared" ref="AD13:AF13" si="31">SUM(AD25,AD37,AD55,AD67,AD79,AD97)</f>
        <v>34.62537340069693</v>
      </c>
      <c r="AE13" s="304">
        <f t="shared" si="31"/>
        <v>36.623004447778541</v>
      </c>
      <c r="AF13" s="304">
        <f t="shared" si="31"/>
        <v>33.455387158568463</v>
      </c>
      <c r="AG13" s="306"/>
      <c r="AH13" s="304">
        <f t="shared" ref="AH13:AJ13" si="32">SUM(AH25,AH37,AH55,AH67,AH79,AH97)</f>
        <v>19.250082925942522</v>
      </c>
      <c r="AI13" s="304">
        <f t="shared" si="32"/>
        <v>16.815368479221643</v>
      </c>
      <c r="AJ13" s="304">
        <f t="shared" si="32"/>
        <v>11.334788607091534</v>
      </c>
      <c r="AK13" s="306"/>
      <c r="AL13" s="304">
        <f t="shared" ref="AL13:AN13" si="33">SUM(AL25,AL37,AL55,AL67,AL79,AL97)</f>
        <v>12.586109021406193</v>
      </c>
      <c r="AM13" s="304">
        <f t="shared" si="33"/>
        <v>7.223422172484268</v>
      </c>
      <c r="AN13" s="304">
        <f t="shared" si="33"/>
        <v>3.4974600476806059</v>
      </c>
    </row>
    <row r="14" spans="1:40" x14ac:dyDescent="0.2">
      <c r="A14" s="13" t="str">
        <f>name!E9</f>
        <v>Caring, leisure and other service occupations</v>
      </c>
      <c r="B14" s="304">
        <f t="shared" si="0"/>
        <v>139.40421266803347</v>
      </c>
      <c r="C14" s="304">
        <f t="shared" si="0"/>
        <v>141.98302433610442</v>
      </c>
      <c r="D14" s="304">
        <f t="shared" si="0"/>
        <v>152.51452018839436</v>
      </c>
      <c r="E14" s="304"/>
      <c r="F14" s="304">
        <f t="shared" si="1"/>
        <v>0.12054897056214152</v>
      </c>
      <c r="G14" s="304">
        <f t="shared" si="1"/>
        <v>0.16649489511306326</v>
      </c>
      <c r="H14" s="304">
        <f t="shared" si="1"/>
        <v>0.29273488389686508</v>
      </c>
      <c r="I14" s="304"/>
      <c r="J14" s="304">
        <f t="shared" si="2"/>
        <v>5.6252780061381875</v>
      </c>
      <c r="K14" s="304">
        <f t="shared" si="2"/>
        <v>7.9343138540303269</v>
      </c>
      <c r="L14" s="304">
        <f t="shared" si="2"/>
        <v>14.989284497965095</v>
      </c>
      <c r="M14" s="304"/>
      <c r="N14" s="304">
        <f t="shared" si="3"/>
        <v>17.550150611377102</v>
      </c>
      <c r="O14" s="304">
        <f t="shared" si="3"/>
        <v>20.205611498864442</v>
      </c>
      <c r="P14" s="304">
        <f t="shared" si="3"/>
        <v>26.527207772382905</v>
      </c>
      <c r="Q14" s="306"/>
      <c r="R14" s="304">
        <f>SUM(R26,R38,R56,R68,R80,R98)</f>
        <v>13.900499669725624</v>
      </c>
      <c r="S14" s="304">
        <f t="shared" ref="S14:T14" si="34">SUM(S26,S38,S56,S68,S80,S98)</f>
        <v>13.437057996139053</v>
      </c>
      <c r="T14" s="304">
        <f t="shared" si="34"/>
        <v>15.311951300052929</v>
      </c>
      <c r="U14" s="306"/>
      <c r="V14" s="304">
        <f t="shared" ref="V14:X14" si="35">SUM(V26,V38,V56,V68,V80,V98)</f>
        <v>8.5818648590406355</v>
      </c>
      <c r="W14" s="304">
        <f t="shared" si="35"/>
        <v>8.5362039454419207</v>
      </c>
      <c r="X14" s="304">
        <f t="shared" si="35"/>
        <v>10.261276304095009</v>
      </c>
      <c r="Y14" s="306"/>
      <c r="Z14" s="304">
        <f t="shared" ref="Z14:AB14" si="36">SUM(Z26,Z38,Z56,Z68,Z80,Z98)</f>
        <v>46.777473685604114</v>
      </c>
      <c r="AA14" s="304">
        <f t="shared" si="36"/>
        <v>48.742641854920649</v>
      </c>
      <c r="AB14" s="304">
        <f t="shared" si="36"/>
        <v>51.467988721327302</v>
      </c>
      <c r="AC14" s="306"/>
      <c r="AD14" s="304">
        <f t="shared" ref="AD14:AF14" si="37">SUM(AD26,AD38,AD56,AD68,AD80,AD98)</f>
        <v>34.398163548400369</v>
      </c>
      <c r="AE14" s="304">
        <f t="shared" si="37"/>
        <v>34.022862225724708</v>
      </c>
      <c r="AF14" s="304">
        <f t="shared" si="37"/>
        <v>27.697689016294554</v>
      </c>
      <c r="AG14" s="306"/>
      <c r="AH14" s="304">
        <f t="shared" ref="AH14:AJ14" si="38">SUM(AH26,AH38,AH56,AH68,AH80,AH98)</f>
        <v>8.6909813928244333</v>
      </c>
      <c r="AI14" s="304">
        <f t="shared" si="38"/>
        <v>6.6130091923785557</v>
      </c>
      <c r="AJ14" s="304">
        <f t="shared" si="38"/>
        <v>4.4462336466945906</v>
      </c>
      <c r="AK14" s="306"/>
      <c r="AL14" s="304">
        <f t="shared" ref="AL14:AN14" si="39">SUM(AL26,AL38,AL56,AL68,AL80,AL98)</f>
        <v>3.7592519243608615</v>
      </c>
      <c r="AM14" s="304">
        <f t="shared" si="39"/>
        <v>2.3248288734916756</v>
      </c>
      <c r="AN14" s="304">
        <f t="shared" si="39"/>
        <v>1.5201540456851075</v>
      </c>
    </row>
    <row r="15" spans="1:40" x14ac:dyDescent="0.2">
      <c r="A15" s="13" t="str">
        <f>name!E10</f>
        <v>Sales and customer service occupations</v>
      </c>
      <c r="B15" s="304">
        <f t="shared" si="0"/>
        <v>105.92835469142112</v>
      </c>
      <c r="C15" s="304">
        <f t="shared" si="0"/>
        <v>107.72322244325262</v>
      </c>
      <c r="D15" s="304">
        <f t="shared" si="0"/>
        <v>109.08235986312644</v>
      </c>
      <c r="E15" s="304"/>
      <c r="F15" s="304">
        <f t="shared" si="1"/>
        <v>0.27331566268437546</v>
      </c>
      <c r="G15" s="304">
        <f t="shared" si="1"/>
        <v>0.38933827604427723</v>
      </c>
      <c r="H15" s="304">
        <f t="shared" si="1"/>
        <v>0.6469444737647021</v>
      </c>
      <c r="I15" s="304"/>
      <c r="J15" s="304">
        <f t="shared" si="2"/>
        <v>3.824540979807598</v>
      </c>
      <c r="K15" s="304">
        <f t="shared" si="2"/>
        <v>5.3542674408315545</v>
      </c>
      <c r="L15" s="304">
        <f t="shared" si="2"/>
        <v>9.3081378040939011</v>
      </c>
      <c r="M15" s="304"/>
      <c r="N15" s="304">
        <f t="shared" si="3"/>
        <v>15.063566794580245</v>
      </c>
      <c r="O15" s="304">
        <f t="shared" si="3"/>
        <v>17.133495195556105</v>
      </c>
      <c r="P15" s="304">
        <f t="shared" si="3"/>
        <v>22.457024351560801</v>
      </c>
      <c r="Q15" s="306"/>
      <c r="R15" s="304">
        <f t="shared" ref="R15:T15" si="40">SUM(R27,R39,R57,R69,R81,R99)</f>
        <v>4.8281394878784152</v>
      </c>
      <c r="S15" s="304">
        <f t="shared" si="40"/>
        <v>5.2486950692313599</v>
      </c>
      <c r="T15" s="304">
        <f t="shared" si="40"/>
        <v>6.8170615574235294</v>
      </c>
      <c r="U15" s="306"/>
      <c r="V15" s="304">
        <f t="shared" ref="V15:X15" si="41">SUM(V27,V39,V57,V69,V81,V99)</f>
        <v>5.2115085066540638</v>
      </c>
      <c r="W15" s="304">
        <f t="shared" si="41"/>
        <v>5.7266668538441339</v>
      </c>
      <c r="X15" s="304">
        <f t="shared" si="41"/>
        <v>6.8810256640920571</v>
      </c>
      <c r="Y15" s="306"/>
      <c r="Z15" s="304">
        <f t="shared" ref="Z15:AB15" si="42">SUM(Z27,Z39,Z57,Z69,Z81,Z99)</f>
        <v>26.413813803221693</v>
      </c>
      <c r="AA15" s="304">
        <f t="shared" si="42"/>
        <v>28.101912477449602</v>
      </c>
      <c r="AB15" s="304">
        <f t="shared" si="42"/>
        <v>28.829127235681252</v>
      </c>
      <c r="AC15" s="306"/>
      <c r="AD15" s="304">
        <f t="shared" ref="AD15:AF15" si="43">SUM(AD27,AD39,AD57,AD69,AD81,AD99)</f>
        <v>25.914139334402265</v>
      </c>
      <c r="AE15" s="304">
        <f t="shared" si="43"/>
        <v>27.352993542851411</v>
      </c>
      <c r="AF15" s="304">
        <f t="shared" si="43"/>
        <v>24.000367234740473</v>
      </c>
      <c r="AG15" s="306"/>
      <c r="AH15" s="304">
        <f t="shared" ref="AH15:AJ15" si="44">SUM(AH27,AH39,AH57,AH69,AH81,AH99)</f>
        <v>15.424625163273809</v>
      </c>
      <c r="AI15" s="304">
        <f t="shared" si="44"/>
        <v>12.922546251896827</v>
      </c>
      <c r="AJ15" s="304">
        <f t="shared" si="44"/>
        <v>6.869184602804018</v>
      </c>
      <c r="AK15" s="306"/>
      <c r="AL15" s="304">
        <f t="shared" ref="AL15:AN15" si="45">SUM(AL27,AL39,AL57,AL69,AL81,AL99)</f>
        <v>8.9747049589186751</v>
      </c>
      <c r="AM15" s="304">
        <f t="shared" si="45"/>
        <v>5.4933073355473727</v>
      </c>
      <c r="AN15" s="304">
        <f t="shared" si="45"/>
        <v>3.2734869389657213</v>
      </c>
    </row>
    <row r="16" spans="1:40" x14ac:dyDescent="0.2">
      <c r="A16" s="13" t="str">
        <f>name!E11</f>
        <v>Process, plant and machine operatives</v>
      </c>
      <c r="B16" s="304">
        <f t="shared" si="0"/>
        <v>97.780518173497939</v>
      </c>
      <c r="C16" s="304">
        <f t="shared" si="0"/>
        <v>101.60312359243383</v>
      </c>
      <c r="D16" s="304">
        <f t="shared" si="0"/>
        <v>98.797100304504696</v>
      </c>
      <c r="E16" s="304"/>
      <c r="F16" s="304">
        <f t="shared" si="1"/>
        <v>0.1978294822821528</v>
      </c>
      <c r="G16" s="304">
        <f t="shared" si="1"/>
        <v>0.31530038789101139</v>
      </c>
      <c r="H16" s="304">
        <f t="shared" si="1"/>
        <v>0.61349926543442823</v>
      </c>
      <c r="I16" s="304"/>
      <c r="J16" s="304">
        <f t="shared" si="2"/>
        <v>1.1833431912900232</v>
      </c>
      <c r="K16" s="304">
        <f t="shared" si="2"/>
        <v>1.8874688304012945</v>
      </c>
      <c r="L16" s="304">
        <f t="shared" si="2"/>
        <v>3.4242770319334186</v>
      </c>
      <c r="M16" s="304"/>
      <c r="N16" s="304">
        <f t="shared" si="3"/>
        <v>3.8891318267417327</v>
      </c>
      <c r="O16" s="304">
        <f t="shared" si="3"/>
        <v>5.3673743107930827</v>
      </c>
      <c r="P16" s="304">
        <f t="shared" si="3"/>
        <v>8.3569492622403114</v>
      </c>
      <c r="Q16" s="306"/>
      <c r="R16" s="304">
        <f t="shared" ref="R16:T16" si="46">SUM(R28,R40,R58,R70,R82,R100)</f>
        <v>1.8034215075143254</v>
      </c>
      <c r="S16" s="304">
        <f t="shared" si="46"/>
        <v>2.2826837842109899</v>
      </c>
      <c r="T16" s="304">
        <f t="shared" si="46"/>
        <v>2.9767366301978946</v>
      </c>
      <c r="U16" s="306"/>
      <c r="V16" s="304">
        <f t="shared" ref="V16:X16" si="47">SUM(V28,V40,V58,V70,V82,V100)</f>
        <v>3.2628385364777279</v>
      </c>
      <c r="W16" s="304">
        <f t="shared" si="47"/>
        <v>3.9211214887565466</v>
      </c>
      <c r="X16" s="304">
        <f t="shared" si="47"/>
        <v>4.9629918051498496</v>
      </c>
      <c r="Y16" s="306"/>
      <c r="Z16" s="304">
        <f t="shared" ref="Z16:AB16" si="48">SUM(Z28,Z40,Z58,Z70,Z82,Z100)</f>
        <v>20.339359223333727</v>
      </c>
      <c r="AA16" s="304">
        <f t="shared" si="48"/>
        <v>24.465996418901831</v>
      </c>
      <c r="AB16" s="304">
        <f t="shared" si="48"/>
        <v>27.880507288310827</v>
      </c>
      <c r="AC16" s="306"/>
      <c r="AD16" s="304">
        <f t="shared" ref="AD16:AF16" si="49">SUM(AD28,AD40,AD58,AD70,AD82,AD100)</f>
        <v>28.629736126427854</v>
      </c>
      <c r="AE16" s="304">
        <f t="shared" si="49"/>
        <v>34.361776849483356</v>
      </c>
      <c r="AF16" s="304">
        <f t="shared" si="49"/>
        <v>34.082468239513467</v>
      </c>
      <c r="AG16" s="306"/>
      <c r="AH16" s="304">
        <f t="shared" ref="AH16:AJ16" si="50">SUM(AH28,AH40,AH58,AH70,AH82,AH100)</f>
        <v>23.229706916464128</v>
      </c>
      <c r="AI16" s="304">
        <f t="shared" si="50"/>
        <v>21.048836268025934</v>
      </c>
      <c r="AJ16" s="304">
        <f t="shared" si="50"/>
        <v>13.170236733006716</v>
      </c>
      <c r="AK16" s="306"/>
      <c r="AL16" s="304">
        <f t="shared" ref="AL16:AN16" si="51">SUM(AL28,AL40,AL58,AL70,AL82,AL100)</f>
        <v>15.245151362966279</v>
      </c>
      <c r="AM16" s="304">
        <f t="shared" si="51"/>
        <v>7.9525652539697971</v>
      </c>
      <c r="AN16" s="304">
        <f t="shared" si="51"/>
        <v>3.3294340487177925</v>
      </c>
    </row>
    <row r="17" spans="1:40" x14ac:dyDescent="0.2">
      <c r="A17" s="13" t="str">
        <f>name!E12</f>
        <v>Elementary occupations</v>
      </c>
      <c r="B17" s="304">
        <f t="shared" si="0"/>
        <v>137.07532358017014</v>
      </c>
      <c r="C17" s="304">
        <f t="shared" si="0"/>
        <v>141.96706634041448</v>
      </c>
      <c r="D17" s="304">
        <f t="shared" si="0"/>
        <v>137.91285952483958</v>
      </c>
      <c r="E17" s="304"/>
      <c r="F17" s="304">
        <f t="shared" si="1"/>
        <v>9.2553436725282143E-2</v>
      </c>
      <c r="G17" s="304">
        <f t="shared" si="1"/>
        <v>0.12646895575613187</v>
      </c>
      <c r="H17" s="304">
        <f t="shared" si="1"/>
        <v>0.21030900896004601</v>
      </c>
      <c r="I17" s="304"/>
      <c r="J17" s="304">
        <f t="shared" si="2"/>
        <v>2.6395083850210819</v>
      </c>
      <c r="K17" s="304">
        <f t="shared" si="2"/>
        <v>3.9183997521306693</v>
      </c>
      <c r="L17" s="304">
        <f t="shared" si="2"/>
        <v>7.8235598839931368</v>
      </c>
      <c r="M17" s="304"/>
      <c r="N17" s="304">
        <f t="shared" si="3"/>
        <v>9.0539509931422693</v>
      </c>
      <c r="O17" s="304">
        <f t="shared" si="3"/>
        <v>11.337496376476096</v>
      </c>
      <c r="P17" s="304">
        <f t="shared" si="3"/>
        <v>15.281353774244598</v>
      </c>
      <c r="Q17" s="306"/>
      <c r="R17" s="304">
        <f t="shared" ref="R17:T17" si="52">SUM(R29,R41,R59,R71,R83,R101)</f>
        <v>4.4965218958755493</v>
      </c>
      <c r="S17" s="304">
        <f t="shared" si="52"/>
        <v>5.6661202770284893</v>
      </c>
      <c r="T17" s="304">
        <f t="shared" si="52"/>
        <v>7.9074479231909489</v>
      </c>
      <c r="U17" s="306"/>
      <c r="V17" s="304">
        <f t="shared" ref="V17:X17" si="53">SUM(V29,V41,V59,V71,V83,V101)</f>
        <v>4.1847647521132618</v>
      </c>
      <c r="W17" s="304">
        <f t="shared" si="53"/>
        <v>5.4452656739333971</v>
      </c>
      <c r="X17" s="304">
        <f t="shared" si="53"/>
        <v>7.5602075162093234</v>
      </c>
      <c r="Y17" s="306"/>
      <c r="Z17" s="304">
        <f t="shared" ref="Z17:AB17" si="54">SUM(Z29,Z41,Z59,Z71,Z83,Z101)</f>
        <v>21.016572616829468</v>
      </c>
      <c r="AA17" s="304">
        <f t="shared" si="54"/>
        <v>21.68464312363135</v>
      </c>
      <c r="AB17" s="304">
        <f t="shared" si="54"/>
        <v>21.807406326083676</v>
      </c>
      <c r="AC17" s="306"/>
      <c r="AD17" s="304">
        <f t="shared" ref="AD17:AF17" si="55">SUM(AD29,AD41,AD59,AD71,AD83,AD101)</f>
        <v>38.465604471580889</v>
      </c>
      <c r="AE17" s="304">
        <f t="shared" si="55"/>
        <v>44.237909027290286</v>
      </c>
      <c r="AF17" s="304">
        <f t="shared" si="55"/>
        <v>43.160943881819129</v>
      </c>
      <c r="AG17" s="306"/>
      <c r="AH17" s="304">
        <f t="shared" ref="AH17:AJ17" si="56">SUM(AH29,AH41,AH59,AH71,AH83,AH101)</f>
        <v>35.425922244943486</v>
      </c>
      <c r="AI17" s="304">
        <f t="shared" si="56"/>
        <v>34.550544326143758</v>
      </c>
      <c r="AJ17" s="304">
        <f t="shared" si="56"/>
        <v>24.778780223711419</v>
      </c>
      <c r="AK17" s="306"/>
      <c r="AL17" s="304">
        <f t="shared" ref="AL17:AN17" si="57">SUM(AL29,AL41,AL59,AL71,AL83,AL101)</f>
        <v>21.699924783938854</v>
      </c>
      <c r="AM17" s="304">
        <f t="shared" si="57"/>
        <v>15.00021882802432</v>
      </c>
      <c r="AN17" s="304">
        <f t="shared" si="57"/>
        <v>9.3828509866272931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18.903999999999989</v>
      </c>
      <c r="C20" s="305">
        <f>SUM(C21:C29)</f>
        <v>19.085999999999991</v>
      </c>
      <c r="D20" s="305">
        <f>SUM(D21:D29)</f>
        <v>19.188999999999986</v>
      </c>
      <c r="E20" s="304"/>
      <c r="F20" s="305">
        <f>SUM(F21:F29)</f>
        <v>0.24290621842886201</v>
      </c>
      <c r="G20" s="305">
        <f>SUM(G21:G29)</f>
        <v>0.32886384167172239</v>
      </c>
      <c r="H20" s="305">
        <f>SUM(H21:H29)</f>
        <v>0.51655905732431162</v>
      </c>
      <c r="I20" s="304"/>
      <c r="J20" s="305">
        <f>SUM(J21:J29)</f>
        <v>1.3739801006419683</v>
      </c>
      <c r="K20" s="305">
        <f>SUM(K21:K29)</f>
        <v>1.7715933193104159</v>
      </c>
      <c r="L20" s="305">
        <f>SUM(L21:L29)</f>
        <v>2.6318817627594178</v>
      </c>
      <c r="M20" s="304"/>
      <c r="N20" s="305">
        <f>SUM(N21:N29)</f>
        <v>3.1585037389153041</v>
      </c>
      <c r="O20" s="305">
        <f>SUM(O21:O29)</f>
        <v>3.3007794640940364</v>
      </c>
      <c r="P20" s="305">
        <f>SUM(P21:P29)</f>
        <v>3.6562830868902072</v>
      </c>
      <c r="Q20" s="306"/>
      <c r="R20" s="305">
        <f>SUM(R21:R29)</f>
        <v>0.5122834918613387</v>
      </c>
      <c r="S20" s="305">
        <f>SUM(S21:S29)</f>
        <v>0.5432694656317455</v>
      </c>
      <c r="T20" s="305">
        <f>SUM(T21:T29)</f>
        <v>0.62210503327640132</v>
      </c>
      <c r="U20" s="306"/>
      <c r="V20" s="305">
        <f>SUM(V21:V29)</f>
        <v>1.6710593013754786</v>
      </c>
      <c r="W20" s="305">
        <f>SUM(W21:W29)</f>
        <v>1.7239970535680722</v>
      </c>
      <c r="X20" s="305">
        <f>SUM(X21:X29)</f>
        <v>1.9071346688777815</v>
      </c>
      <c r="Y20" s="306"/>
      <c r="Z20" s="305">
        <f>SUM(Z21:Z29)</f>
        <v>3.7525778294393852</v>
      </c>
      <c r="AA20" s="305">
        <f>SUM(AA21:AA29)</f>
        <v>3.8311355801384153</v>
      </c>
      <c r="AB20" s="305">
        <f>SUM(AB21:AB29)</f>
        <v>3.8847384051249523</v>
      </c>
      <c r="AC20" s="306"/>
      <c r="AD20" s="305">
        <f>SUM(AD21:AD29)</f>
        <v>3.5094256120274343</v>
      </c>
      <c r="AE20" s="305">
        <f>SUM(AE21:AE29)</f>
        <v>3.654971428274048</v>
      </c>
      <c r="AF20" s="305">
        <f>SUM(AF21:AF29)</f>
        <v>3.2170605181248675</v>
      </c>
      <c r="AG20" s="306"/>
      <c r="AH20" s="305">
        <f>SUM(AH21:AH29)</f>
        <v>2.4857473904192533</v>
      </c>
      <c r="AI20" s="305">
        <f>SUM(AI21:AI29)</f>
        <v>2.1691154387708984</v>
      </c>
      <c r="AJ20" s="305">
        <f>SUM(AJ21:AJ29)</f>
        <v>1.5543505861182587</v>
      </c>
      <c r="AK20" s="306"/>
      <c r="AL20" s="305">
        <f>SUM(AL21:AL29)</f>
        <v>2.1975163168909608</v>
      </c>
      <c r="AM20" s="305">
        <f>SUM(AM21:AM29)</f>
        <v>1.7622744085406374</v>
      </c>
      <c r="AN20" s="305">
        <f>SUM(AN21:AN29)</f>
        <v>1.1988868815037907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1.8514914598997256</v>
      </c>
      <c r="C21" s="304">
        <f t="shared" ref="C21:D21" si="59">SUM(G21,K21,O21,S21,W21,AA21,AE21,AI21,AM21)</f>
        <v>1.7272566252140291</v>
      </c>
      <c r="D21" s="304">
        <f t="shared" si="59"/>
        <v>1.7976841620486672</v>
      </c>
      <c r="E21" s="304"/>
      <c r="F21" s="304">
        <v>5.0850426349758351E-2</v>
      </c>
      <c r="G21" s="304">
        <v>6.5249778003978229E-2</v>
      </c>
      <c r="H21" s="304">
        <v>9.4886626754657935E-2</v>
      </c>
      <c r="I21" s="304"/>
      <c r="J21" s="304">
        <v>0.30948777876043965</v>
      </c>
      <c r="K21" s="304">
        <v>0.34755752061132844</v>
      </c>
      <c r="L21" s="304">
        <v>0.46491117876444243</v>
      </c>
      <c r="M21" s="304"/>
      <c r="N21" s="304">
        <v>0.4149171532418276</v>
      </c>
      <c r="O21" s="304">
        <v>0.37100614845217528</v>
      </c>
      <c r="P21" s="304">
        <v>0.39526144738964164</v>
      </c>
      <c r="Q21" s="306"/>
      <c r="R21" s="304">
        <v>6.1612857833766729E-2</v>
      </c>
      <c r="S21" s="304">
        <v>5.3586002235684396E-2</v>
      </c>
      <c r="T21" s="304">
        <v>5.0280891989477543E-2</v>
      </c>
      <c r="U21" s="306"/>
      <c r="V21" s="304">
        <v>0.11967918734841368</v>
      </c>
      <c r="W21" s="304">
        <v>9.3877627336801661E-2</v>
      </c>
      <c r="X21" s="304">
        <v>8.6225564919631403E-2</v>
      </c>
      <c r="Y21" s="306"/>
      <c r="Z21" s="304">
        <v>0.22905227925183178</v>
      </c>
      <c r="AA21" s="304">
        <v>0.22203461145726489</v>
      </c>
      <c r="AB21" s="304">
        <v>0.25270990098197471</v>
      </c>
      <c r="AC21" s="306"/>
      <c r="AD21" s="304">
        <v>0.26167332423667505</v>
      </c>
      <c r="AE21" s="304">
        <v>0.26118596608348749</v>
      </c>
      <c r="AF21" s="304">
        <v>0.2302599145408426</v>
      </c>
      <c r="AG21" s="306"/>
      <c r="AH21" s="304">
        <v>0.17643476684411027</v>
      </c>
      <c r="AI21" s="304">
        <v>0.14263179695102474</v>
      </c>
      <c r="AJ21" s="304">
        <v>0.10015073270785427</v>
      </c>
      <c r="AK21" s="306"/>
      <c r="AL21" s="304">
        <v>0.2277836860329025</v>
      </c>
      <c r="AM21" s="304">
        <v>0.17012717408228414</v>
      </c>
      <c r="AN21" s="304">
        <v>0.12299790400014485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2.855897112811574</v>
      </c>
      <c r="C22" s="304">
        <f t="shared" ref="C22:C29" si="61">SUM(G22,K22,O22,S22,W22,AA22,AE22,AI22,AM22)</f>
        <v>3.1970975300770208</v>
      </c>
      <c r="D22" s="304">
        <f t="shared" ref="D22:D29" si="62">SUM(H22,L22,P22,T22,X22,AB22,AF22,AJ22,AN22)</f>
        <v>3.5486217742786108</v>
      </c>
      <c r="E22" s="304"/>
      <c r="F22" s="304">
        <v>0.10879358584598817</v>
      </c>
      <c r="G22" s="304">
        <v>0.15819379291049018</v>
      </c>
      <c r="H22" s="304">
        <v>0.24699998690593622</v>
      </c>
      <c r="I22" s="304"/>
      <c r="J22" s="304">
        <v>0.49176406528581129</v>
      </c>
      <c r="K22" s="304">
        <v>0.67870878920931443</v>
      </c>
      <c r="L22" s="304">
        <v>1.0086152600183125</v>
      </c>
      <c r="M22" s="304"/>
      <c r="N22" s="304">
        <v>0.91181343733461728</v>
      </c>
      <c r="O22" s="304">
        <v>0.98157841778540567</v>
      </c>
      <c r="P22" s="304">
        <v>1.0412714579020477</v>
      </c>
      <c r="Q22" s="306"/>
      <c r="R22" s="304">
        <v>0.10200723795267971</v>
      </c>
      <c r="S22" s="304">
        <v>0.11621766641224855</v>
      </c>
      <c r="T22" s="304">
        <v>0.12501766549637092</v>
      </c>
      <c r="U22" s="306"/>
      <c r="V22" s="304">
        <v>0.3540010349754496</v>
      </c>
      <c r="W22" s="304">
        <v>0.37836185710293785</v>
      </c>
      <c r="X22" s="304">
        <v>0.38334287497845837</v>
      </c>
      <c r="Y22" s="306"/>
      <c r="Z22" s="304">
        <v>0.3590614758198542</v>
      </c>
      <c r="AA22" s="304">
        <v>0.37860690675379521</v>
      </c>
      <c r="AB22" s="304">
        <v>0.35205274032817047</v>
      </c>
      <c r="AC22" s="306"/>
      <c r="AD22" s="304">
        <v>0.20857079359736383</v>
      </c>
      <c r="AE22" s="304">
        <v>0.20514248794539564</v>
      </c>
      <c r="AF22" s="304">
        <v>0.17166281730663288</v>
      </c>
      <c r="AG22" s="306"/>
      <c r="AH22" s="304">
        <v>0.17160956803106039</v>
      </c>
      <c r="AI22" s="304">
        <v>0.16290580776835817</v>
      </c>
      <c r="AJ22" s="304">
        <v>0.1159523309379444</v>
      </c>
      <c r="AK22" s="306"/>
      <c r="AL22" s="304">
        <v>0.14827591396874953</v>
      </c>
      <c r="AM22" s="304">
        <v>0.13738180418907533</v>
      </c>
      <c r="AN22" s="304">
        <v>0.10370664040473714</v>
      </c>
    </row>
    <row r="23" spans="1:40" x14ac:dyDescent="0.2">
      <c r="A23" s="13" t="str">
        <f t="shared" si="58"/>
        <v>Associate professional occupations</v>
      </c>
      <c r="B23" s="304">
        <f t="shared" si="60"/>
        <v>2.7859184482978545</v>
      </c>
      <c r="C23" s="304">
        <f t="shared" si="61"/>
        <v>2.6338192641410663</v>
      </c>
      <c r="D23" s="304">
        <f t="shared" si="62"/>
        <v>2.8632038484823559</v>
      </c>
      <c r="E23" s="304"/>
      <c r="F23" s="304">
        <v>5.0280799280234489E-2</v>
      </c>
      <c r="G23" s="304">
        <v>6.1632807352701463E-2</v>
      </c>
      <c r="H23" s="304">
        <v>0.10778909876071478</v>
      </c>
      <c r="I23" s="304"/>
      <c r="J23" s="304">
        <v>0.24492840486120496</v>
      </c>
      <c r="K23" s="304">
        <v>0.2892937522706458</v>
      </c>
      <c r="L23" s="304">
        <v>0.45298065921720121</v>
      </c>
      <c r="M23" s="304"/>
      <c r="N23" s="304">
        <v>0.66912720593679909</v>
      </c>
      <c r="O23" s="304">
        <v>0.62893997723799688</v>
      </c>
      <c r="P23" s="304">
        <v>0.67389194026359955</v>
      </c>
      <c r="Q23" s="306"/>
      <c r="R23" s="304">
        <v>7.0256027044203931E-2</v>
      </c>
      <c r="S23" s="304">
        <v>7.106309308419663E-2</v>
      </c>
      <c r="T23" s="304">
        <v>8.8587796769746957E-2</v>
      </c>
      <c r="U23" s="306"/>
      <c r="V23" s="304">
        <v>0.46205744003557964</v>
      </c>
      <c r="W23" s="304">
        <v>0.44092493193450649</v>
      </c>
      <c r="X23" s="304">
        <v>0.50535572582406352</v>
      </c>
      <c r="Y23" s="306"/>
      <c r="Z23" s="304">
        <v>0.62060058524422113</v>
      </c>
      <c r="AA23" s="304">
        <v>0.57603501991350803</v>
      </c>
      <c r="AB23" s="304">
        <v>0.57115265795034353</v>
      </c>
      <c r="AC23" s="306"/>
      <c r="AD23" s="304">
        <v>0.27395397864529863</v>
      </c>
      <c r="AE23" s="304">
        <v>0.22548167344471562</v>
      </c>
      <c r="AF23" s="304">
        <v>0.15938472066493001</v>
      </c>
      <c r="AG23" s="306"/>
      <c r="AH23" s="304">
        <v>0.24619530446413951</v>
      </c>
      <c r="AI23" s="304">
        <v>0.21505161534903208</v>
      </c>
      <c r="AJ23" s="304">
        <v>0.15375036053903995</v>
      </c>
      <c r="AK23" s="306"/>
      <c r="AL23" s="304">
        <v>0.14851870278617338</v>
      </c>
      <c r="AM23" s="304">
        <v>0.12539639355376275</v>
      </c>
      <c r="AN23" s="304">
        <v>0.15031088849271604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2.1470928945865033</v>
      </c>
      <c r="C24" s="304">
        <f t="shared" si="61"/>
        <v>2.1731747263466659</v>
      </c>
      <c r="D24" s="304">
        <f t="shared" si="62"/>
        <v>2.0196639105609462</v>
      </c>
      <c r="E24" s="304"/>
      <c r="F24" s="304">
        <v>8.2899572253791083E-3</v>
      </c>
      <c r="G24" s="304">
        <v>1.0528511104784439E-2</v>
      </c>
      <c r="H24" s="304">
        <v>1.5294453327737411E-2</v>
      </c>
      <c r="I24" s="304"/>
      <c r="J24" s="304">
        <v>0.13561171329348795</v>
      </c>
      <c r="K24" s="304">
        <v>0.19848494390518692</v>
      </c>
      <c r="L24" s="304">
        <v>0.31405086473270916</v>
      </c>
      <c r="M24" s="304"/>
      <c r="N24" s="304">
        <v>0.46105884435220973</v>
      </c>
      <c r="O24" s="304">
        <v>0.5113376180835203</v>
      </c>
      <c r="P24" s="304">
        <v>0.55721811526003706</v>
      </c>
      <c r="Q24" s="306"/>
      <c r="R24" s="304">
        <v>5.1344592881312108E-2</v>
      </c>
      <c r="S24" s="304">
        <v>4.7494985395560275E-2</v>
      </c>
      <c r="T24" s="304">
        <v>4.2324445149592313E-2</v>
      </c>
      <c r="U24" s="306"/>
      <c r="V24" s="304">
        <v>0.15957380112393851</v>
      </c>
      <c r="W24" s="304">
        <v>0.15704444225312136</v>
      </c>
      <c r="X24" s="304">
        <v>0.15037139926031576</v>
      </c>
      <c r="Y24" s="306"/>
      <c r="Z24" s="304">
        <v>0.37912272682398424</v>
      </c>
      <c r="AA24" s="304">
        <v>0.36758276170052645</v>
      </c>
      <c r="AB24" s="304">
        <v>0.27815873565348204</v>
      </c>
      <c r="AC24" s="306"/>
      <c r="AD24" s="304">
        <v>0.33263686850964697</v>
      </c>
      <c r="AE24" s="304">
        <v>0.30660380784709645</v>
      </c>
      <c r="AF24" s="304">
        <v>0.22911023248361087</v>
      </c>
      <c r="AG24" s="306"/>
      <c r="AH24" s="304">
        <v>0.35150563952934966</v>
      </c>
      <c r="AI24" s="304">
        <v>0.32868430192417908</v>
      </c>
      <c r="AJ24" s="304">
        <v>0.20016413351534965</v>
      </c>
      <c r="AK24" s="306"/>
      <c r="AL24" s="304">
        <v>0.26794875084719488</v>
      </c>
      <c r="AM24" s="304">
        <v>0.24541335413269025</v>
      </c>
      <c r="AN24" s="304">
        <v>0.23297153117811153</v>
      </c>
    </row>
    <row r="25" spans="1:40" x14ac:dyDescent="0.2">
      <c r="A25" s="13" t="str">
        <f t="shared" si="58"/>
        <v>Skilled trades occupations</v>
      </c>
      <c r="B25" s="304">
        <f t="shared" si="60"/>
        <v>3.7531461750553197</v>
      </c>
      <c r="C25" s="304">
        <f t="shared" si="61"/>
        <v>3.7442431687099491</v>
      </c>
      <c r="D25" s="304">
        <f t="shared" si="62"/>
        <v>3.4174062680024671</v>
      </c>
      <c r="E25" s="304"/>
      <c r="F25" s="304">
        <v>1.4332919327680946E-2</v>
      </c>
      <c r="G25" s="304">
        <v>1.7823696335605974E-2</v>
      </c>
      <c r="H25" s="304">
        <v>2.5793352544357457E-2</v>
      </c>
      <c r="I25" s="304"/>
      <c r="J25" s="304">
        <v>6.6410095456777077E-2</v>
      </c>
      <c r="K25" s="304">
        <v>8.3598196916589387E-2</v>
      </c>
      <c r="L25" s="304">
        <v>0.12266245449488042</v>
      </c>
      <c r="M25" s="304"/>
      <c r="N25" s="304">
        <v>0.40778193948185998</v>
      </c>
      <c r="O25" s="304">
        <v>0.47251337904519713</v>
      </c>
      <c r="P25" s="304">
        <v>0.60405418267004485</v>
      </c>
      <c r="Q25" s="306"/>
      <c r="R25" s="304">
        <v>0.12116413533692169</v>
      </c>
      <c r="S25" s="304">
        <v>0.13390557376489964</v>
      </c>
      <c r="T25" s="304">
        <v>0.15611101267121483</v>
      </c>
      <c r="U25" s="306"/>
      <c r="V25" s="304">
        <v>0.39348110112763091</v>
      </c>
      <c r="W25" s="304">
        <v>0.43683852088527936</v>
      </c>
      <c r="X25" s="304">
        <v>0.52373360916354605</v>
      </c>
      <c r="Y25" s="306"/>
      <c r="Z25" s="304">
        <v>0.89813032955709726</v>
      </c>
      <c r="AA25" s="304">
        <v>0.84229851440318482</v>
      </c>
      <c r="AB25" s="304">
        <v>0.67060282535277282</v>
      </c>
      <c r="AC25" s="306"/>
      <c r="AD25" s="304">
        <v>0.83290842591533865</v>
      </c>
      <c r="AE25" s="304">
        <v>0.88398063273024807</v>
      </c>
      <c r="AF25" s="304">
        <v>0.75862452996789353</v>
      </c>
      <c r="AG25" s="306"/>
      <c r="AH25" s="304">
        <v>0.57891009195940779</v>
      </c>
      <c r="AI25" s="304">
        <v>0.52796405247441502</v>
      </c>
      <c r="AJ25" s="304">
        <v>0.40850937228792594</v>
      </c>
      <c r="AK25" s="306"/>
      <c r="AL25" s="304">
        <v>0.44002713689260536</v>
      </c>
      <c r="AM25" s="304">
        <v>0.34532060215452981</v>
      </c>
      <c r="AN25" s="304">
        <v>0.14731492884983086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0.45310526707156584</v>
      </c>
      <c r="C26" s="304">
        <f t="shared" si="61"/>
        <v>0.46242563820904969</v>
      </c>
      <c r="D26" s="304">
        <f t="shared" si="62"/>
        <v>0.48711001666573728</v>
      </c>
      <c r="E26" s="304"/>
      <c r="F26" s="304">
        <v>3.9339291869034372E-3</v>
      </c>
      <c r="G26" s="304">
        <v>6.2493577978197283E-3</v>
      </c>
      <c r="H26" s="304">
        <v>8.7268023028532118E-3</v>
      </c>
      <c r="I26" s="304"/>
      <c r="J26" s="304">
        <v>4.5977971335437212E-2</v>
      </c>
      <c r="K26" s="304">
        <v>6.191938221473467E-2</v>
      </c>
      <c r="L26" s="304">
        <v>8.6339025688894164E-2</v>
      </c>
      <c r="M26" s="304"/>
      <c r="N26" s="304">
        <v>0.11008900962215182</v>
      </c>
      <c r="O26" s="304">
        <v>0.12354491591401137</v>
      </c>
      <c r="P26" s="304">
        <v>0.12357194863143753</v>
      </c>
      <c r="Q26" s="306"/>
      <c r="R26" s="304">
        <v>2.355958276342254E-2</v>
      </c>
      <c r="S26" s="304">
        <v>2.7866714711122197E-2</v>
      </c>
      <c r="T26" s="304">
        <v>3.3569882770261579E-2</v>
      </c>
      <c r="U26" s="306"/>
      <c r="V26" s="304">
        <v>1.8261475691907697E-2</v>
      </c>
      <c r="W26" s="304">
        <v>1.9729369572982221E-2</v>
      </c>
      <c r="X26" s="304">
        <v>2.0174361687580758E-2</v>
      </c>
      <c r="Y26" s="306"/>
      <c r="Z26" s="304">
        <v>6.6232639699465343E-2</v>
      </c>
      <c r="AA26" s="304">
        <v>6.4601992770283348E-2</v>
      </c>
      <c r="AB26" s="304">
        <v>6.8058499625770458E-2</v>
      </c>
      <c r="AC26" s="306"/>
      <c r="AD26" s="304">
        <v>5.0876443802822406E-2</v>
      </c>
      <c r="AE26" s="304">
        <v>4.6993553854415976E-2</v>
      </c>
      <c r="AF26" s="304">
        <v>3.7389101435508061E-2</v>
      </c>
      <c r="AG26" s="306"/>
      <c r="AH26" s="304">
        <v>6.815081257521613E-2</v>
      </c>
      <c r="AI26" s="304">
        <v>5.7039813272044278E-2</v>
      </c>
      <c r="AJ26" s="304">
        <v>4.7782697526668645E-2</v>
      </c>
      <c r="AK26" s="306"/>
      <c r="AL26" s="304">
        <v>6.6023402394239178E-2</v>
      </c>
      <c r="AM26" s="304">
        <v>5.4480538101635965E-2</v>
      </c>
      <c r="AN26" s="304">
        <v>6.1497696996762941E-2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1.0409328708697594</v>
      </c>
      <c r="C27" s="304">
        <f t="shared" si="61"/>
        <v>1.0093347257415712</v>
      </c>
      <c r="D27" s="304">
        <f t="shared" si="62"/>
        <v>1.032967451880485</v>
      </c>
      <c r="E27" s="304"/>
      <c r="F27" s="304">
        <v>6.2397025869485659E-3</v>
      </c>
      <c r="G27" s="304">
        <v>8.9422016661136593E-3</v>
      </c>
      <c r="H27" s="304">
        <v>1.6683456759684998E-2</v>
      </c>
      <c r="I27" s="304"/>
      <c r="J27" s="304">
        <v>3.4580539584252556E-2</v>
      </c>
      <c r="K27" s="304">
        <v>4.5482343480208555E-2</v>
      </c>
      <c r="L27" s="304">
        <v>6.774744708149999E-2</v>
      </c>
      <c r="M27" s="304"/>
      <c r="N27" s="304">
        <v>0.10431008232430976</v>
      </c>
      <c r="O27" s="304">
        <v>0.11038333490757894</v>
      </c>
      <c r="P27" s="304">
        <v>0.13589244396967179</v>
      </c>
      <c r="Q27" s="306"/>
      <c r="R27" s="304">
        <v>4.1293742090420194E-2</v>
      </c>
      <c r="S27" s="304">
        <v>4.5206305348076493E-2</v>
      </c>
      <c r="T27" s="304">
        <v>6.7411325680888243E-2</v>
      </c>
      <c r="U27" s="306"/>
      <c r="V27" s="304">
        <v>7.5589673384765757E-2</v>
      </c>
      <c r="W27" s="304">
        <v>6.9867057201535479E-2</v>
      </c>
      <c r="X27" s="304">
        <v>6.7532757504623675E-2</v>
      </c>
      <c r="Y27" s="306"/>
      <c r="Z27" s="304">
        <v>0.32900235499909664</v>
      </c>
      <c r="AA27" s="304">
        <v>0.32840701533841399</v>
      </c>
      <c r="AB27" s="304">
        <v>0.35751252061146682</v>
      </c>
      <c r="AC27" s="306"/>
      <c r="AD27" s="304">
        <v>0.16685218491507398</v>
      </c>
      <c r="AE27" s="304">
        <v>0.17298135991300312</v>
      </c>
      <c r="AF27" s="304">
        <v>0.16973240747926727</v>
      </c>
      <c r="AG27" s="306"/>
      <c r="AH27" s="304">
        <v>0.17999909161494335</v>
      </c>
      <c r="AI27" s="304">
        <v>0.15937306122862191</v>
      </c>
      <c r="AJ27" s="304">
        <v>0.10793370636952934</v>
      </c>
      <c r="AK27" s="306"/>
      <c r="AL27" s="304">
        <v>0.10306549936994851</v>
      </c>
      <c r="AM27" s="304">
        <v>6.8692046658019104E-2</v>
      </c>
      <c r="AN27" s="304">
        <v>4.2521386423852864E-2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2.2991204813146218</v>
      </c>
      <c r="C28" s="304">
        <f t="shared" si="61"/>
        <v>2.3086115436085044</v>
      </c>
      <c r="D28" s="304">
        <f t="shared" si="62"/>
        <v>2.3435169716402084</v>
      </c>
      <c r="E28" s="304"/>
      <c r="F28" s="304">
        <v>1.0928862433136871E-4</v>
      </c>
      <c r="G28" s="304">
        <v>1.5815232756584562E-4</v>
      </c>
      <c r="H28" s="304">
        <v>2.3242779997058733E-4</v>
      </c>
      <c r="I28" s="304"/>
      <c r="J28" s="304">
        <v>2.3403531436078217E-2</v>
      </c>
      <c r="K28" s="304">
        <v>3.1987806823189739E-2</v>
      </c>
      <c r="L28" s="304">
        <v>4.2936078291723738E-2</v>
      </c>
      <c r="M28" s="304"/>
      <c r="N28" s="304">
        <v>5.8370756368595678E-2</v>
      </c>
      <c r="O28" s="304">
        <v>7.1725644041227429E-2</v>
      </c>
      <c r="P28" s="304">
        <v>9.0107936718336515E-2</v>
      </c>
      <c r="Q28" s="306"/>
      <c r="R28" s="304">
        <v>2.771216839181331E-2</v>
      </c>
      <c r="S28" s="304">
        <v>3.1396041292494251E-2</v>
      </c>
      <c r="T28" s="304">
        <v>4.0452191196302181E-2</v>
      </c>
      <c r="U28" s="306"/>
      <c r="V28" s="304">
        <v>5.0231222226992341E-2</v>
      </c>
      <c r="W28" s="304">
        <v>5.8232392008945852E-2</v>
      </c>
      <c r="X28" s="304">
        <v>6.7426600268146869E-2</v>
      </c>
      <c r="Y28" s="306"/>
      <c r="Z28" s="304">
        <v>0.6502962741570889</v>
      </c>
      <c r="AA28" s="304">
        <v>0.79060688737255358</v>
      </c>
      <c r="AB28" s="304">
        <v>1.081950500521397</v>
      </c>
      <c r="AC28" s="306"/>
      <c r="AD28" s="304">
        <v>0.72653877060249938</v>
      </c>
      <c r="AE28" s="304">
        <v>0.79442350228601577</v>
      </c>
      <c r="AF28" s="304">
        <v>0.75360978163885339</v>
      </c>
      <c r="AG28" s="306"/>
      <c r="AH28" s="304">
        <v>0.18960829498058582</v>
      </c>
      <c r="AI28" s="304">
        <v>0.11518294642012163</v>
      </c>
      <c r="AJ28" s="304">
        <v>6.4998866030255856E-2</v>
      </c>
      <c r="AK28" s="306"/>
      <c r="AL28" s="304">
        <v>0.57285017452663678</v>
      </c>
      <c r="AM28" s="304">
        <v>0.41489817103639004</v>
      </c>
      <c r="AN28" s="304">
        <v>0.20180258917522229</v>
      </c>
    </row>
    <row r="29" spans="1:40" x14ac:dyDescent="0.2">
      <c r="A29" s="13" t="str">
        <f t="shared" si="58"/>
        <v>Elementary occupations</v>
      </c>
      <c r="B29" s="304">
        <f t="shared" si="60"/>
        <v>1.7172952900930611</v>
      </c>
      <c r="C29" s="304">
        <f t="shared" si="61"/>
        <v>1.8300367779521354</v>
      </c>
      <c r="D29" s="304">
        <f t="shared" si="62"/>
        <v>1.6788255964405123</v>
      </c>
      <c r="E29" s="304"/>
      <c r="F29" s="304">
        <v>7.5610001637541803E-5</v>
      </c>
      <c r="G29" s="304">
        <v>8.5544172662891518E-5</v>
      </c>
      <c r="H29" s="304">
        <v>1.5285216839904493E-4</v>
      </c>
      <c r="I29" s="304"/>
      <c r="J29" s="304">
        <v>2.1816000628479541E-2</v>
      </c>
      <c r="K29" s="304">
        <v>3.4560583879218038E-2</v>
      </c>
      <c r="L29" s="304">
        <v>7.1638794469754227E-2</v>
      </c>
      <c r="M29" s="304"/>
      <c r="N29" s="304">
        <v>2.1035310252933117E-2</v>
      </c>
      <c r="O29" s="304">
        <v>2.9750028626923445E-2</v>
      </c>
      <c r="P29" s="304">
        <v>3.5013614085390748E-2</v>
      </c>
      <c r="Q29" s="306"/>
      <c r="R29" s="304">
        <v>1.3333147566798592E-2</v>
      </c>
      <c r="S29" s="304">
        <v>1.6533083387463048E-2</v>
      </c>
      <c r="T29" s="304">
        <v>1.8349821552546778E-2</v>
      </c>
      <c r="U29" s="306"/>
      <c r="V29" s="304">
        <v>3.8184365460800423E-2</v>
      </c>
      <c r="W29" s="304">
        <v>6.912085527196174E-2</v>
      </c>
      <c r="X29" s="304">
        <v>0.10297177527141524</v>
      </c>
      <c r="Y29" s="306"/>
      <c r="Z29" s="304">
        <v>0.22107916388674573</v>
      </c>
      <c r="AA29" s="304">
        <v>0.26096187042888475</v>
      </c>
      <c r="AB29" s="304">
        <v>0.25254002409957482</v>
      </c>
      <c r="AC29" s="306"/>
      <c r="AD29" s="304">
        <v>0.65541482180271526</v>
      </c>
      <c r="AE29" s="304">
        <v>0.75817844416967006</v>
      </c>
      <c r="AF29" s="304">
        <v>0.70728701260732874</v>
      </c>
      <c r="AG29" s="306"/>
      <c r="AH29" s="304">
        <v>0.52333382042044041</v>
      </c>
      <c r="AI29" s="304">
        <v>0.4602820433831013</v>
      </c>
      <c r="AJ29" s="304">
        <v>0.35510838620369062</v>
      </c>
      <c r="AK29" s="306"/>
      <c r="AL29" s="304">
        <v>0.22302305007251066</v>
      </c>
      <c r="AM29" s="304">
        <v>0.20056432463225005</v>
      </c>
      <c r="AN29" s="304">
        <v>0.13576331598241231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133.33699999999999</v>
      </c>
      <c r="C32" s="305">
        <f>SUM(C33:C41)</f>
        <v>131.60700000000003</v>
      </c>
      <c r="D32" s="305">
        <f>SUM(D33:D41)</f>
        <v>120.70999999999978</v>
      </c>
      <c r="E32" s="304"/>
      <c r="F32" s="305">
        <f>SUM(F33:F41)</f>
        <v>1.3566433282448622</v>
      </c>
      <c r="G32" s="305">
        <f>SUM(G33:G41)</f>
        <v>1.7459845120844302</v>
      </c>
      <c r="H32" s="305">
        <f>SUM(H33:H41)</f>
        <v>2.3804657211727913</v>
      </c>
      <c r="I32" s="304"/>
      <c r="J32" s="305">
        <f>SUM(J33:J41)</f>
        <v>7.3971590753070622</v>
      </c>
      <c r="K32" s="305">
        <f>SUM(K33:K41)</f>
        <v>9.6456676106885979</v>
      </c>
      <c r="L32" s="305">
        <f>SUM(L33:L41)</f>
        <v>13.489991610739105</v>
      </c>
      <c r="M32" s="304"/>
      <c r="N32" s="305">
        <f>SUM(N33:N41)</f>
        <v>18.232766159803102</v>
      </c>
      <c r="O32" s="305">
        <f>SUM(O33:O41)</f>
        <v>19.00745095335682</v>
      </c>
      <c r="P32" s="305">
        <f>SUM(P33:P41)</f>
        <v>19.422437099401566</v>
      </c>
      <c r="Q32" s="306"/>
      <c r="R32" s="305">
        <f>SUM(R33:R41)</f>
        <v>4.4243970142694682</v>
      </c>
      <c r="S32" s="305">
        <f>SUM(S33:S41)</f>
        <v>4.6256049729159905</v>
      </c>
      <c r="T32" s="305">
        <f>SUM(T33:T41)</f>
        <v>4.8571782933289978</v>
      </c>
      <c r="U32" s="306"/>
      <c r="V32" s="305">
        <f>SUM(V33:V41)</f>
        <v>10.175960458937459</v>
      </c>
      <c r="W32" s="305">
        <f>SUM(W33:W41)</f>
        <v>10.272369276017482</v>
      </c>
      <c r="X32" s="305">
        <f>SUM(X33:X41)</f>
        <v>10.089142449899926</v>
      </c>
      <c r="Y32" s="306"/>
      <c r="Z32" s="305">
        <f>SUM(Z33:Z41)</f>
        <v>33.188571495459819</v>
      </c>
      <c r="AA32" s="305">
        <f>SUM(AA33:AA41)</f>
        <v>34.806456616741329</v>
      </c>
      <c r="AB32" s="305">
        <f>SUM(AB33:AB41)</f>
        <v>33.518641388479743</v>
      </c>
      <c r="AC32" s="306"/>
      <c r="AD32" s="305">
        <f>SUM(AD33:AD41)</f>
        <v>29.072177161985913</v>
      </c>
      <c r="AE32" s="305">
        <f>SUM(AE33:AE41)</f>
        <v>30.621130314297407</v>
      </c>
      <c r="AF32" s="305">
        <f>SUM(AF33:AF41)</f>
        <v>25.24632624413168</v>
      </c>
      <c r="AG32" s="306"/>
      <c r="AH32" s="305">
        <f>SUM(AH33:AH41)</f>
        <v>19.531063720176483</v>
      </c>
      <c r="AI32" s="305">
        <f>SUM(AI33:AI41)</f>
        <v>16.236403602847368</v>
      </c>
      <c r="AJ32" s="305">
        <f>SUM(AJ33:AJ41)</f>
        <v>9.0841121002790448</v>
      </c>
      <c r="AK32" s="306"/>
      <c r="AL32" s="305">
        <f>SUM(AL33:AL41)</f>
        <v>9.9582615858158476</v>
      </c>
      <c r="AM32" s="305">
        <f>SUM(AM33:AM41)</f>
        <v>4.6459321410505954</v>
      </c>
      <c r="AN32" s="305">
        <f>SUM(AN33:AN41)</f>
        <v>2.6217050925669119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13.507237455838592</v>
      </c>
      <c r="C33" s="304">
        <f t="shared" ref="C33:C41" si="64">SUM(G33,K33,O33,S33,W33,AA33,AE33,AI33,AM33)</f>
        <v>11.911690146445506</v>
      </c>
      <c r="D33" s="304">
        <f t="shared" ref="D33:D40" si="65">SUM(H33,L33,P33,T33,X33,AB33,AF33,AJ33,AN33)</f>
        <v>11.383615884329648</v>
      </c>
      <c r="E33" s="304"/>
      <c r="F33" s="304">
        <v>0.19187268186985038</v>
      </c>
      <c r="G33" s="304">
        <v>0.19024196224418724</v>
      </c>
      <c r="H33" s="304">
        <v>0.24287872204532091</v>
      </c>
      <c r="I33" s="304"/>
      <c r="J33" s="304">
        <v>1.3628914108818437</v>
      </c>
      <c r="K33" s="304">
        <v>1.5169275506568611</v>
      </c>
      <c r="L33" s="304">
        <v>1.993902905749781</v>
      </c>
      <c r="M33" s="304"/>
      <c r="N33" s="304">
        <v>3.512242931323303</v>
      </c>
      <c r="O33" s="304">
        <v>3.1529098229602512</v>
      </c>
      <c r="P33" s="304">
        <v>3.0834353487912876</v>
      </c>
      <c r="Q33" s="306"/>
      <c r="R33" s="304">
        <v>0.74585430428813715</v>
      </c>
      <c r="S33" s="304">
        <v>0.66896265838343882</v>
      </c>
      <c r="T33" s="304">
        <v>0.64322302271080789</v>
      </c>
      <c r="U33" s="306"/>
      <c r="V33" s="304">
        <v>1.7234760974679755</v>
      </c>
      <c r="W33" s="304">
        <v>1.5064949542119312</v>
      </c>
      <c r="X33" s="304">
        <v>1.472386850463566</v>
      </c>
      <c r="Y33" s="306"/>
      <c r="Z33" s="304">
        <v>2.4183478847082669</v>
      </c>
      <c r="AA33" s="304">
        <v>2.0740928649208463</v>
      </c>
      <c r="AB33" s="304">
        <v>1.8423496663478776</v>
      </c>
      <c r="AC33" s="306"/>
      <c r="AD33" s="304">
        <v>1.9689706095792043</v>
      </c>
      <c r="AE33" s="304">
        <v>1.704047957300775</v>
      </c>
      <c r="AF33" s="304">
        <v>1.3638423253989636</v>
      </c>
      <c r="AG33" s="306"/>
      <c r="AH33" s="304">
        <v>1.1262939498928761</v>
      </c>
      <c r="AI33" s="304">
        <v>0.77564887958478035</v>
      </c>
      <c r="AJ33" s="304">
        <v>0.4641503732008026</v>
      </c>
      <c r="AK33" s="306"/>
      <c r="AL33" s="304">
        <v>0.45728758582713452</v>
      </c>
      <c r="AM33" s="304">
        <v>0.32236349618243554</v>
      </c>
      <c r="AN33" s="304">
        <v>0.27744666962124404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21.536661323628138</v>
      </c>
      <c r="C34" s="304">
        <f t="shared" si="64"/>
        <v>24.408317352163984</v>
      </c>
      <c r="D34" s="304">
        <f t="shared" si="65"/>
        <v>25.003766088435967</v>
      </c>
      <c r="E34" s="304"/>
      <c r="F34" s="304">
        <v>0.8754055975802717</v>
      </c>
      <c r="G34" s="304">
        <v>1.1995194256372534</v>
      </c>
      <c r="H34" s="304">
        <v>1.6360820225590906</v>
      </c>
      <c r="I34" s="304"/>
      <c r="J34" s="304">
        <v>3.2269435746018811</v>
      </c>
      <c r="K34" s="304">
        <v>4.4823846343194047</v>
      </c>
      <c r="L34" s="304">
        <v>6.2468078589335061</v>
      </c>
      <c r="M34" s="304"/>
      <c r="N34" s="304">
        <v>5.9674975559667125</v>
      </c>
      <c r="O34" s="304">
        <v>6.3640267376856769</v>
      </c>
      <c r="P34" s="304">
        <v>6.017470187238966</v>
      </c>
      <c r="Q34" s="306"/>
      <c r="R34" s="304">
        <v>0.67215822159914707</v>
      </c>
      <c r="S34" s="304">
        <v>0.72363368559248653</v>
      </c>
      <c r="T34" s="304">
        <v>0.70911151800011507</v>
      </c>
      <c r="U34" s="306"/>
      <c r="V34" s="304">
        <v>2.6514190894890417</v>
      </c>
      <c r="W34" s="304">
        <v>2.9105023878323615</v>
      </c>
      <c r="X34" s="304">
        <v>2.819089819764053</v>
      </c>
      <c r="Y34" s="306"/>
      <c r="Z34" s="304">
        <v>3.8979471150936873</v>
      </c>
      <c r="AA34" s="304">
        <v>4.3483018762865839</v>
      </c>
      <c r="AB34" s="304">
        <v>4.1325314218377374</v>
      </c>
      <c r="AC34" s="306"/>
      <c r="AD34" s="304">
        <v>2.3063677277752039</v>
      </c>
      <c r="AE34" s="304">
        <v>2.5697769737954839</v>
      </c>
      <c r="AF34" s="304">
        <v>2.0912895712940975</v>
      </c>
      <c r="AG34" s="306"/>
      <c r="AH34" s="304">
        <v>1.5455889803322984</v>
      </c>
      <c r="AI34" s="304">
        <v>1.4914595368343346</v>
      </c>
      <c r="AJ34" s="304">
        <v>1.1294246036106659</v>
      </c>
      <c r="AK34" s="306"/>
      <c r="AL34" s="304">
        <v>0.39333346118989565</v>
      </c>
      <c r="AM34" s="304">
        <v>0.31871209418039664</v>
      </c>
      <c r="AN34" s="304">
        <v>0.22195908519773602</v>
      </c>
    </row>
    <row r="35" spans="1:40" x14ac:dyDescent="0.2">
      <c r="A35" s="13" t="str">
        <f t="shared" si="63"/>
        <v>Associate professional occupations</v>
      </c>
      <c r="B35" s="304">
        <f t="shared" si="66"/>
        <v>13.761904861991232</v>
      </c>
      <c r="C35" s="304">
        <f t="shared" si="64"/>
        <v>12.930235191867272</v>
      </c>
      <c r="D35" s="304">
        <f t="shared" si="65"/>
        <v>12.33656668977682</v>
      </c>
      <c r="E35" s="304"/>
      <c r="F35" s="304">
        <v>0.15726093431062857</v>
      </c>
      <c r="G35" s="304">
        <v>0.18170615721289227</v>
      </c>
      <c r="H35" s="304">
        <v>0.25088013713539581</v>
      </c>
      <c r="I35" s="304"/>
      <c r="J35" s="304">
        <v>1.227157003962841</v>
      </c>
      <c r="K35" s="304">
        <v>1.4410182152786335</v>
      </c>
      <c r="L35" s="304">
        <v>1.9804998450803573</v>
      </c>
      <c r="M35" s="304"/>
      <c r="N35" s="304">
        <v>3.3410289976799397</v>
      </c>
      <c r="O35" s="304">
        <v>3.2492259633632732</v>
      </c>
      <c r="P35" s="304">
        <v>3.1368282612197356</v>
      </c>
      <c r="Q35" s="306"/>
      <c r="R35" s="304">
        <v>0.95672672847892426</v>
      </c>
      <c r="S35" s="304">
        <v>0.9559649327447135</v>
      </c>
      <c r="T35" s="304">
        <v>0.98504896156114163</v>
      </c>
      <c r="U35" s="306"/>
      <c r="V35" s="304">
        <v>1.2947278708429271</v>
      </c>
      <c r="W35" s="304">
        <v>1.133552164766463</v>
      </c>
      <c r="X35" s="304">
        <v>1.0488830026778171</v>
      </c>
      <c r="Y35" s="306"/>
      <c r="Z35" s="304">
        <v>3.0732956272512477</v>
      </c>
      <c r="AA35" s="304">
        <v>2.8828030413614951</v>
      </c>
      <c r="AB35" s="304">
        <v>2.6078660314365858</v>
      </c>
      <c r="AC35" s="306"/>
      <c r="AD35" s="304">
        <v>2.2644767849637391</v>
      </c>
      <c r="AE35" s="304">
        <v>2.0888817675623326</v>
      </c>
      <c r="AF35" s="304">
        <v>1.6937770102037675</v>
      </c>
      <c r="AG35" s="306"/>
      <c r="AH35" s="304">
        <v>1.1921333090780268</v>
      </c>
      <c r="AI35" s="304">
        <v>0.80366157203470645</v>
      </c>
      <c r="AJ35" s="304">
        <v>0.49566144770546589</v>
      </c>
      <c r="AK35" s="306"/>
      <c r="AL35" s="304">
        <v>0.25509760542295801</v>
      </c>
      <c r="AM35" s="304">
        <v>0.19342137754276351</v>
      </c>
      <c r="AN35" s="304">
        <v>0.1371219927565524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10.789402530577521</v>
      </c>
      <c r="C36" s="304">
        <f t="shared" si="64"/>
        <v>10.38096110750879</v>
      </c>
      <c r="D36" s="304">
        <f t="shared" si="65"/>
        <v>9.2726682466817447</v>
      </c>
      <c r="E36" s="304"/>
      <c r="F36" s="304">
        <v>4.1548163349855699E-2</v>
      </c>
      <c r="G36" s="304">
        <v>5.3875070675600024E-2</v>
      </c>
      <c r="H36" s="304">
        <v>7.4390538717740609E-2</v>
      </c>
      <c r="I36" s="304"/>
      <c r="J36" s="304">
        <v>0.45888869861729087</v>
      </c>
      <c r="K36" s="304">
        <v>0.60481517583889832</v>
      </c>
      <c r="L36" s="304">
        <v>0.85698055545212037</v>
      </c>
      <c r="M36" s="304"/>
      <c r="N36" s="304">
        <v>1.8862577492371</v>
      </c>
      <c r="O36" s="304">
        <v>2.0643815221185529</v>
      </c>
      <c r="P36" s="304">
        <v>2.1908180188024948</v>
      </c>
      <c r="Q36" s="306"/>
      <c r="R36" s="304">
        <v>0.58029990459017655</v>
      </c>
      <c r="S36" s="304">
        <v>0.61407701377056811</v>
      </c>
      <c r="T36" s="304">
        <v>0.66025746376127326</v>
      </c>
      <c r="U36" s="306"/>
      <c r="V36" s="304">
        <v>0.76642888805254461</v>
      </c>
      <c r="W36" s="304">
        <v>0.80633059449440603</v>
      </c>
      <c r="X36" s="304">
        <v>0.84872624621191251</v>
      </c>
      <c r="Y36" s="306"/>
      <c r="Z36" s="304">
        <v>2.4732531091774757</v>
      </c>
      <c r="AA36" s="304">
        <v>2.5575363793124506</v>
      </c>
      <c r="AB36" s="304">
        <v>2.4135856739504153</v>
      </c>
      <c r="AC36" s="306"/>
      <c r="AD36" s="304">
        <v>3.1624221087319526</v>
      </c>
      <c r="AE36" s="304">
        <v>2.8796091889696176</v>
      </c>
      <c r="AF36" s="304">
        <v>1.9156449708827439</v>
      </c>
      <c r="AG36" s="306"/>
      <c r="AH36" s="304">
        <v>1.1137103935658537</v>
      </c>
      <c r="AI36" s="304">
        <v>0.55806584754634825</v>
      </c>
      <c r="AJ36" s="304">
        <v>0.11550380033770452</v>
      </c>
      <c r="AK36" s="306"/>
      <c r="AL36" s="304">
        <v>0.30659351525527007</v>
      </c>
      <c r="AM36" s="304">
        <v>0.24227031478234751</v>
      </c>
      <c r="AN36" s="304">
        <v>0.19676097856534036</v>
      </c>
    </row>
    <row r="37" spans="1:40" x14ac:dyDescent="0.2">
      <c r="A37" s="13" t="str">
        <f t="shared" si="63"/>
        <v>Skilled trades occupations</v>
      </c>
      <c r="B37" s="304">
        <f t="shared" si="66"/>
        <v>33.542239616899373</v>
      </c>
      <c r="C37" s="304">
        <f t="shared" si="64"/>
        <v>31.531120780211982</v>
      </c>
      <c r="D37" s="304">
        <f t="shared" si="65"/>
        <v>26.819061975168879</v>
      </c>
      <c r="E37" s="304"/>
      <c r="F37" s="304">
        <v>2.7585793460494487E-2</v>
      </c>
      <c r="G37" s="304">
        <v>3.902600974898833E-2</v>
      </c>
      <c r="H37" s="304">
        <v>5.5249352867692829E-2</v>
      </c>
      <c r="I37" s="304"/>
      <c r="J37" s="304">
        <v>0.59715625825759344</v>
      </c>
      <c r="K37" s="304">
        <v>0.81813819990666747</v>
      </c>
      <c r="L37" s="304">
        <v>1.1620417357526727</v>
      </c>
      <c r="M37" s="304"/>
      <c r="N37" s="304">
        <v>1.4429003568053154</v>
      </c>
      <c r="O37" s="304">
        <v>1.5895737486591091</v>
      </c>
      <c r="P37" s="304">
        <v>1.7147799712221008</v>
      </c>
      <c r="Q37" s="306"/>
      <c r="R37" s="304">
        <v>0.53887411729643175</v>
      </c>
      <c r="S37" s="304">
        <v>0.55466417524642309</v>
      </c>
      <c r="T37" s="304">
        <v>0.5592998672318602</v>
      </c>
      <c r="U37" s="306"/>
      <c r="V37" s="304">
        <v>2.3739248918872069</v>
      </c>
      <c r="W37" s="304">
        <v>2.3284739310734115</v>
      </c>
      <c r="X37" s="304">
        <v>2.2122528332868545</v>
      </c>
      <c r="Y37" s="306"/>
      <c r="Z37" s="304">
        <v>12.843011591665698</v>
      </c>
      <c r="AA37" s="304">
        <v>13.08879510770169</v>
      </c>
      <c r="AB37" s="304">
        <v>12.394605950998795</v>
      </c>
      <c r="AC37" s="306"/>
      <c r="AD37" s="304">
        <v>8.3186142606779772</v>
      </c>
      <c r="AE37" s="304">
        <v>8.2594635936788663</v>
      </c>
      <c r="AF37" s="304">
        <v>6.1881377504880835</v>
      </c>
      <c r="AG37" s="306"/>
      <c r="AH37" s="304">
        <v>4.8431649362982254</v>
      </c>
      <c r="AI37" s="304">
        <v>3.7876993414881488</v>
      </c>
      <c r="AJ37" s="304">
        <v>2.001278803360734</v>
      </c>
      <c r="AK37" s="306"/>
      <c r="AL37" s="304">
        <v>2.5570074105504323</v>
      </c>
      <c r="AM37" s="304">
        <v>1.0652866727086774</v>
      </c>
      <c r="AN37" s="304">
        <v>0.53141570996008647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1.6821339817236014</v>
      </c>
      <c r="C38" s="304">
        <f t="shared" si="64"/>
        <v>1.6446366420778977</v>
      </c>
      <c r="D38" s="304">
        <f t="shared" si="65"/>
        <v>1.5583114463261813</v>
      </c>
      <c r="E38" s="304"/>
      <c r="F38" s="304">
        <v>2.3951380767173947E-2</v>
      </c>
      <c r="G38" s="304">
        <v>3.2443165078712366E-2</v>
      </c>
      <c r="H38" s="304">
        <v>5.0850147741955579E-2</v>
      </c>
      <c r="I38" s="304"/>
      <c r="J38" s="304">
        <v>1.9155827605353438E-2</v>
      </c>
      <c r="K38" s="304">
        <v>2.0473574636558526E-2</v>
      </c>
      <c r="L38" s="304">
        <v>2.2275980560150774E-2</v>
      </c>
      <c r="M38" s="304"/>
      <c r="N38" s="304">
        <v>0.19783157277308713</v>
      </c>
      <c r="O38" s="304">
        <v>0.19457937991672802</v>
      </c>
      <c r="P38" s="304">
        <v>0.18664198230423271</v>
      </c>
      <c r="Q38" s="306"/>
      <c r="R38" s="304">
        <v>4.9470526458577239E-2</v>
      </c>
      <c r="S38" s="304">
        <v>4.2862541837694203E-2</v>
      </c>
      <c r="T38" s="304">
        <v>3.9700348629698068E-2</v>
      </c>
      <c r="U38" s="306"/>
      <c r="V38" s="304">
        <v>0.12821060450962324</v>
      </c>
      <c r="W38" s="304">
        <v>0.11580492437738064</v>
      </c>
      <c r="X38" s="304">
        <v>0.11222654619012609</v>
      </c>
      <c r="Y38" s="306"/>
      <c r="Z38" s="304">
        <v>0.20046016434244424</v>
      </c>
      <c r="AA38" s="304">
        <v>0.17604224572925539</v>
      </c>
      <c r="AB38" s="304">
        <v>0.14551340668492699</v>
      </c>
      <c r="AC38" s="306"/>
      <c r="AD38" s="304">
        <v>0.31753615306631561</v>
      </c>
      <c r="AE38" s="304">
        <v>0.32106146473815822</v>
      </c>
      <c r="AF38" s="304">
        <v>0.26837930192570547</v>
      </c>
      <c r="AG38" s="306"/>
      <c r="AH38" s="304">
        <v>0.56131436035029991</v>
      </c>
      <c r="AI38" s="304">
        <v>0.56682820267006584</v>
      </c>
      <c r="AJ38" s="304">
        <v>0.55985811267247143</v>
      </c>
      <c r="AK38" s="306"/>
      <c r="AL38" s="304">
        <v>0.18420339185072676</v>
      </c>
      <c r="AM38" s="304">
        <v>0.17454114309334431</v>
      </c>
      <c r="AN38" s="304">
        <v>0.17286561961691421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4.3717614678366292</v>
      </c>
      <c r="C39" s="304">
        <f t="shared" si="64"/>
        <v>4.2746151112346844</v>
      </c>
      <c r="D39" s="304">
        <f t="shared" si="65"/>
        <v>4.0829299317358556</v>
      </c>
      <c r="E39" s="304"/>
      <c r="F39" s="304">
        <v>2.3570132950997247E-2</v>
      </c>
      <c r="G39" s="304">
        <v>3.0322514773416166E-2</v>
      </c>
      <c r="H39" s="304">
        <v>4.1916421105986375E-2</v>
      </c>
      <c r="I39" s="304"/>
      <c r="J39" s="304">
        <v>0.19596867360782416</v>
      </c>
      <c r="K39" s="304">
        <v>0.26504041067061601</v>
      </c>
      <c r="L39" s="304">
        <v>0.35996544870950087</v>
      </c>
      <c r="M39" s="304"/>
      <c r="N39" s="304">
        <v>0.89447273766683244</v>
      </c>
      <c r="O39" s="304">
        <v>0.95723110885387797</v>
      </c>
      <c r="P39" s="304">
        <v>1.0637615433974257</v>
      </c>
      <c r="Q39" s="306"/>
      <c r="R39" s="304">
        <v>0.26699062529022549</v>
      </c>
      <c r="S39" s="304">
        <v>0.29773049039375854</v>
      </c>
      <c r="T39" s="304">
        <v>0.34459684743563018</v>
      </c>
      <c r="U39" s="306"/>
      <c r="V39" s="304">
        <v>0.29794638039308569</v>
      </c>
      <c r="W39" s="304">
        <v>0.31283251307159232</v>
      </c>
      <c r="X39" s="304">
        <v>0.34045679466891865</v>
      </c>
      <c r="Y39" s="306"/>
      <c r="Z39" s="304">
        <v>0.99281632930883823</v>
      </c>
      <c r="AA39" s="304">
        <v>0.91946260318721695</v>
      </c>
      <c r="AB39" s="304">
        <v>0.73670379177015088</v>
      </c>
      <c r="AC39" s="306"/>
      <c r="AD39" s="304">
        <v>0.7811684507745541</v>
      </c>
      <c r="AE39" s="304">
        <v>0.83917048744387956</v>
      </c>
      <c r="AF39" s="304">
        <v>0.84227552935793781</v>
      </c>
      <c r="AG39" s="306"/>
      <c r="AH39" s="304">
        <v>0.50157068580681063</v>
      </c>
      <c r="AI39" s="304">
        <v>0.34919661556527126</v>
      </c>
      <c r="AJ39" s="304">
        <v>0.1165951628486577</v>
      </c>
      <c r="AK39" s="306"/>
      <c r="AL39" s="304">
        <v>0.41725745203746073</v>
      </c>
      <c r="AM39" s="304">
        <v>0.3036283672750556</v>
      </c>
      <c r="AN39" s="304">
        <v>0.23665839244164708</v>
      </c>
    </row>
    <row r="40" spans="1:40" x14ac:dyDescent="0.2">
      <c r="A40" s="13" t="str">
        <f t="shared" si="63"/>
        <v>Process, plant and machine operatives</v>
      </c>
      <c r="B40" s="304">
        <f t="shared" si="66"/>
        <v>26.680837836960649</v>
      </c>
      <c r="C40" s="304">
        <f t="shared" si="64"/>
        <v>26.010618738593603</v>
      </c>
      <c r="D40" s="304">
        <f t="shared" si="65"/>
        <v>22.715933140299082</v>
      </c>
      <c r="E40" s="304"/>
      <c r="F40" s="304">
        <v>3.9974582279014787E-3</v>
      </c>
      <c r="G40" s="304">
        <v>5.0950037311693532E-3</v>
      </c>
      <c r="H40" s="304">
        <v>7.4157158752168415E-3</v>
      </c>
      <c r="I40" s="304"/>
      <c r="J40" s="304">
        <v>0.23768607229452829</v>
      </c>
      <c r="K40" s="304">
        <v>0.38652994001437824</v>
      </c>
      <c r="L40" s="304">
        <v>0.69190038671496967</v>
      </c>
      <c r="M40" s="304"/>
      <c r="N40" s="304">
        <v>0.71758997437208594</v>
      </c>
      <c r="O40" s="304">
        <v>0.9488666537869237</v>
      </c>
      <c r="P40" s="304">
        <v>1.3494757929112433</v>
      </c>
      <c r="Q40" s="306"/>
      <c r="R40" s="305">
        <v>0.43330373397117372</v>
      </c>
      <c r="S40" s="305">
        <v>0.47519999699928256</v>
      </c>
      <c r="T40" s="305">
        <v>0.51255710607680294</v>
      </c>
      <c r="U40" s="306"/>
      <c r="V40" s="305">
        <v>0.79997983828611618</v>
      </c>
      <c r="W40" s="305">
        <v>0.92584741304272833</v>
      </c>
      <c r="X40" s="305">
        <v>0.9373967859463066</v>
      </c>
      <c r="Y40" s="306"/>
      <c r="Z40" s="305">
        <v>6.4383300594617712</v>
      </c>
      <c r="AA40" s="305">
        <v>7.6560863373733268</v>
      </c>
      <c r="AB40" s="305">
        <v>8.1409050921817361</v>
      </c>
      <c r="AC40" s="306"/>
      <c r="AD40" s="305">
        <v>8.1700470477575404</v>
      </c>
      <c r="AE40" s="305">
        <v>9.5258868355552568</v>
      </c>
      <c r="AF40" s="305">
        <v>8.6445866822218367</v>
      </c>
      <c r="AG40" s="306"/>
      <c r="AH40" s="305">
        <v>6.0534351256979049</v>
      </c>
      <c r="AI40" s="305">
        <v>5.0111980637243523</v>
      </c>
      <c r="AJ40" s="305">
        <v>2.0650764266883614</v>
      </c>
      <c r="AK40" s="306"/>
      <c r="AL40" s="305">
        <v>3.8264685268916292</v>
      </c>
      <c r="AM40" s="305">
        <v>1.075908494366187</v>
      </c>
      <c r="AN40" s="305">
        <v>0.3666191516826095</v>
      </c>
    </row>
    <row r="41" spans="1:40" x14ac:dyDescent="0.2">
      <c r="A41" s="39" t="str">
        <f t="shared" si="63"/>
        <v>Elementary occupations</v>
      </c>
      <c r="B41" s="307">
        <f t="shared" si="66"/>
        <v>7.4648209245442674</v>
      </c>
      <c r="C41" s="307">
        <f t="shared" si="64"/>
        <v>8.5148049298963038</v>
      </c>
      <c r="D41" s="307">
        <f>SUM(H41,L41,P41,T41,X41,AB41,AF41,AJ41,AN41)</f>
        <v>7.5371465972455871</v>
      </c>
      <c r="E41" s="307"/>
      <c r="F41" s="307">
        <v>1.1451185727688915E-2</v>
      </c>
      <c r="G41" s="307">
        <v>1.3755202982211162E-2</v>
      </c>
      <c r="H41" s="307">
        <v>2.0802663124391226E-2</v>
      </c>
      <c r="I41" s="307"/>
      <c r="J41" s="307">
        <v>7.1311555477905589E-2</v>
      </c>
      <c r="K41" s="307">
        <v>0.11033990936658054</v>
      </c>
      <c r="L41" s="307">
        <v>0.17561689378604561</v>
      </c>
      <c r="M41" s="307"/>
      <c r="N41" s="307">
        <v>0.27294428397872583</v>
      </c>
      <c r="O41" s="307">
        <v>0.48665601601243014</v>
      </c>
      <c r="P41" s="307">
        <v>0.67922599351408008</v>
      </c>
      <c r="Q41" s="308"/>
      <c r="R41" s="307">
        <v>0.18071885229667434</v>
      </c>
      <c r="S41" s="307">
        <v>0.29250947794762544</v>
      </c>
      <c r="T41" s="307">
        <v>0.40338315792166851</v>
      </c>
      <c r="U41" s="308"/>
      <c r="V41" s="307">
        <v>0.1398467980089371</v>
      </c>
      <c r="W41" s="307">
        <v>0.23253039314720747</v>
      </c>
      <c r="X41" s="307">
        <v>0.29772357069037342</v>
      </c>
      <c r="Y41" s="308"/>
      <c r="Z41" s="307">
        <v>0.85110961445038469</v>
      </c>
      <c r="AA41" s="307">
        <v>1.1033361608684626</v>
      </c>
      <c r="AB41" s="307">
        <v>1.1045803532715219</v>
      </c>
      <c r="AC41" s="308"/>
      <c r="AD41" s="307">
        <v>1.7825740186594239</v>
      </c>
      <c r="AE41" s="307">
        <v>2.4332320452530394</v>
      </c>
      <c r="AF41" s="307">
        <v>2.2383931023585428</v>
      </c>
      <c r="AG41" s="308"/>
      <c r="AH41" s="307">
        <v>2.5938519791541865</v>
      </c>
      <c r="AI41" s="307">
        <v>2.8926455433993592</v>
      </c>
      <c r="AJ41" s="307">
        <v>2.1365633698541817</v>
      </c>
      <c r="AK41" s="308"/>
      <c r="AL41" s="307">
        <v>1.5610126367903403</v>
      </c>
      <c r="AM41" s="307">
        <v>0.94980018091938734</v>
      </c>
      <c r="AN41" s="307">
        <v>0.48085749272478168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West Midlands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90.207999999999885</v>
      </c>
      <c r="C50" s="305">
        <f>SUM(C51:C59)</f>
        <v>90.48399999999998</v>
      </c>
      <c r="D50" s="305">
        <f>SUM(D51:D59)</f>
        <v>92.255999999999858</v>
      </c>
      <c r="E50" s="304"/>
      <c r="F50" s="305">
        <f>SUM(F51:F59)</f>
        <v>0.20801858795228659</v>
      </c>
      <c r="G50" s="305">
        <f>SUM(G51:G59)</f>
        <v>0.28438141539534845</v>
      </c>
      <c r="H50" s="305">
        <f>SUM(H51:H59)</f>
        <v>0.51757755527100135</v>
      </c>
      <c r="I50" s="304"/>
      <c r="J50" s="305">
        <f>SUM(J51:J59)</f>
        <v>3.4635999997659499</v>
      </c>
      <c r="K50" s="305">
        <f>SUM(K51:K59)</f>
        <v>4.6949095932750868</v>
      </c>
      <c r="L50" s="305">
        <f>SUM(L51:L59)</f>
        <v>7.6293746435110243</v>
      </c>
      <c r="M50" s="304"/>
      <c r="N50" s="305">
        <f>SUM(N51:N59)</f>
        <v>7.0000152114709184</v>
      </c>
      <c r="O50" s="305">
        <f>SUM(O51:O59)</f>
        <v>7.4078598361834711</v>
      </c>
      <c r="P50" s="305">
        <f>SUM(P51:P59)</f>
        <v>8.566716085603332</v>
      </c>
      <c r="Q50" s="304"/>
      <c r="R50" s="305">
        <f>SUM(R51:R59)</f>
        <v>2.707667961113871</v>
      </c>
      <c r="S50" s="305">
        <f>SUM(S51:S59)</f>
        <v>2.9098674315877462</v>
      </c>
      <c r="T50" s="305">
        <f>SUM(T51:T59)</f>
        <v>3.6261707380940318</v>
      </c>
      <c r="U50" s="304"/>
      <c r="V50" s="305">
        <f>SUM(V51:V59)</f>
        <v>5.329199990670153</v>
      </c>
      <c r="W50" s="305">
        <f>SUM(W51:W59)</f>
        <v>5.5494712235854164</v>
      </c>
      <c r="X50" s="305">
        <f>SUM(X51:X59)</f>
        <v>6.6477184505752751</v>
      </c>
      <c r="Y50" s="304"/>
      <c r="Z50" s="305">
        <f>SUM(Z51:Z59)</f>
        <v>27.040278352427887</v>
      </c>
      <c r="AA50" s="305">
        <f>SUM(AA51:AA59)</f>
        <v>27.988123005587191</v>
      </c>
      <c r="AB50" s="305">
        <f>SUM(AB51:AB59)</f>
        <v>29.43688685586385</v>
      </c>
      <c r="AC50" s="304"/>
      <c r="AD50" s="305">
        <f>SUM(AD51:AD59)</f>
        <v>23.370150044277135</v>
      </c>
      <c r="AE50" s="305">
        <f>SUM(AE51:AE59)</f>
        <v>25.673683447719313</v>
      </c>
      <c r="AF50" s="305">
        <f>SUM(AF51:AF59)</f>
        <v>25.849370856019299</v>
      </c>
      <c r="AG50" s="304"/>
      <c r="AH50" s="305">
        <f>SUM(AH51:AH59)</f>
        <v>13.424816879215966</v>
      </c>
      <c r="AI50" s="305">
        <f>SUM(AI51:AI59)</f>
        <v>11.906506202139887</v>
      </c>
      <c r="AJ50" s="305">
        <f>SUM(AJ51:AJ59)</f>
        <v>8.6397894481509958</v>
      </c>
      <c r="AK50" s="304"/>
      <c r="AL50" s="305">
        <f>SUM(AL51:AL59)</f>
        <v>7.6642529731057421</v>
      </c>
      <c r="AM50" s="305">
        <f>SUM(AM51:AM59)</f>
        <v>4.069197844526526</v>
      </c>
      <c r="AN50" s="305">
        <f>SUM(AN51:AN59)</f>
        <v>1.3423953669110544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8.1851179892708981</v>
      </c>
      <c r="C51" s="304">
        <f t="shared" ref="C51:D51" si="68">SUM(G51,K51,O51,S51,W51,AA51,AE51,AI51,AM51)</f>
        <v>7.3423563475285212</v>
      </c>
      <c r="D51" s="304">
        <f t="shared" si="68"/>
        <v>8.4145328447063132</v>
      </c>
      <c r="E51" s="304"/>
      <c r="F51" s="304">
        <v>2.0951268209057655E-2</v>
      </c>
      <c r="G51" s="304">
        <v>2.6688276554357414E-2</v>
      </c>
      <c r="H51" s="304">
        <v>4.5825874765454709E-2</v>
      </c>
      <c r="I51" s="304"/>
      <c r="J51" s="304">
        <v>0.84465283146938441</v>
      </c>
      <c r="K51" s="304">
        <v>1.0120126807797645</v>
      </c>
      <c r="L51" s="304">
        <v>1.7608595327209351</v>
      </c>
      <c r="M51" s="304"/>
      <c r="N51" s="304">
        <v>1.3377977437714537</v>
      </c>
      <c r="O51" s="304">
        <v>1.2046089824901174</v>
      </c>
      <c r="P51" s="304">
        <v>1.2868928312945926</v>
      </c>
      <c r="Q51" s="304"/>
      <c r="R51" s="304">
        <v>0.39410762132659488</v>
      </c>
      <c r="S51" s="304">
        <v>0.34461290247800813</v>
      </c>
      <c r="T51" s="304">
        <v>0.37438282088715868</v>
      </c>
      <c r="U51" s="304"/>
      <c r="V51" s="304">
        <v>0.86878731798419573</v>
      </c>
      <c r="W51" s="304">
        <v>0.77771254840982851</v>
      </c>
      <c r="X51" s="304">
        <v>0.90262557162135593</v>
      </c>
      <c r="Y51" s="304"/>
      <c r="Z51" s="304">
        <v>2.0988447615404118</v>
      </c>
      <c r="AA51" s="304">
        <v>1.9085095496888571</v>
      </c>
      <c r="AB51" s="304">
        <v>2.4121247204873137</v>
      </c>
      <c r="AC51" s="304"/>
      <c r="AD51" s="304">
        <v>1.1984892298785832</v>
      </c>
      <c r="AE51" s="304">
        <v>1.0447912047183514</v>
      </c>
      <c r="AF51" s="304">
        <v>0.92146692224801252</v>
      </c>
      <c r="AG51" s="304"/>
      <c r="AH51" s="304">
        <v>0.81293089409420594</v>
      </c>
      <c r="AI51" s="304">
        <v>0.60896352756740979</v>
      </c>
      <c r="AJ51" s="304">
        <v>0.41724121442253476</v>
      </c>
      <c r="AK51" s="304"/>
      <c r="AL51" s="304">
        <v>0.60855632099701018</v>
      </c>
      <c r="AM51" s="304">
        <v>0.41445667484182741</v>
      </c>
      <c r="AN51" s="304">
        <v>0.29311335625895402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10.6787865475301</v>
      </c>
      <c r="C52" s="304">
        <f t="shared" ref="C52:C59" si="70">SUM(G52,K52,O52,S52,W52,AA52,AE52,AI52,AM52)</f>
        <v>11.559301051592328</v>
      </c>
      <c r="D52" s="304">
        <f t="shared" ref="D52:D59" si="71">SUM(H52,L52,P52,T52,X52,AB52,AF52,AJ52,AN52)</f>
        <v>13.39850408285308</v>
      </c>
      <c r="E52" s="304"/>
      <c r="F52" s="304">
        <v>9.6923831862412671E-2</v>
      </c>
      <c r="G52" s="304">
        <v>0.12747500565659478</v>
      </c>
      <c r="H52" s="304">
        <v>0.17825433364486901</v>
      </c>
      <c r="I52" s="304"/>
      <c r="J52" s="304">
        <v>1.2899503338291805</v>
      </c>
      <c r="K52" s="304">
        <v>1.8042812691849099</v>
      </c>
      <c r="L52" s="304">
        <v>2.7940747305878331</v>
      </c>
      <c r="M52" s="304"/>
      <c r="N52" s="304">
        <v>2.1317406625975863</v>
      </c>
      <c r="O52" s="304">
        <v>2.0699449658518887</v>
      </c>
      <c r="P52" s="304">
        <v>2.1054839067338316</v>
      </c>
      <c r="Q52" s="304"/>
      <c r="R52" s="304">
        <v>0.32639766536132198</v>
      </c>
      <c r="S52" s="304">
        <v>0.2559217491433477</v>
      </c>
      <c r="T52" s="304">
        <v>0.28438643353408671</v>
      </c>
      <c r="U52" s="304"/>
      <c r="V52" s="304">
        <v>0.90270798952623554</v>
      </c>
      <c r="W52" s="304">
        <v>0.76533130733187738</v>
      </c>
      <c r="X52" s="304">
        <v>0.5815923169956746</v>
      </c>
      <c r="Y52" s="304"/>
      <c r="Z52" s="304">
        <v>3.1022836948178645</v>
      </c>
      <c r="AA52" s="304">
        <v>3.5717503329536164</v>
      </c>
      <c r="AB52" s="304">
        <v>4.5652092905112731</v>
      </c>
      <c r="AC52" s="304"/>
      <c r="AD52" s="304">
        <v>1.7773472298262531</v>
      </c>
      <c r="AE52" s="304">
        <v>2.1395473020841664</v>
      </c>
      <c r="AF52" s="304">
        <v>2.3982934949891992</v>
      </c>
      <c r="AG52" s="304"/>
      <c r="AH52" s="304">
        <v>0.62061026891089088</v>
      </c>
      <c r="AI52" s="304">
        <v>0.53202076007398325</v>
      </c>
      <c r="AJ52" s="304">
        <v>0.35271989181202401</v>
      </c>
      <c r="AK52" s="304"/>
      <c r="AL52" s="304">
        <v>0.43082487079835402</v>
      </c>
      <c r="AM52" s="304">
        <v>0.29302835931194432</v>
      </c>
      <c r="AN52" s="304">
        <v>0.1384896840442901</v>
      </c>
    </row>
    <row r="53" spans="1:40" x14ac:dyDescent="0.2">
      <c r="A53" s="13" t="str">
        <f t="shared" si="67"/>
        <v>Associate professional occupations</v>
      </c>
      <c r="B53" s="304">
        <f t="shared" si="69"/>
        <v>4.9482422769935805</v>
      </c>
      <c r="C53" s="304">
        <f t="shared" si="70"/>
        <v>4.7803582268014928</v>
      </c>
      <c r="D53" s="304">
        <f t="shared" si="71"/>
        <v>5.3205516021135164</v>
      </c>
      <c r="E53" s="304"/>
      <c r="F53" s="304">
        <v>1.1331447791904562E-2</v>
      </c>
      <c r="G53" s="304">
        <v>1.4297868241881213E-2</v>
      </c>
      <c r="H53" s="304">
        <v>2.4770741608148999E-2</v>
      </c>
      <c r="I53" s="304"/>
      <c r="J53" s="304">
        <v>0.39307428514403475</v>
      </c>
      <c r="K53" s="304">
        <v>0.52390198609722993</v>
      </c>
      <c r="L53" s="304">
        <v>0.89523025958452007</v>
      </c>
      <c r="M53" s="304"/>
      <c r="N53" s="304">
        <v>0.79431177526456986</v>
      </c>
      <c r="O53" s="304">
        <v>0.79223773223444549</v>
      </c>
      <c r="P53" s="304">
        <v>0.89508630693639823</v>
      </c>
      <c r="Q53" s="304"/>
      <c r="R53" s="304">
        <v>0.34638950794975493</v>
      </c>
      <c r="S53" s="304">
        <v>0.36780077249672011</v>
      </c>
      <c r="T53" s="304">
        <v>0.46068349287823473</v>
      </c>
      <c r="U53" s="304"/>
      <c r="V53" s="304">
        <v>0.71690935315386362</v>
      </c>
      <c r="W53" s="304">
        <v>0.69365006158717102</v>
      </c>
      <c r="X53" s="304">
        <v>0.81795353201585153</v>
      </c>
      <c r="Y53" s="304"/>
      <c r="Z53" s="304">
        <v>0.92766001002887655</v>
      </c>
      <c r="AA53" s="304">
        <v>0.77361877867819495</v>
      </c>
      <c r="AB53" s="304">
        <v>0.72533731770479148</v>
      </c>
      <c r="AC53" s="304"/>
      <c r="AD53" s="304">
        <v>0.87367752701071499</v>
      </c>
      <c r="AE53" s="304">
        <v>0.87130157436823952</v>
      </c>
      <c r="AF53" s="304">
        <v>0.93751326649469358</v>
      </c>
      <c r="AG53" s="304"/>
      <c r="AH53" s="304">
        <v>0.69784441951442067</v>
      </c>
      <c r="AI53" s="304">
        <v>0.62830959069072623</v>
      </c>
      <c r="AJ53" s="304">
        <v>0.47794491125541266</v>
      </c>
      <c r="AK53" s="304"/>
      <c r="AL53" s="304">
        <v>0.18704395113544034</v>
      </c>
      <c r="AM53" s="304">
        <v>0.11523986240688419</v>
      </c>
      <c r="AN53" s="304">
        <v>8.6031773635465436E-2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7.0699624229559053</v>
      </c>
      <c r="C54" s="304">
        <f t="shared" si="70"/>
        <v>6.9345365183432852</v>
      </c>
      <c r="D54" s="304">
        <f t="shared" si="71"/>
        <v>6.6405765575054421</v>
      </c>
      <c r="E54" s="304"/>
      <c r="F54" s="304">
        <v>5.6570604866663557E-2</v>
      </c>
      <c r="G54" s="304">
        <v>8.5032671639249949E-2</v>
      </c>
      <c r="H54" s="304">
        <v>0.21764802060012889</v>
      </c>
      <c r="I54" s="304"/>
      <c r="J54" s="304">
        <v>0.39304631465306317</v>
      </c>
      <c r="K54" s="304">
        <v>0.56661377913739031</v>
      </c>
      <c r="L54" s="304">
        <v>0.88686930937145525</v>
      </c>
      <c r="M54" s="304"/>
      <c r="N54" s="304">
        <v>1.0898765436610212</v>
      </c>
      <c r="O54" s="304">
        <v>1.3158718212554825</v>
      </c>
      <c r="P54" s="304">
        <v>1.7256806653608763</v>
      </c>
      <c r="Q54" s="304"/>
      <c r="R54" s="304">
        <v>0.68597302267768512</v>
      </c>
      <c r="S54" s="304">
        <v>0.77456279666007644</v>
      </c>
      <c r="T54" s="304">
        <v>1.0268393991848936</v>
      </c>
      <c r="U54" s="304"/>
      <c r="V54" s="304">
        <v>0.37558444559591792</v>
      </c>
      <c r="W54" s="304">
        <v>0.40870940933316485</v>
      </c>
      <c r="X54" s="304">
        <v>0.6081668654051039</v>
      </c>
      <c r="Y54" s="304"/>
      <c r="Z54" s="304">
        <v>1.2010819248793356</v>
      </c>
      <c r="AA54" s="304">
        <v>1.0809768657447423</v>
      </c>
      <c r="AB54" s="304">
        <v>0.77939160427068166</v>
      </c>
      <c r="AC54" s="304"/>
      <c r="AD54" s="304">
        <v>1.1379839726935701</v>
      </c>
      <c r="AE54" s="304">
        <v>0.91827563893595943</v>
      </c>
      <c r="AF54" s="304">
        <v>0.45068989393817266</v>
      </c>
      <c r="AG54" s="304"/>
      <c r="AH54" s="304">
        <v>1.6118235352978876</v>
      </c>
      <c r="AI54" s="304">
        <v>1.5822814202543227</v>
      </c>
      <c r="AJ54" s="304">
        <v>0.91657906818431145</v>
      </c>
      <c r="AK54" s="304"/>
      <c r="AL54" s="304">
        <v>0.51802205863076112</v>
      </c>
      <c r="AM54" s="304">
        <v>0.20221211538289599</v>
      </c>
      <c r="AN54" s="304">
        <v>2.8711731189817985E-2</v>
      </c>
    </row>
    <row r="55" spans="1:40" x14ac:dyDescent="0.2">
      <c r="A55" s="13" t="str">
        <f t="shared" si="67"/>
        <v>Skilled trades occupations</v>
      </c>
      <c r="B55" s="304">
        <f t="shared" si="69"/>
        <v>45.111631528258009</v>
      </c>
      <c r="C55" s="304">
        <f t="shared" si="70"/>
        <v>44.710005706927255</v>
      </c>
      <c r="D55" s="304">
        <f t="shared" si="71"/>
        <v>41.912931692319795</v>
      </c>
      <c r="E55" s="304"/>
      <c r="F55" s="304">
        <v>4.8060445754806993E-3</v>
      </c>
      <c r="G55" s="304">
        <v>6.4899944415884722E-3</v>
      </c>
      <c r="H55" s="304">
        <v>8.6923636233242427E-3</v>
      </c>
      <c r="I55" s="304"/>
      <c r="J55" s="304">
        <v>0.32198134688066338</v>
      </c>
      <c r="K55" s="304">
        <v>0.46216552506910663</v>
      </c>
      <c r="L55" s="304">
        <v>0.72683469897517672</v>
      </c>
      <c r="M55" s="304"/>
      <c r="N55" s="304">
        <v>1.1580578850426739</v>
      </c>
      <c r="O55" s="304">
        <v>1.4166571611501844</v>
      </c>
      <c r="P55" s="304">
        <v>1.748650030323712</v>
      </c>
      <c r="Q55" s="304"/>
      <c r="R55" s="304">
        <v>0.73912525532016893</v>
      </c>
      <c r="S55" s="304">
        <v>0.88488977423685455</v>
      </c>
      <c r="T55" s="304">
        <v>1.0821620671913375</v>
      </c>
      <c r="U55" s="304"/>
      <c r="V55" s="304">
        <v>1.9283385291438964</v>
      </c>
      <c r="W55" s="304">
        <v>2.2280821734164244</v>
      </c>
      <c r="X55" s="304">
        <v>2.8760282746138879</v>
      </c>
      <c r="Y55" s="304"/>
      <c r="Z55" s="304">
        <v>15.96944828119838</v>
      </c>
      <c r="AA55" s="304">
        <v>16.077727347433317</v>
      </c>
      <c r="AB55" s="304">
        <v>14.932153524241983</v>
      </c>
      <c r="AC55" s="304"/>
      <c r="AD55" s="304">
        <v>14.172700088194567</v>
      </c>
      <c r="AE55" s="304">
        <v>15.69044486431071</v>
      </c>
      <c r="AF55" s="304">
        <v>15.56571636963309</v>
      </c>
      <c r="AG55" s="304"/>
      <c r="AH55" s="304">
        <v>6.4846324835019598</v>
      </c>
      <c r="AI55" s="304">
        <v>5.6848008296832777</v>
      </c>
      <c r="AJ55" s="304">
        <v>4.5004479380478992</v>
      </c>
      <c r="AK55" s="304"/>
      <c r="AL55" s="304">
        <v>4.3325416144002151</v>
      </c>
      <c r="AM55" s="304">
        <v>2.2587480371857995</v>
      </c>
      <c r="AN55" s="304">
        <v>0.47224642566938929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0.2046548777000825</v>
      </c>
      <c r="C56" s="304">
        <f t="shared" si="70"/>
        <v>0.18887684721677217</v>
      </c>
      <c r="D56" s="304">
        <f t="shared" si="71"/>
        <v>0.20487902131880012</v>
      </c>
      <c r="E56" s="304"/>
      <c r="F56" s="304">
        <v>8.7470093550804718E-5</v>
      </c>
      <c r="G56" s="304">
        <v>1.0791295086927468E-4</v>
      </c>
      <c r="H56" s="304">
        <v>2.3887855220974298E-4</v>
      </c>
      <c r="I56" s="304"/>
      <c r="J56" s="304">
        <v>1.2038955180340493E-2</v>
      </c>
      <c r="K56" s="304">
        <v>1.3943089960196541E-2</v>
      </c>
      <c r="L56" s="304">
        <v>1.918002597817595E-2</v>
      </c>
      <c r="M56" s="304"/>
      <c r="N56" s="304">
        <v>1.3795926376815884E-2</v>
      </c>
      <c r="O56" s="304">
        <v>1.3065837402721827E-2</v>
      </c>
      <c r="P56" s="304">
        <v>1.5130101774458438E-2</v>
      </c>
      <c r="Q56" s="304"/>
      <c r="R56" s="304">
        <v>2.7534123606670216E-3</v>
      </c>
      <c r="S56" s="304">
        <v>2.6734387186133149E-3</v>
      </c>
      <c r="T56" s="304">
        <v>3.2196097463697577E-3</v>
      </c>
      <c r="U56" s="304"/>
      <c r="V56" s="304">
        <v>5.9485464734128374E-3</v>
      </c>
      <c r="W56" s="304">
        <v>5.8610115388131184E-3</v>
      </c>
      <c r="X56" s="304">
        <v>6.5535550029255903E-3</v>
      </c>
      <c r="Y56" s="304"/>
      <c r="Z56" s="304">
        <v>7.2781938246591252E-2</v>
      </c>
      <c r="AA56" s="304">
        <v>7.9112866105499252E-2</v>
      </c>
      <c r="AB56" s="304">
        <v>9.7680377198495191E-2</v>
      </c>
      <c r="AC56" s="304"/>
      <c r="AD56" s="304">
        <v>2.2623576382624105E-2</v>
      </c>
      <c r="AE56" s="304">
        <v>2.0976736758088945E-2</v>
      </c>
      <c r="AF56" s="304">
        <v>2.3871669888969421E-2</v>
      </c>
      <c r="AG56" s="304"/>
      <c r="AH56" s="304">
        <v>3.8444263790191828E-2</v>
      </c>
      <c r="AI56" s="304">
        <v>3.0443523852799848E-2</v>
      </c>
      <c r="AJ56" s="304">
        <v>2.6414783835254217E-2</v>
      </c>
      <c r="AK56" s="304"/>
      <c r="AL56" s="304">
        <v>3.6180788795888277E-2</v>
      </c>
      <c r="AM56" s="304">
        <v>2.269242992917004E-2</v>
      </c>
      <c r="AN56" s="304">
        <v>1.2590019341941823E-2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1.7003955344725237</v>
      </c>
      <c r="C57" s="304">
        <f t="shared" si="70"/>
        <v>1.7556001233815195</v>
      </c>
      <c r="D57" s="304">
        <f t="shared" si="71"/>
        <v>1.8111367607203559</v>
      </c>
      <c r="E57" s="304"/>
      <c r="F57" s="304">
        <v>3.0886427512635478E-3</v>
      </c>
      <c r="G57" s="304">
        <v>4.3004634181292275E-3</v>
      </c>
      <c r="H57" s="304">
        <v>8.6985349589087883E-3</v>
      </c>
      <c r="I57" s="304"/>
      <c r="J57" s="304">
        <v>9.557450610343711E-2</v>
      </c>
      <c r="K57" s="304">
        <v>0.12473671454269387</v>
      </c>
      <c r="L57" s="304">
        <v>0.1812470387914808</v>
      </c>
      <c r="M57" s="304"/>
      <c r="N57" s="304">
        <v>0.27083625614692364</v>
      </c>
      <c r="O57" s="304">
        <v>0.30555768205365158</v>
      </c>
      <c r="P57" s="304">
        <v>0.35677610034986501</v>
      </c>
      <c r="Q57" s="304"/>
      <c r="R57" s="304">
        <v>7.7907175980241564E-2</v>
      </c>
      <c r="S57" s="304">
        <v>9.5927768553124251E-2</v>
      </c>
      <c r="T57" s="304">
        <v>0.11607893982240398</v>
      </c>
      <c r="U57" s="304"/>
      <c r="V57" s="304">
        <v>9.8682825870156338E-2</v>
      </c>
      <c r="W57" s="304">
        <v>0.11119756772080266</v>
      </c>
      <c r="X57" s="304">
        <v>0.12742169992291733</v>
      </c>
      <c r="Y57" s="304"/>
      <c r="Z57" s="304">
        <v>0.60820870179978326</v>
      </c>
      <c r="AA57" s="304">
        <v>0.66032130514475962</v>
      </c>
      <c r="AB57" s="304">
        <v>0.73686546211072756</v>
      </c>
      <c r="AC57" s="304"/>
      <c r="AD57" s="304">
        <v>0.10577698397317691</v>
      </c>
      <c r="AE57" s="304">
        <v>9.6860085773715077E-2</v>
      </c>
      <c r="AF57" s="304">
        <v>5.3330288408116072E-2</v>
      </c>
      <c r="AG57" s="304"/>
      <c r="AH57" s="304">
        <v>0.17524379303255846</v>
      </c>
      <c r="AI57" s="304">
        <v>0.15166430975288703</v>
      </c>
      <c r="AJ57" s="304">
        <v>7.1745565584449417E-2</v>
      </c>
      <c r="AK57" s="304"/>
      <c r="AL57" s="304">
        <v>0.26507664881498277</v>
      </c>
      <c r="AM57" s="304">
        <v>0.20503422642175603</v>
      </c>
      <c r="AN57" s="304">
        <v>0.15897313077148675</v>
      </c>
    </row>
    <row r="58" spans="1:40" x14ac:dyDescent="0.2">
      <c r="A58" s="13" t="str">
        <f t="shared" si="67"/>
        <v>Process, plant and machine operatives</v>
      </c>
      <c r="B58" s="304">
        <f t="shared" si="69"/>
        <v>6.7170849460431628</v>
      </c>
      <c r="C58" s="304">
        <f t="shared" si="70"/>
        <v>7.1663679264221134</v>
      </c>
      <c r="D58" s="304">
        <f t="shared" si="71"/>
        <v>7.5835997352812852</v>
      </c>
      <c r="E58" s="304"/>
      <c r="F58" s="304">
        <v>1.3782862250090835E-2</v>
      </c>
      <c r="G58" s="304">
        <v>1.9438850444534823E-2</v>
      </c>
      <c r="H58" s="304">
        <v>3.2425708512988254E-2</v>
      </c>
      <c r="I58" s="304"/>
      <c r="J58" s="304">
        <v>6.7651722432539627E-2</v>
      </c>
      <c r="K58" s="304">
        <v>0.11148802846096842</v>
      </c>
      <c r="L58" s="304">
        <v>0.21879768022848214</v>
      </c>
      <c r="M58" s="304"/>
      <c r="N58" s="304">
        <v>0.11347276441817851</v>
      </c>
      <c r="O58" s="304">
        <v>0.15941524618699288</v>
      </c>
      <c r="P58" s="304">
        <v>0.26520220990894922</v>
      </c>
      <c r="Q58" s="304"/>
      <c r="R58" s="304">
        <v>0.10769246638283825</v>
      </c>
      <c r="S58" s="304">
        <v>0.15205767712944704</v>
      </c>
      <c r="T58" s="304">
        <v>0.24320859606177903</v>
      </c>
      <c r="U58" s="304"/>
      <c r="V58" s="304">
        <v>0.26033836932761856</v>
      </c>
      <c r="W58" s="304">
        <v>0.31123980755809594</v>
      </c>
      <c r="X58" s="304">
        <v>0.39418686081254067</v>
      </c>
      <c r="Y58" s="304"/>
      <c r="Z58" s="304">
        <v>1.6849820690194122</v>
      </c>
      <c r="AA58" s="304">
        <v>2.012854791240192</v>
      </c>
      <c r="AB58" s="304">
        <v>2.5053589173458723</v>
      </c>
      <c r="AC58" s="304"/>
      <c r="AD58" s="304">
        <v>2.4053487212295837</v>
      </c>
      <c r="AE58" s="304">
        <v>2.8329287024373948</v>
      </c>
      <c r="AF58" s="304">
        <v>3.0096212361066961</v>
      </c>
      <c r="AG58" s="304"/>
      <c r="AH58" s="304">
        <v>1.5639450486425051</v>
      </c>
      <c r="AI58" s="304">
        <v>1.3273024684025074</v>
      </c>
      <c r="AJ58" s="304">
        <v>0.84039237986674198</v>
      </c>
      <c r="AK58" s="304"/>
      <c r="AL58" s="304">
        <v>0.49987092234039676</v>
      </c>
      <c r="AM58" s="304">
        <v>0.23964235456197969</v>
      </c>
      <c r="AN58" s="304">
        <v>7.4406146437235754E-2</v>
      </c>
    </row>
    <row r="59" spans="1:40" x14ac:dyDescent="0.2">
      <c r="A59" s="13" t="str">
        <f t="shared" si="67"/>
        <v>Elementary occupations</v>
      </c>
      <c r="B59" s="304">
        <f t="shared" si="69"/>
        <v>5.5921238767756449</v>
      </c>
      <c r="C59" s="304">
        <f t="shared" si="70"/>
        <v>6.0465972517866931</v>
      </c>
      <c r="D59" s="304">
        <f t="shared" si="71"/>
        <v>6.969287703181271</v>
      </c>
      <c r="E59" s="304"/>
      <c r="F59" s="304">
        <v>4.7641555186226042E-4</v>
      </c>
      <c r="G59" s="304">
        <v>5.5037204814332736E-4</v>
      </c>
      <c r="H59" s="304">
        <v>1.0230990049687398E-3</v>
      </c>
      <c r="I59" s="304"/>
      <c r="J59" s="304">
        <v>4.5629704073306694E-2</v>
      </c>
      <c r="K59" s="304">
        <v>7.5766520042826205E-2</v>
      </c>
      <c r="L59" s="304">
        <v>0.14628136727296573</v>
      </c>
      <c r="M59" s="304"/>
      <c r="N59" s="304">
        <v>9.0125654191695506E-2</v>
      </c>
      <c r="O59" s="304">
        <v>0.13050040755798656</v>
      </c>
      <c r="P59" s="304">
        <v>0.16781393292064894</v>
      </c>
      <c r="Q59" s="304"/>
      <c r="R59" s="304">
        <v>2.7321833754597864E-2</v>
      </c>
      <c r="S59" s="304">
        <v>3.1420552171555031E-2</v>
      </c>
      <c r="T59" s="304">
        <v>3.5209378787767871E-2</v>
      </c>
      <c r="U59" s="304"/>
      <c r="V59" s="304">
        <v>0.17190261359485562</v>
      </c>
      <c r="W59" s="304">
        <v>0.24768733668923873</v>
      </c>
      <c r="X59" s="304">
        <v>0.33318977418501833</v>
      </c>
      <c r="Y59" s="304"/>
      <c r="Z59" s="304">
        <v>1.3749869708972278</v>
      </c>
      <c r="AA59" s="304">
        <v>1.8232511685980146</v>
      </c>
      <c r="AB59" s="304">
        <v>2.6827656419927099</v>
      </c>
      <c r="AC59" s="304"/>
      <c r="AD59" s="304">
        <v>1.6762027150880621</v>
      </c>
      <c r="AE59" s="304">
        <v>2.0585573383326845</v>
      </c>
      <c r="AF59" s="304">
        <v>2.4888677143123505</v>
      </c>
      <c r="AG59" s="304"/>
      <c r="AH59" s="304">
        <v>1.4193421724313435</v>
      </c>
      <c r="AI59" s="304">
        <v>1.3607197718619746</v>
      </c>
      <c r="AJ59" s="304">
        <v>1.0363036951423676</v>
      </c>
      <c r="AK59" s="304"/>
      <c r="AL59" s="304">
        <v>0.78613579719269389</v>
      </c>
      <c r="AM59" s="304">
        <v>0.31814378448426839</v>
      </c>
      <c r="AN59" s="304">
        <v>7.7833099562473196E-2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366.57600000000019</v>
      </c>
      <c r="C62" s="305">
        <f>SUM(C63:C71)</f>
        <v>380.67500000000001</v>
      </c>
      <c r="D62" s="305">
        <f>SUM(D63:D71)</f>
        <v>401.59299999999962</v>
      </c>
      <c r="E62" s="304"/>
      <c r="F62" s="305">
        <f>SUM(F63:F71)</f>
        <v>1.08264293773048</v>
      </c>
      <c r="G62" s="305">
        <f>SUM(G63:G71)</f>
        <v>1.5986731770234177</v>
      </c>
      <c r="H62" s="305">
        <f>SUM(H63:H71)</f>
        <v>3.091805451414678</v>
      </c>
      <c r="I62" s="304"/>
      <c r="J62" s="305">
        <f>SUM(J63:J71)</f>
        <v>13.257310307536171</v>
      </c>
      <c r="K62" s="305">
        <f>SUM(K63:K71)</f>
        <v>18.922162799215215</v>
      </c>
      <c r="L62" s="305">
        <f>SUM(L63:L71)</f>
        <v>35.906023313208742</v>
      </c>
      <c r="M62" s="304"/>
      <c r="N62" s="305">
        <f>SUM(N63:N71)</f>
        <v>46.786400435349421</v>
      </c>
      <c r="O62" s="305">
        <f>SUM(O63:O71)</f>
        <v>54.638492214452825</v>
      </c>
      <c r="P62" s="305">
        <f>SUM(P63:P71)</f>
        <v>74.841504796292554</v>
      </c>
      <c r="Q62" s="304"/>
      <c r="R62" s="305">
        <f>SUM(R63:R71)</f>
        <v>14.058268926831282</v>
      </c>
      <c r="S62" s="305">
        <f>SUM(S63:S71)</f>
        <v>15.96797928026534</v>
      </c>
      <c r="T62" s="305">
        <f>SUM(T63:T71)</f>
        <v>22.097099825780312</v>
      </c>
      <c r="U62" s="304"/>
      <c r="V62" s="305">
        <f>SUM(V63:V71)</f>
        <v>16.586767578332939</v>
      </c>
      <c r="W62" s="305">
        <f>SUM(W63:W71)</f>
        <v>18.511350928697485</v>
      </c>
      <c r="X62" s="305">
        <f>SUM(X63:X71)</f>
        <v>24.182797471942013</v>
      </c>
      <c r="Y62" s="304"/>
      <c r="Z62" s="305">
        <f>SUM(Z63:Z71)</f>
        <v>81.986254472599313</v>
      </c>
      <c r="AA62" s="305">
        <f>SUM(AA63:AA71)</f>
        <v>88.436957215259511</v>
      </c>
      <c r="AB62" s="305">
        <f>SUM(AB63:AB71)</f>
        <v>95.548455691594114</v>
      </c>
      <c r="AC62" s="304"/>
      <c r="AD62" s="305">
        <f>SUM(AD63:AD71)</f>
        <v>92.942211658890471</v>
      </c>
      <c r="AE62" s="305">
        <f>SUM(AE63:AE71)</f>
        <v>102.52978099960336</v>
      </c>
      <c r="AF62" s="305">
        <f>SUM(AF63:AF71)</f>
        <v>97.209653695309981</v>
      </c>
      <c r="AG62" s="304"/>
      <c r="AH62" s="305">
        <f>SUM(AH63:AH71)</f>
        <v>63.299289340652756</v>
      </c>
      <c r="AI62" s="305">
        <f>SUM(AI63:AI71)</f>
        <v>56.557071895851358</v>
      </c>
      <c r="AJ62" s="305">
        <f>SUM(AJ63:AJ71)</f>
        <v>34.442600977027752</v>
      </c>
      <c r="AK62" s="304"/>
      <c r="AL62" s="305">
        <f>SUM(AL63:AL71)</f>
        <v>36.576854342077347</v>
      </c>
      <c r="AM62" s="305">
        <f>SUM(AM63:AM71)</f>
        <v>23.512531489631456</v>
      </c>
      <c r="AN62" s="305">
        <f>SUM(AN63:AN71)</f>
        <v>14.27305877742948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49.634425864066415</v>
      </c>
      <c r="C63" s="304">
        <f t="shared" ref="C63:C71" si="73">SUM(G63,K63,O63,S63,W63,AA63,AE63,AI63,AM63)</f>
        <v>48.123781977330786</v>
      </c>
      <c r="D63" s="304">
        <f t="shared" ref="D63:D71" si="74">SUM(H63,L63,P63,T63,X63,AB63,AF63,AJ63,AN63)</f>
        <v>55.886703445264018</v>
      </c>
      <c r="E63" s="304"/>
      <c r="F63" s="304">
        <v>0.1818169935761004</v>
      </c>
      <c r="G63" s="304">
        <v>0.25525928145011467</v>
      </c>
      <c r="H63" s="304">
        <v>0.52057856362843524</v>
      </c>
      <c r="I63" s="304"/>
      <c r="J63" s="304">
        <v>2.9372120352087721</v>
      </c>
      <c r="K63" s="304">
        <v>3.8001671099310905</v>
      </c>
      <c r="L63" s="304">
        <v>7.2785241508228671</v>
      </c>
      <c r="M63" s="304"/>
      <c r="N63" s="304">
        <v>10.693531168037211</v>
      </c>
      <c r="O63" s="304">
        <v>11.209089078376115</v>
      </c>
      <c r="P63" s="304">
        <v>14.873683832498001</v>
      </c>
      <c r="Q63" s="304"/>
      <c r="R63" s="304">
        <v>2.142788729767259</v>
      </c>
      <c r="S63" s="304">
        <v>2.0941356724867499</v>
      </c>
      <c r="T63" s="304">
        <v>2.8524290404147012</v>
      </c>
      <c r="U63" s="304"/>
      <c r="V63" s="304">
        <v>2.8343954855455742</v>
      </c>
      <c r="W63" s="304">
        <v>2.7331939098658626</v>
      </c>
      <c r="X63" s="304">
        <v>3.2690158139795344</v>
      </c>
      <c r="Y63" s="304"/>
      <c r="Z63" s="304">
        <v>9.8899172228731693</v>
      </c>
      <c r="AA63" s="304">
        <v>9.6066972031637139</v>
      </c>
      <c r="AB63" s="304">
        <v>11.093873108033675</v>
      </c>
      <c r="AC63" s="304"/>
      <c r="AD63" s="304">
        <v>10.761188454763012</v>
      </c>
      <c r="AE63" s="304">
        <v>10.52064260700643</v>
      </c>
      <c r="AF63" s="304">
        <v>10.203125315114235</v>
      </c>
      <c r="AG63" s="304"/>
      <c r="AH63" s="304">
        <v>8.234279472501532</v>
      </c>
      <c r="AI63" s="304">
        <v>6.7065837207028576</v>
      </c>
      <c r="AJ63" s="304">
        <v>4.8721055157284301</v>
      </c>
      <c r="AK63" s="304"/>
      <c r="AL63" s="304">
        <v>1.9592963017937819</v>
      </c>
      <c r="AM63" s="304">
        <v>1.1980133943478521</v>
      </c>
      <c r="AN63" s="304">
        <v>0.92336810504413869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31.547169040911495</v>
      </c>
      <c r="C64" s="304">
        <f t="shared" si="73"/>
        <v>35.164242292930645</v>
      </c>
      <c r="D64" s="304">
        <f t="shared" si="74"/>
        <v>41.354292856807184</v>
      </c>
      <c r="E64" s="304"/>
      <c r="F64" s="304">
        <v>0.43734021947396506</v>
      </c>
      <c r="G64" s="304">
        <v>0.65664974785379382</v>
      </c>
      <c r="H64" s="304">
        <v>1.2357041398081785</v>
      </c>
      <c r="I64" s="304"/>
      <c r="J64" s="304">
        <v>3.3926090849876531</v>
      </c>
      <c r="K64" s="304">
        <v>4.871414252104481</v>
      </c>
      <c r="L64" s="304">
        <v>8.6416543975835296</v>
      </c>
      <c r="M64" s="304"/>
      <c r="N64" s="304">
        <v>7.6518093391313471</v>
      </c>
      <c r="O64" s="304">
        <v>8.9516340292223031</v>
      </c>
      <c r="P64" s="304">
        <v>11.332599805669622</v>
      </c>
      <c r="Q64" s="304"/>
      <c r="R64" s="304">
        <v>1.2568807386076266</v>
      </c>
      <c r="S64" s="304">
        <v>1.2371791037855524</v>
      </c>
      <c r="T64" s="304">
        <v>1.333386415158186</v>
      </c>
      <c r="U64" s="304"/>
      <c r="V64" s="304">
        <v>1.705756595456126</v>
      </c>
      <c r="W64" s="304">
        <v>1.901721588697646</v>
      </c>
      <c r="X64" s="304">
        <v>2.2587294067641537</v>
      </c>
      <c r="Y64" s="304"/>
      <c r="Z64" s="304">
        <v>6.8894025782767496</v>
      </c>
      <c r="AA64" s="304">
        <v>7.8466112391252176</v>
      </c>
      <c r="AB64" s="304">
        <v>9.0056400029110861</v>
      </c>
      <c r="AC64" s="304"/>
      <c r="AD64" s="304">
        <v>5.5088948955225625</v>
      </c>
      <c r="AE64" s="304">
        <v>5.7750562615706498</v>
      </c>
      <c r="AF64" s="304">
        <v>4.9087282053993233</v>
      </c>
      <c r="AG64" s="304"/>
      <c r="AH64" s="304">
        <v>3.4062972246458196</v>
      </c>
      <c r="AI64" s="304">
        <v>3.0756930434260599</v>
      </c>
      <c r="AJ64" s="304">
        <v>1.8582213500793743</v>
      </c>
      <c r="AK64" s="304"/>
      <c r="AL64" s="304">
        <v>1.2981783648096425</v>
      </c>
      <c r="AM64" s="304">
        <v>0.8482830271449443</v>
      </c>
      <c r="AN64" s="304">
        <v>0.77962913343373086</v>
      </c>
    </row>
    <row r="65" spans="1:40" x14ac:dyDescent="0.2">
      <c r="A65" s="13" t="str">
        <f t="shared" si="72"/>
        <v>Associate professional occupations</v>
      </c>
      <c r="B65" s="304">
        <f t="shared" si="75"/>
        <v>27.127826569091905</v>
      </c>
      <c r="C65" s="304">
        <f t="shared" si="73"/>
        <v>27.88085941671002</v>
      </c>
      <c r="D65" s="304">
        <f t="shared" si="74"/>
        <v>31.293480078190218</v>
      </c>
      <c r="E65" s="304"/>
      <c r="F65" s="304">
        <v>0.13912405955247159</v>
      </c>
      <c r="G65" s="304">
        <v>0.18308329441656893</v>
      </c>
      <c r="H65" s="304">
        <v>0.33133743121594161</v>
      </c>
      <c r="I65" s="304"/>
      <c r="J65" s="304">
        <v>1.400436031828824</v>
      </c>
      <c r="K65" s="304">
        <v>1.8874232362328933</v>
      </c>
      <c r="L65" s="304">
        <v>3.2550879029136941</v>
      </c>
      <c r="M65" s="304"/>
      <c r="N65" s="304">
        <v>5.2220128026824479</v>
      </c>
      <c r="O65" s="304">
        <v>5.6558755901539826</v>
      </c>
      <c r="P65" s="304">
        <v>7.2204047107863571</v>
      </c>
      <c r="Q65" s="304"/>
      <c r="R65" s="304">
        <v>1.2355161414626048</v>
      </c>
      <c r="S65" s="304">
        <v>1.3488910589839123</v>
      </c>
      <c r="T65" s="304">
        <v>1.8747875859656598</v>
      </c>
      <c r="U65" s="304"/>
      <c r="V65" s="304">
        <v>1.5363505797605947</v>
      </c>
      <c r="W65" s="304">
        <v>1.639675282843188</v>
      </c>
      <c r="X65" s="304">
        <v>2.0650006375711492</v>
      </c>
      <c r="Y65" s="304"/>
      <c r="Z65" s="304">
        <v>6.49181771959217</v>
      </c>
      <c r="AA65" s="304">
        <v>6.8875238661134013</v>
      </c>
      <c r="AB65" s="304">
        <v>7.8000521426274023</v>
      </c>
      <c r="AC65" s="304"/>
      <c r="AD65" s="304">
        <v>6.0419422381461771</v>
      </c>
      <c r="AE65" s="304">
        <v>6.5064987371348089</v>
      </c>
      <c r="AF65" s="304">
        <v>6.368598962825943</v>
      </c>
      <c r="AG65" s="304"/>
      <c r="AH65" s="304">
        <v>3.5699526357233071</v>
      </c>
      <c r="AI65" s="304">
        <v>2.8644751437742304</v>
      </c>
      <c r="AJ65" s="304">
        <v>1.624389029942396</v>
      </c>
      <c r="AK65" s="304"/>
      <c r="AL65" s="304">
        <v>1.490674360343307</v>
      </c>
      <c r="AM65" s="304">
        <v>0.90741320705703477</v>
      </c>
      <c r="AN65" s="304">
        <v>0.75382167434167613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36.492317030829156</v>
      </c>
      <c r="C66" s="304">
        <f t="shared" si="73"/>
        <v>39.483632467731915</v>
      </c>
      <c r="D66" s="304">
        <f t="shared" si="74"/>
        <v>42.758383220512698</v>
      </c>
      <c r="E66" s="304"/>
      <c r="F66" s="304">
        <v>8.4082796718787059E-2</v>
      </c>
      <c r="G66" s="304">
        <v>0.13140016759882914</v>
      </c>
      <c r="H66" s="304">
        <v>0.2537915982976533</v>
      </c>
      <c r="I66" s="304"/>
      <c r="J66" s="304">
        <v>1.4666608182073215</v>
      </c>
      <c r="K66" s="304">
        <v>2.1816330715447876</v>
      </c>
      <c r="L66" s="304">
        <v>4.0018396426003031</v>
      </c>
      <c r="M66" s="304"/>
      <c r="N66" s="304">
        <v>5.5748254703941402</v>
      </c>
      <c r="O66" s="304">
        <v>7.0304361486208293</v>
      </c>
      <c r="P66" s="304">
        <v>10.200385652183119</v>
      </c>
      <c r="Q66" s="304"/>
      <c r="R66" s="304">
        <v>1.8893467609001959</v>
      </c>
      <c r="S66" s="304">
        <v>2.2014449470324986</v>
      </c>
      <c r="T66" s="304">
        <v>3.0435152581377549</v>
      </c>
      <c r="U66" s="304"/>
      <c r="V66" s="304">
        <v>1.9047469490999454</v>
      </c>
      <c r="W66" s="304">
        <v>2.0960420706936018</v>
      </c>
      <c r="X66" s="304">
        <v>2.7120772914311262</v>
      </c>
      <c r="Y66" s="304"/>
      <c r="Z66" s="304">
        <v>8.6774371219489819</v>
      </c>
      <c r="AA66" s="304">
        <v>9.6208619603366561</v>
      </c>
      <c r="AB66" s="304">
        <v>10.091070759243562</v>
      </c>
      <c r="AC66" s="304"/>
      <c r="AD66" s="304">
        <v>10.779963085802944</v>
      </c>
      <c r="AE66" s="304">
        <v>12.125559590207237</v>
      </c>
      <c r="AF66" s="304">
        <v>10.931106409721643</v>
      </c>
      <c r="AG66" s="304"/>
      <c r="AH66" s="304">
        <v>4.5903452204868938</v>
      </c>
      <c r="AI66" s="304">
        <v>3.1874833329868131</v>
      </c>
      <c r="AJ66" s="304">
        <v>1.0525144473959258</v>
      </c>
      <c r="AK66" s="304"/>
      <c r="AL66" s="304">
        <v>1.5249088072699424</v>
      </c>
      <c r="AM66" s="304">
        <v>0.90877117871065949</v>
      </c>
      <c r="AN66" s="304">
        <v>0.47208216150161147</v>
      </c>
    </row>
    <row r="67" spans="1:40" x14ac:dyDescent="0.2">
      <c r="A67" s="13" t="str">
        <f t="shared" si="72"/>
        <v>Skilled trades occupations</v>
      </c>
      <c r="B67" s="304">
        <f t="shared" si="75"/>
        <v>30.342665984057721</v>
      </c>
      <c r="C67" s="304">
        <f t="shared" si="73"/>
        <v>30.76889721755153</v>
      </c>
      <c r="D67" s="304">
        <f t="shared" si="74"/>
        <v>30.480421222759883</v>
      </c>
      <c r="E67" s="304"/>
      <c r="F67" s="304">
        <v>1.3621665380368764E-2</v>
      </c>
      <c r="G67" s="304">
        <v>2.0210332012940306E-2</v>
      </c>
      <c r="H67" s="304">
        <v>4.6066259966941442E-2</v>
      </c>
      <c r="I67" s="304"/>
      <c r="J67" s="304">
        <v>0.42105395044288774</v>
      </c>
      <c r="K67" s="304">
        <v>0.64746476243851758</v>
      </c>
      <c r="L67" s="304">
        <v>1.3094337340197006</v>
      </c>
      <c r="M67" s="304"/>
      <c r="N67" s="304">
        <v>1.4328242628792902</v>
      </c>
      <c r="O67" s="304">
        <v>1.8018666295642105</v>
      </c>
      <c r="P67" s="304">
        <v>2.4696407013170347</v>
      </c>
      <c r="Q67" s="304"/>
      <c r="R67" s="304">
        <v>0.78455012323169016</v>
      </c>
      <c r="S67" s="304">
        <v>0.87762309269981942</v>
      </c>
      <c r="T67" s="304">
        <v>1.1564094063337849</v>
      </c>
      <c r="U67" s="304"/>
      <c r="V67" s="304">
        <v>1.4428762054661193</v>
      </c>
      <c r="W67" s="304">
        <v>1.6382453954232448</v>
      </c>
      <c r="X67" s="304">
        <v>2.0578067101365147</v>
      </c>
      <c r="Y67" s="304"/>
      <c r="Z67" s="304">
        <v>9.8733895670022047</v>
      </c>
      <c r="AA67" s="304">
        <v>10.660718195827249</v>
      </c>
      <c r="AB67" s="304">
        <v>10.9087498580323</v>
      </c>
      <c r="AC67" s="304"/>
      <c r="AD67" s="304">
        <v>7.608609682674814</v>
      </c>
      <c r="AE67" s="304">
        <v>8.1169148047771742</v>
      </c>
      <c r="AF67" s="304">
        <v>8.2204417406004939</v>
      </c>
      <c r="AG67" s="304"/>
      <c r="AH67" s="304">
        <v>5.0210499430616435</v>
      </c>
      <c r="AI67" s="304">
        <v>4.7197184041395559</v>
      </c>
      <c r="AJ67" s="304">
        <v>2.886159761507185</v>
      </c>
      <c r="AK67" s="304"/>
      <c r="AL67" s="304">
        <v>3.7446905839187035</v>
      </c>
      <c r="AM67" s="304">
        <v>2.2861356006688163</v>
      </c>
      <c r="AN67" s="304">
        <v>1.4257130508459273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10.234888319029809</v>
      </c>
      <c r="C68" s="304">
        <f t="shared" si="73"/>
        <v>9.9017380320458912</v>
      </c>
      <c r="D68" s="304">
        <f t="shared" si="74"/>
        <v>11.384979145017407</v>
      </c>
      <c r="E68" s="304"/>
      <c r="F68" s="304">
        <v>1.2988059136111419E-2</v>
      </c>
      <c r="G68" s="304">
        <v>2.0573780998114778E-2</v>
      </c>
      <c r="H68" s="304">
        <v>4.522888690436528E-2</v>
      </c>
      <c r="I68" s="304"/>
      <c r="J68" s="304">
        <v>0.22537263274591107</v>
      </c>
      <c r="K68" s="304">
        <v>0.30437135526113485</v>
      </c>
      <c r="L68" s="304">
        <v>0.62371987345040092</v>
      </c>
      <c r="M68" s="304"/>
      <c r="N68" s="304">
        <v>1.1836959974728944</v>
      </c>
      <c r="O68" s="304">
        <v>1.2858568025306554</v>
      </c>
      <c r="P68" s="304">
        <v>1.7232447717495356</v>
      </c>
      <c r="Q68" s="304"/>
      <c r="R68" s="304">
        <v>0.99847405751866103</v>
      </c>
      <c r="S68" s="304">
        <v>1.1217938616512193</v>
      </c>
      <c r="T68" s="304">
        <v>1.7188812700261462</v>
      </c>
      <c r="U68" s="304"/>
      <c r="V68" s="304">
        <v>0.91683814653607265</v>
      </c>
      <c r="W68" s="304">
        <v>0.94731025452769579</v>
      </c>
      <c r="X68" s="304">
        <v>1.3791226296250221</v>
      </c>
      <c r="Y68" s="304"/>
      <c r="Z68" s="304">
        <v>1.9237815306385435</v>
      </c>
      <c r="AA68" s="304">
        <v>1.9109147958055179</v>
      </c>
      <c r="AB68" s="304">
        <v>2.1550087910242723</v>
      </c>
      <c r="AC68" s="304"/>
      <c r="AD68" s="304">
        <v>2.5228685415985104</v>
      </c>
      <c r="AE68" s="304">
        <v>2.5700316324911499</v>
      </c>
      <c r="AF68" s="304">
        <v>2.5980952054941073</v>
      </c>
      <c r="AG68" s="304"/>
      <c r="AH68" s="304">
        <v>1.2772253008699155</v>
      </c>
      <c r="AI68" s="304">
        <v>1.1348285497711645</v>
      </c>
      <c r="AJ68" s="304">
        <v>0.74954739426415518</v>
      </c>
      <c r="AK68" s="304"/>
      <c r="AL68" s="304">
        <v>1.1736440525131879</v>
      </c>
      <c r="AM68" s="304">
        <v>0.60605699900923948</v>
      </c>
      <c r="AN68" s="304">
        <v>0.39213032247940388</v>
      </c>
    </row>
    <row r="69" spans="1:40" x14ac:dyDescent="0.2">
      <c r="A69" s="13" t="str">
        <f t="shared" si="72"/>
        <v>Sales and customer service occupations</v>
      </c>
      <c r="B69" s="304">
        <f t="shared" si="75"/>
        <v>64.855151172091041</v>
      </c>
      <c r="C69" s="304">
        <f t="shared" si="73"/>
        <v>63.742453839778669</v>
      </c>
      <c r="D69" s="304">
        <f t="shared" si="74"/>
        <v>63.083826544842957</v>
      </c>
      <c r="E69" s="304"/>
      <c r="F69" s="304">
        <v>6.3667783834626748E-2</v>
      </c>
      <c r="G69" s="304">
        <v>8.7210529353514643E-2</v>
      </c>
      <c r="H69" s="304">
        <v>0.14350764620687589</v>
      </c>
      <c r="I69" s="304"/>
      <c r="J69" s="304">
        <v>1.5603731269075944</v>
      </c>
      <c r="K69" s="304">
        <v>2.2985708075443894</v>
      </c>
      <c r="L69" s="304">
        <v>4.6210006154407477</v>
      </c>
      <c r="M69" s="304"/>
      <c r="N69" s="304">
        <v>7.356121155446993</v>
      </c>
      <c r="O69" s="304">
        <v>8.4997760943877143</v>
      </c>
      <c r="P69" s="304">
        <v>12.024018079060008</v>
      </c>
      <c r="Q69" s="304"/>
      <c r="R69" s="304">
        <v>2.3633307956580989</v>
      </c>
      <c r="S69" s="304">
        <v>2.5207216520360332</v>
      </c>
      <c r="T69" s="304">
        <v>3.4150039680382842</v>
      </c>
      <c r="U69" s="304"/>
      <c r="V69" s="304">
        <v>1.9145293257219334</v>
      </c>
      <c r="W69" s="304">
        <v>1.8672539129168624</v>
      </c>
      <c r="X69" s="304">
        <v>2.3765017108388147</v>
      </c>
      <c r="Y69" s="304"/>
      <c r="Z69" s="304">
        <v>17.344851591392693</v>
      </c>
      <c r="AA69" s="304">
        <v>18.340503032883777</v>
      </c>
      <c r="AB69" s="304">
        <v>19.31665414640435</v>
      </c>
      <c r="AC69" s="304"/>
      <c r="AD69" s="304">
        <v>17.260364204141652</v>
      </c>
      <c r="AE69" s="304">
        <v>18.00803801002251</v>
      </c>
      <c r="AF69" s="304">
        <v>15.628985283229202</v>
      </c>
      <c r="AG69" s="304"/>
      <c r="AH69" s="304">
        <v>10.621557148490618</v>
      </c>
      <c r="AI69" s="304">
        <v>8.668322792592301</v>
      </c>
      <c r="AJ69" s="304">
        <v>3.8961737743489944</v>
      </c>
      <c r="AK69" s="304"/>
      <c r="AL69" s="304">
        <v>6.3703560404968407</v>
      </c>
      <c r="AM69" s="304">
        <v>3.4520570080415696</v>
      </c>
      <c r="AN69" s="304">
        <v>1.6619813212756849</v>
      </c>
    </row>
    <row r="70" spans="1:40" x14ac:dyDescent="0.2">
      <c r="A70" s="13" t="str">
        <f t="shared" si="72"/>
        <v>Process, plant and machine operatives</v>
      </c>
      <c r="B70" s="304">
        <f t="shared" si="75"/>
        <v>49.794047532431527</v>
      </c>
      <c r="C70" s="304">
        <f t="shared" si="73"/>
        <v>53.357964459428395</v>
      </c>
      <c r="D70" s="304">
        <f t="shared" si="74"/>
        <v>54.437415029222286</v>
      </c>
      <c r="E70" s="304"/>
      <c r="F70" s="304">
        <v>0.1299864691914073</v>
      </c>
      <c r="G70" s="304">
        <v>0.21630270623562384</v>
      </c>
      <c r="H70" s="304">
        <v>0.46776005583851016</v>
      </c>
      <c r="I70" s="304"/>
      <c r="J70" s="304">
        <v>0.50083310683472326</v>
      </c>
      <c r="K70" s="304">
        <v>0.81708436677712559</v>
      </c>
      <c r="L70" s="304">
        <v>1.6059537127178891</v>
      </c>
      <c r="M70" s="304"/>
      <c r="N70" s="304">
        <v>2.2012207930251546</v>
      </c>
      <c r="O70" s="304">
        <v>3.1621161353813094</v>
      </c>
      <c r="P70" s="304">
        <v>5.3431225005604803</v>
      </c>
      <c r="Q70" s="304"/>
      <c r="R70" s="304">
        <v>0.95754026802359715</v>
      </c>
      <c r="S70" s="304">
        <v>1.2633948706032008</v>
      </c>
      <c r="T70" s="304">
        <v>1.7375401620015105</v>
      </c>
      <c r="U70" s="304"/>
      <c r="V70" s="304">
        <v>1.5866715353926428</v>
      </c>
      <c r="W70" s="304">
        <v>1.9595415427879839</v>
      </c>
      <c r="X70" s="304">
        <v>2.7558092136410339</v>
      </c>
      <c r="Y70" s="304"/>
      <c r="Z70" s="304">
        <v>8.7257516016960448</v>
      </c>
      <c r="AA70" s="304">
        <v>10.678346481231507</v>
      </c>
      <c r="AB70" s="304">
        <v>12.481422115935075</v>
      </c>
      <c r="AC70" s="304"/>
      <c r="AD70" s="304">
        <v>14.777523365548321</v>
      </c>
      <c r="AE70" s="304">
        <v>18.351785624015697</v>
      </c>
      <c r="AF70" s="304">
        <v>19.277210326185127</v>
      </c>
      <c r="AG70" s="304"/>
      <c r="AH70" s="304">
        <v>12.918793090927872</v>
      </c>
      <c r="AI70" s="304">
        <v>12.396274515152006</v>
      </c>
      <c r="AJ70" s="304">
        <v>8.9038305927445176</v>
      </c>
      <c r="AK70" s="304"/>
      <c r="AL70" s="304">
        <v>7.9957273017917672</v>
      </c>
      <c r="AM70" s="304">
        <v>4.5131182172439406</v>
      </c>
      <c r="AN70" s="304">
        <v>1.8647663495981437</v>
      </c>
    </row>
    <row r="71" spans="1:40" x14ac:dyDescent="0.2">
      <c r="A71" s="13" t="str">
        <f t="shared" si="72"/>
        <v>Elementary occupations</v>
      </c>
      <c r="B71" s="304">
        <f t="shared" si="75"/>
        <v>66.5475084874911</v>
      </c>
      <c r="C71" s="304">
        <f t="shared" si="73"/>
        <v>72.251430296492117</v>
      </c>
      <c r="D71" s="304">
        <f t="shared" si="74"/>
        <v>70.913498457382985</v>
      </c>
      <c r="E71" s="304"/>
      <c r="F71" s="304">
        <v>2.0014890866641696E-2</v>
      </c>
      <c r="G71" s="304">
        <v>2.7983337103917618E-2</v>
      </c>
      <c r="H71" s="304">
        <v>4.7830869547776635E-2</v>
      </c>
      <c r="I71" s="304"/>
      <c r="J71" s="304">
        <v>1.3527595203724854</v>
      </c>
      <c r="K71" s="304">
        <v>2.114033837380795</v>
      </c>
      <c r="L71" s="304">
        <v>4.5688092836596095</v>
      </c>
      <c r="M71" s="304"/>
      <c r="N71" s="304">
        <v>5.4703594462799394</v>
      </c>
      <c r="O71" s="304">
        <v>7.0418417062157044</v>
      </c>
      <c r="P71" s="304">
        <v>9.6544047424683956</v>
      </c>
      <c r="Q71" s="304"/>
      <c r="R71" s="304">
        <v>2.4298413116615474</v>
      </c>
      <c r="S71" s="304">
        <v>3.3027950209863555</v>
      </c>
      <c r="T71" s="304">
        <v>4.9651467197042818</v>
      </c>
      <c r="U71" s="304"/>
      <c r="V71" s="304">
        <v>2.7446027553539305</v>
      </c>
      <c r="W71" s="304">
        <v>3.728366970941404</v>
      </c>
      <c r="X71" s="304">
        <v>5.3087340579546654</v>
      </c>
      <c r="Y71" s="304"/>
      <c r="Z71" s="304">
        <v>12.169905539178759</v>
      </c>
      <c r="AA71" s="304">
        <v>12.884780440772472</v>
      </c>
      <c r="AB71" s="304">
        <v>12.69598476738239</v>
      </c>
      <c r="AC71" s="304"/>
      <c r="AD71" s="304">
        <v>17.680857190692471</v>
      </c>
      <c r="AE71" s="304">
        <v>20.555253732377707</v>
      </c>
      <c r="AF71" s="304">
        <v>19.073362246739926</v>
      </c>
      <c r="AG71" s="304"/>
      <c r="AH71" s="304">
        <v>13.659789303945155</v>
      </c>
      <c r="AI71" s="304">
        <v>13.80369239330637</v>
      </c>
      <c r="AJ71" s="304">
        <v>8.599659111016777</v>
      </c>
      <c r="AK71" s="304"/>
      <c r="AL71" s="304">
        <v>11.019378529140178</v>
      </c>
      <c r="AM71" s="304">
        <v>8.7926828574073994</v>
      </c>
      <c r="AN71" s="304">
        <v>5.9995666589091643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414.91499999999991</v>
      </c>
      <c r="C74" s="305">
        <f>SUM(C75:C83)</f>
        <v>425.14499999999998</v>
      </c>
      <c r="D74" s="305">
        <f>SUM(D75:D83)</f>
        <v>443.32600000000008</v>
      </c>
      <c r="E74" s="304"/>
      <c r="F74" s="305">
        <f>SUM(F75:F83)</f>
        <v>6.2191343306602525</v>
      </c>
      <c r="G74" s="305">
        <f>SUM(G75:G83)</f>
        <v>8.0265772732577521</v>
      </c>
      <c r="H74" s="305">
        <f>SUM(H75:H83)</f>
        <v>11.666704835910405</v>
      </c>
      <c r="I74" s="304"/>
      <c r="J74" s="305">
        <f>SUM(J75:J83)</f>
        <v>52.068871977412108</v>
      </c>
      <c r="K74" s="305">
        <f>SUM(K75:K83)</f>
        <v>66.387954641369333</v>
      </c>
      <c r="L74" s="305">
        <f>SUM(L75:L83)</f>
        <v>97.65339787331277</v>
      </c>
      <c r="M74" s="304"/>
      <c r="N74" s="305">
        <f>SUM(N75:N83)</f>
        <v>105.46160684201756</v>
      </c>
      <c r="O74" s="305">
        <f>SUM(O75:O83)</f>
        <v>108.33449455577947</v>
      </c>
      <c r="P74" s="305">
        <f>SUM(P75:P83)</f>
        <v>117.52849510159422</v>
      </c>
      <c r="Q74" s="304"/>
      <c r="R74" s="305">
        <f>SUM(R75:R83)</f>
        <v>20.775806832187701</v>
      </c>
      <c r="S74" s="305">
        <f>SUM(S75:S83)</f>
        <v>21.940948288319923</v>
      </c>
      <c r="T74" s="305">
        <f>SUM(T75:T83)</f>
        <v>25.593124623191272</v>
      </c>
      <c r="U74" s="304"/>
      <c r="V74" s="305">
        <f>SUM(V75:V83)</f>
        <v>25.821367819125967</v>
      </c>
      <c r="W74" s="305">
        <f>SUM(W75:W83)</f>
        <v>26.369547579450252</v>
      </c>
      <c r="X74" s="305">
        <f>SUM(X75:X83)</f>
        <v>29.269747190637002</v>
      </c>
      <c r="Y74" s="304"/>
      <c r="Z74" s="305">
        <f>SUM(Z75:Z83)</f>
        <v>63.839934236892063</v>
      </c>
      <c r="AA74" s="305">
        <f>SUM(AA75:AA83)</f>
        <v>61.903392865683728</v>
      </c>
      <c r="AB74" s="305">
        <f>SUM(AB75:AB83)</f>
        <v>57.10119799203234</v>
      </c>
      <c r="AC74" s="304"/>
      <c r="AD74" s="305">
        <f>SUM(AD75:AD83)</f>
        <v>68.15535284849993</v>
      </c>
      <c r="AE74" s="305">
        <f>SUM(AE75:AE83)</f>
        <v>70.779654426515592</v>
      </c>
      <c r="AF74" s="305">
        <f>SUM(AF75:AF83)</f>
        <v>61.693131468238469</v>
      </c>
      <c r="AG74" s="304"/>
      <c r="AH74" s="305">
        <f>SUM(AH75:AH83)</f>
        <v>48.071941388156567</v>
      </c>
      <c r="AI74" s="305">
        <f>SUM(AI75:AI83)</f>
        <v>43.385495005609322</v>
      </c>
      <c r="AJ74" s="305">
        <f>SUM(AJ75:AJ83)</f>
        <v>29.889292745044649</v>
      </c>
      <c r="AK74" s="304"/>
      <c r="AL74" s="305">
        <f>SUM(AL75:AL83)</f>
        <v>24.500983725047778</v>
      </c>
      <c r="AM74" s="305">
        <f>SUM(AM75:AM83)</f>
        <v>18.016935364014714</v>
      </c>
      <c r="AN74" s="305">
        <f>SUM(AN75:AN83)</f>
        <v>12.930908170038895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45.508574388095674</v>
      </c>
      <c r="C75" s="305">
        <f t="shared" ref="C75:C83" si="77">SUM(G75,K75,O75,S75,W75,AA75,AE75,AI75,AM75)</f>
        <v>42.400737411160073</v>
      </c>
      <c r="D75" s="305">
        <f t="shared" ref="D75:D83" si="78">SUM(H75,L75,P75,T75,X75,AB75,AF75,AJ75,AN75)</f>
        <v>45.65517716181882</v>
      </c>
      <c r="E75" s="304"/>
      <c r="F75" s="304">
        <v>0.90888126032030392</v>
      </c>
      <c r="G75" s="304">
        <v>1.0878660142438425</v>
      </c>
      <c r="H75" s="304">
        <v>1.6471784678428403</v>
      </c>
      <c r="I75" s="304"/>
      <c r="J75" s="304">
        <v>6.8831792584177194</v>
      </c>
      <c r="K75" s="304">
        <v>7.9904591615235567</v>
      </c>
      <c r="L75" s="304">
        <v>11.846351923146003</v>
      </c>
      <c r="M75" s="304"/>
      <c r="N75" s="304">
        <v>14.214372834902987</v>
      </c>
      <c r="O75" s="304">
        <v>13.12312052109028</v>
      </c>
      <c r="P75" s="304">
        <v>14.30391851660184</v>
      </c>
      <c r="Q75" s="304"/>
      <c r="R75" s="304">
        <v>1.4796174930990462</v>
      </c>
      <c r="S75" s="304">
        <v>1.283730337282861</v>
      </c>
      <c r="T75" s="304">
        <v>1.3078674753626371</v>
      </c>
      <c r="U75" s="304"/>
      <c r="V75" s="304">
        <v>3.7527985763809024</v>
      </c>
      <c r="W75" s="304">
        <v>3.4077419884714293</v>
      </c>
      <c r="X75" s="304">
        <v>3.7162242827834593</v>
      </c>
      <c r="Y75" s="304"/>
      <c r="Z75" s="304">
        <v>7.3019613855340735</v>
      </c>
      <c r="AA75" s="304">
        <v>6.2328085962734106</v>
      </c>
      <c r="AB75" s="304">
        <v>5.7300094625795044</v>
      </c>
      <c r="AC75" s="304"/>
      <c r="AD75" s="304">
        <v>5.3814959641033191</v>
      </c>
      <c r="AE75" s="304">
        <v>4.8145094728941116</v>
      </c>
      <c r="AF75" s="304">
        <v>3.852057977866723</v>
      </c>
      <c r="AG75" s="304"/>
      <c r="AH75" s="304">
        <v>4.0291518733977725</v>
      </c>
      <c r="AI75" s="304">
        <v>3.4054487372896576</v>
      </c>
      <c r="AJ75" s="304">
        <v>2.5499797594971882</v>
      </c>
      <c r="AK75" s="304"/>
      <c r="AL75" s="304">
        <v>1.5571157419395549</v>
      </c>
      <c r="AM75" s="304">
        <v>1.0550525820909251</v>
      </c>
      <c r="AN75" s="304">
        <v>0.70158929613862042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97.868197765178934</v>
      </c>
      <c r="C76" s="305">
        <f t="shared" si="77"/>
        <v>105.76834577827456</v>
      </c>
      <c r="D76" s="305">
        <f>SUM(H76,L76,P76,T76,X76,AB76,AF76,AJ76,AN76)</f>
        <v>116.18702282108839</v>
      </c>
      <c r="E76" s="304"/>
      <c r="F76" s="304">
        <v>3.3948226786996738</v>
      </c>
      <c r="G76" s="304">
        <v>4.3833475585411676</v>
      </c>
      <c r="H76" s="304">
        <v>5.9519391675708508</v>
      </c>
      <c r="I76" s="304"/>
      <c r="J76" s="304">
        <v>22.907653086262275</v>
      </c>
      <c r="K76" s="304">
        <v>29.340987134695606</v>
      </c>
      <c r="L76" s="304">
        <v>40.601729740938417</v>
      </c>
      <c r="M76" s="304"/>
      <c r="N76" s="304">
        <v>37.26683234028382</v>
      </c>
      <c r="O76" s="304">
        <v>37.839607333528129</v>
      </c>
      <c r="P76" s="304">
        <v>37.61974688587015</v>
      </c>
      <c r="Q76" s="304"/>
      <c r="R76" s="304">
        <v>3.3509485781116566</v>
      </c>
      <c r="S76" s="304">
        <v>3.4565097764449555</v>
      </c>
      <c r="T76" s="304">
        <v>3.7815044972596872</v>
      </c>
      <c r="U76" s="304"/>
      <c r="V76" s="304">
        <v>6.1830341551282002</v>
      </c>
      <c r="W76" s="304">
        <v>6.1472285865467073</v>
      </c>
      <c r="X76" s="304">
        <v>6.4439665478495014</v>
      </c>
      <c r="Y76" s="304"/>
      <c r="Z76" s="304">
        <v>10.487954446968883</v>
      </c>
      <c r="AA76" s="304">
        <v>10.668154011919226</v>
      </c>
      <c r="AB76" s="304">
        <v>10.459967190781002</v>
      </c>
      <c r="AC76" s="304"/>
      <c r="AD76" s="304">
        <v>7.7853579680033782</v>
      </c>
      <c r="AE76" s="304">
        <v>8.1402332433701599</v>
      </c>
      <c r="AF76" s="304">
        <v>7.3232607643822147</v>
      </c>
      <c r="AG76" s="304"/>
      <c r="AH76" s="304">
        <v>4.4695875824751079</v>
      </c>
      <c r="AI76" s="304">
        <v>4.0811167653987024</v>
      </c>
      <c r="AJ76" s="304">
        <v>2.6977803386346833</v>
      </c>
      <c r="AK76" s="304"/>
      <c r="AL76" s="304">
        <v>2.0220069292459302</v>
      </c>
      <c r="AM76" s="304">
        <v>1.7111613678299178</v>
      </c>
      <c r="AN76" s="304">
        <v>1.307127687801886</v>
      </c>
    </row>
    <row r="77" spans="1:40" x14ac:dyDescent="0.2">
      <c r="A77" s="13" t="str">
        <f t="shared" si="76"/>
        <v>Associate professional occupations</v>
      </c>
      <c r="B77" s="305">
        <f t="shared" si="79"/>
        <v>77.226256303768821</v>
      </c>
      <c r="C77" s="305">
        <f t="shared" si="77"/>
        <v>75.772822619246085</v>
      </c>
      <c r="D77" s="305">
        <f t="shared" si="78"/>
        <v>81.325222194546029</v>
      </c>
      <c r="E77" s="304"/>
      <c r="F77" s="304">
        <v>1.10314433586077</v>
      </c>
      <c r="G77" s="304">
        <v>1.4064614717342874</v>
      </c>
      <c r="H77" s="304">
        <v>2.1495919240863763</v>
      </c>
      <c r="I77" s="304"/>
      <c r="J77" s="304">
        <v>12.109129471093846</v>
      </c>
      <c r="K77" s="304">
        <v>14.809588806068664</v>
      </c>
      <c r="L77" s="304">
        <v>21.975386194106086</v>
      </c>
      <c r="M77" s="304"/>
      <c r="N77" s="304">
        <v>24.17988632940072</v>
      </c>
      <c r="O77" s="304">
        <v>23.280192272618255</v>
      </c>
      <c r="P77" s="304">
        <v>24.36884602834153</v>
      </c>
      <c r="Q77" s="304"/>
      <c r="R77" s="304">
        <v>5.1225647732685777</v>
      </c>
      <c r="S77" s="304">
        <v>5.2966396962400584</v>
      </c>
      <c r="T77" s="304">
        <v>6.2135765957449971</v>
      </c>
      <c r="U77" s="304"/>
      <c r="V77" s="304">
        <v>4.8876099613662989</v>
      </c>
      <c r="W77" s="304">
        <v>4.7011581736797616</v>
      </c>
      <c r="X77" s="304">
        <v>4.8421196497004679</v>
      </c>
      <c r="Y77" s="304"/>
      <c r="Z77" s="304">
        <v>11.71195002645806</v>
      </c>
      <c r="AA77" s="304">
        <v>10.729498807600232</v>
      </c>
      <c r="AB77" s="304">
        <v>9.7580393717979241</v>
      </c>
      <c r="AC77" s="304"/>
      <c r="AD77" s="304">
        <v>8.9582655731376306</v>
      </c>
      <c r="AE77" s="304">
        <v>8.2472004903699272</v>
      </c>
      <c r="AF77" s="304">
        <v>6.475225929227669</v>
      </c>
      <c r="AG77" s="304"/>
      <c r="AH77" s="304">
        <v>6.4389476529577587</v>
      </c>
      <c r="AI77" s="304">
        <v>5.282428896348045</v>
      </c>
      <c r="AJ77" s="304">
        <v>3.7611889873471394</v>
      </c>
      <c r="AK77" s="304"/>
      <c r="AL77" s="304">
        <v>2.7147581802251439</v>
      </c>
      <c r="AM77" s="304">
        <v>2.0196540045868536</v>
      </c>
      <c r="AN77" s="304">
        <v>1.7812475141938344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73.661244408692681</v>
      </c>
      <c r="C78" s="305">
        <f t="shared" si="77"/>
        <v>76.438114558746264</v>
      </c>
      <c r="D78" s="305">
        <f t="shared" si="78"/>
        <v>73.018364666267161</v>
      </c>
      <c r="E78" s="304"/>
      <c r="F78" s="304">
        <v>0.51123851260124986</v>
      </c>
      <c r="G78" s="304">
        <v>0.71677669712556658</v>
      </c>
      <c r="H78" s="304">
        <v>1.2015957120622891</v>
      </c>
      <c r="I78" s="304"/>
      <c r="J78" s="304">
        <v>5.3194500127835314</v>
      </c>
      <c r="K78" s="304">
        <v>7.3800442687209475</v>
      </c>
      <c r="L78" s="304">
        <v>11.31146222189761</v>
      </c>
      <c r="M78" s="304"/>
      <c r="N78" s="304">
        <v>16.131779224971858</v>
      </c>
      <c r="O78" s="304">
        <v>18.524699767217378</v>
      </c>
      <c r="P78" s="304">
        <v>21.57275617572467</v>
      </c>
      <c r="Q78" s="304"/>
      <c r="R78" s="304">
        <v>4.4922760139304865</v>
      </c>
      <c r="S78" s="304">
        <v>4.8588333551436502</v>
      </c>
      <c r="T78" s="304">
        <v>5.4087332545218247</v>
      </c>
      <c r="U78" s="304"/>
      <c r="V78" s="304">
        <v>5.4288473918508613</v>
      </c>
      <c r="W78" s="304">
        <v>5.8195791129606782</v>
      </c>
      <c r="X78" s="304">
        <v>6.576448426920888</v>
      </c>
      <c r="Y78" s="304"/>
      <c r="Z78" s="304">
        <v>13.157643408476348</v>
      </c>
      <c r="AA78" s="304">
        <v>12.46505363642628</v>
      </c>
      <c r="AB78" s="304">
        <v>9.5962932852239806</v>
      </c>
      <c r="AC78" s="304"/>
      <c r="AD78" s="304">
        <v>16.052565390483551</v>
      </c>
      <c r="AE78" s="304">
        <v>16.177366041308485</v>
      </c>
      <c r="AF78" s="304">
        <v>11.631823021201644</v>
      </c>
      <c r="AG78" s="304"/>
      <c r="AH78" s="304">
        <v>7.6690630787500069</v>
      </c>
      <c r="AI78" s="304">
        <v>6.3582865051793869</v>
      </c>
      <c r="AJ78" s="304">
        <v>2.0100746860450722</v>
      </c>
      <c r="AK78" s="304"/>
      <c r="AL78" s="304">
        <v>4.8983813748447931</v>
      </c>
      <c r="AM78" s="304">
        <v>4.1374751746638925</v>
      </c>
      <c r="AN78" s="304">
        <v>3.709177882669175</v>
      </c>
    </row>
    <row r="79" spans="1:40" x14ac:dyDescent="0.2">
      <c r="A79" s="13" t="str">
        <f t="shared" si="76"/>
        <v>Skilled trades occupations</v>
      </c>
      <c r="B79" s="305">
        <f t="shared" si="79"/>
        <v>10.599904250192955</v>
      </c>
      <c r="C79" s="305">
        <f t="shared" si="77"/>
        <v>10.995676772762701</v>
      </c>
      <c r="D79" s="305">
        <f t="shared" si="78"/>
        <v>10.777432725425314</v>
      </c>
      <c r="E79" s="304"/>
      <c r="F79" s="304">
        <v>4.7616014990147053E-2</v>
      </c>
      <c r="G79" s="304">
        <v>6.6426864011441322E-2</v>
      </c>
      <c r="H79" s="304">
        <v>9.3628208236320135E-2</v>
      </c>
      <c r="I79" s="304"/>
      <c r="J79" s="304">
        <v>0.69606336483769882</v>
      </c>
      <c r="K79" s="304">
        <v>1.0245593788069491</v>
      </c>
      <c r="L79" s="304">
        <v>1.5707405341990861</v>
      </c>
      <c r="M79" s="304"/>
      <c r="N79" s="304">
        <v>1.3880138439328653</v>
      </c>
      <c r="O79" s="304">
        <v>1.540762399613782</v>
      </c>
      <c r="P79" s="304">
        <v>1.8246346313913799</v>
      </c>
      <c r="Q79" s="304"/>
      <c r="R79" s="304">
        <v>0.51031771997074216</v>
      </c>
      <c r="S79" s="304">
        <v>0.58767170034634197</v>
      </c>
      <c r="T79" s="304">
        <v>0.81132609105617604</v>
      </c>
      <c r="U79" s="304"/>
      <c r="V79" s="304">
        <v>0.64803414020718875</v>
      </c>
      <c r="W79" s="304">
        <v>0.6606629325665988</v>
      </c>
      <c r="X79" s="304">
        <v>0.68509288503737009</v>
      </c>
      <c r="Y79" s="304"/>
      <c r="Z79" s="304">
        <v>2.37369720813706</v>
      </c>
      <c r="AA79" s="304">
        <v>2.3819533366613097</v>
      </c>
      <c r="AB79" s="304">
        <v>2.1694411670483515</v>
      </c>
      <c r="AC79" s="304"/>
      <c r="AD79" s="304">
        <v>2.2068391934817742</v>
      </c>
      <c r="AE79" s="304">
        <v>2.2820949274305828</v>
      </c>
      <c r="AF79" s="304">
        <v>1.891920148975869</v>
      </c>
      <c r="AG79" s="304"/>
      <c r="AH79" s="304">
        <v>1.4898795934832514</v>
      </c>
      <c r="AI79" s="304">
        <v>1.3677470548923312</v>
      </c>
      <c r="AJ79" s="304">
        <v>0.90890871467547218</v>
      </c>
      <c r="AK79" s="304"/>
      <c r="AL79" s="304">
        <v>1.2394431711522282</v>
      </c>
      <c r="AM79" s="304">
        <v>1.0837981784333632</v>
      </c>
      <c r="AN79" s="304">
        <v>0.82174034480528846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27.053620945354236</v>
      </c>
      <c r="C80" s="305">
        <f t="shared" si="77"/>
        <v>26.982685392997048</v>
      </c>
      <c r="D80" s="305">
        <f t="shared" si="78"/>
        <v>28.402725595789843</v>
      </c>
      <c r="E80" s="304"/>
      <c r="F80" s="304">
        <v>2.2173027784836975E-2</v>
      </c>
      <c r="G80" s="304">
        <v>2.8646941338321637E-2</v>
      </c>
      <c r="H80" s="304">
        <v>5.1035772214095089E-2</v>
      </c>
      <c r="I80" s="304"/>
      <c r="J80" s="304">
        <v>1.3933505512323834</v>
      </c>
      <c r="K80" s="304">
        <v>1.9355986117618358</v>
      </c>
      <c r="L80" s="304">
        <v>3.6009712590469731</v>
      </c>
      <c r="M80" s="304"/>
      <c r="N80" s="304">
        <v>3.6361643223566307</v>
      </c>
      <c r="O80" s="304">
        <v>4.1809370870191112</v>
      </c>
      <c r="P80" s="304">
        <v>5.5656750745790529</v>
      </c>
      <c r="Q80" s="304"/>
      <c r="R80" s="304">
        <v>2.7033020444973208</v>
      </c>
      <c r="S80" s="304">
        <v>2.8682880629428045</v>
      </c>
      <c r="T80" s="304">
        <v>3.4643051178260547</v>
      </c>
      <c r="U80" s="304"/>
      <c r="V80" s="304">
        <v>1.4292360860248052</v>
      </c>
      <c r="W80" s="304">
        <v>1.5504559726693385</v>
      </c>
      <c r="X80" s="304">
        <v>2.0575432717431807</v>
      </c>
      <c r="Y80" s="304"/>
      <c r="Z80" s="304">
        <v>6.383504304576479</v>
      </c>
      <c r="AA80" s="304">
        <v>6.2752038863827027</v>
      </c>
      <c r="AB80" s="304">
        <v>6.085951369979778</v>
      </c>
      <c r="AC80" s="304"/>
      <c r="AD80" s="304">
        <v>6.0163542636652148</v>
      </c>
      <c r="AE80" s="304">
        <v>5.7956252315846601</v>
      </c>
      <c r="AF80" s="304">
        <v>4.7062562981013185</v>
      </c>
      <c r="AG80" s="304"/>
      <c r="AH80" s="304">
        <v>3.8189332852226721</v>
      </c>
      <c r="AI80" s="304">
        <v>3.2827191481589368</v>
      </c>
      <c r="AJ80" s="304">
        <v>2.1856501469046177</v>
      </c>
      <c r="AK80" s="304"/>
      <c r="AL80" s="304">
        <v>1.6506030599938948</v>
      </c>
      <c r="AM80" s="304">
        <v>1.0652104511393381</v>
      </c>
      <c r="AN80" s="304">
        <v>0.68533728539477345</v>
      </c>
    </row>
    <row r="81" spans="1:40" x14ac:dyDescent="0.2">
      <c r="A81" s="13" t="str">
        <f t="shared" si="76"/>
        <v>Sales and customer service occupations</v>
      </c>
      <c r="B81" s="305">
        <f t="shared" si="79"/>
        <v>29.503081659818037</v>
      </c>
      <c r="C81" s="305">
        <f t="shared" si="77"/>
        <v>32.123092662934262</v>
      </c>
      <c r="D81" s="305">
        <f t="shared" si="78"/>
        <v>34.18582411526868</v>
      </c>
      <c r="E81" s="304"/>
      <c r="F81" s="304">
        <v>0.15344147444977171</v>
      </c>
      <c r="G81" s="304">
        <v>0.22508039760733226</v>
      </c>
      <c r="H81" s="304">
        <v>0.38848912772690614</v>
      </c>
      <c r="I81" s="304"/>
      <c r="J81" s="304">
        <v>1.4852107972714703</v>
      </c>
      <c r="K81" s="304">
        <v>2.0391829677579967</v>
      </c>
      <c r="L81" s="304">
        <v>3.3479535245521435</v>
      </c>
      <c r="M81" s="304"/>
      <c r="N81" s="304">
        <v>5.4039941962988962</v>
      </c>
      <c r="O81" s="304">
        <v>6.0999879744353143</v>
      </c>
      <c r="P81" s="304">
        <v>7.5452833000514827</v>
      </c>
      <c r="Q81" s="304"/>
      <c r="R81" s="304">
        <v>1.5175965378806953</v>
      </c>
      <c r="S81" s="304">
        <v>1.7743738872990225</v>
      </c>
      <c r="T81" s="304">
        <v>2.3456820374308087</v>
      </c>
      <c r="U81" s="304"/>
      <c r="V81" s="304">
        <v>2.4670350598874653</v>
      </c>
      <c r="W81" s="304">
        <v>2.9640293077936901</v>
      </c>
      <c r="X81" s="304">
        <v>3.5144871553233688</v>
      </c>
      <c r="Y81" s="304"/>
      <c r="Z81" s="304">
        <v>6.2384943484940081</v>
      </c>
      <c r="AA81" s="304">
        <v>6.8743104605754519</v>
      </c>
      <c r="AB81" s="304">
        <v>6.7215101696710127</v>
      </c>
      <c r="AC81" s="304"/>
      <c r="AD81" s="304">
        <v>6.8601616569931627</v>
      </c>
      <c r="AE81" s="304">
        <v>7.4540253721482879</v>
      </c>
      <c r="AF81" s="304">
        <v>6.760100473913214</v>
      </c>
      <c r="AG81" s="304"/>
      <c r="AH81" s="304">
        <v>3.7099697207830844</v>
      </c>
      <c r="AI81" s="304">
        <v>3.3732863170912344</v>
      </c>
      <c r="AJ81" s="304">
        <v>2.5513208154212617</v>
      </c>
      <c r="AK81" s="304"/>
      <c r="AL81" s="304">
        <v>1.6671778677594806</v>
      </c>
      <c r="AM81" s="304">
        <v>1.3188159782259348</v>
      </c>
      <c r="AN81" s="304">
        <v>1.0109975111784775</v>
      </c>
    </row>
    <row r="82" spans="1:40" x14ac:dyDescent="0.2">
      <c r="A82" s="13" t="str">
        <f t="shared" si="76"/>
        <v>Process, plant and machine operatives</v>
      </c>
      <c r="B82" s="305">
        <f t="shared" si="79"/>
        <v>8.2787748409325648</v>
      </c>
      <c r="C82" s="305">
        <f t="shared" si="77"/>
        <v>8.4806094305436837</v>
      </c>
      <c r="D82" s="305">
        <f t="shared" si="78"/>
        <v>7.5919961810912939</v>
      </c>
      <c r="E82" s="304"/>
      <c r="F82" s="304">
        <v>2.233281661107105E-2</v>
      </c>
      <c r="G82" s="304">
        <v>3.3650484481742883E-2</v>
      </c>
      <c r="H82" s="304">
        <v>4.8621993027294808E-2</v>
      </c>
      <c r="I82" s="304"/>
      <c r="J82" s="304">
        <v>0.26926746891585596</v>
      </c>
      <c r="K82" s="304">
        <v>0.39652977753417745</v>
      </c>
      <c r="L82" s="304">
        <v>0.60930699716074255</v>
      </c>
      <c r="M82" s="304"/>
      <c r="N82" s="304">
        <v>0.52182857772817315</v>
      </c>
      <c r="O82" s="304">
        <v>0.64323454710693628</v>
      </c>
      <c r="P82" s="304">
        <v>0.76343706917979315</v>
      </c>
      <c r="Q82" s="304"/>
      <c r="R82" s="304">
        <v>0.1560648270188128</v>
      </c>
      <c r="S82" s="304">
        <v>0.19990319720666955</v>
      </c>
      <c r="T82" s="304">
        <v>0.2446385003843729</v>
      </c>
      <c r="U82" s="304"/>
      <c r="V82" s="304">
        <v>0.23179102007823801</v>
      </c>
      <c r="W82" s="304">
        <v>0.28411609292015039</v>
      </c>
      <c r="X82" s="304">
        <v>0.34323104948895067</v>
      </c>
      <c r="Y82" s="304"/>
      <c r="Z82" s="304">
        <v>1.739456033741354</v>
      </c>
      <c r="AA82" s="304">
        <v>2.0631881615668251</v>
      </c>
      <c r="AB82" s="304">
        <v>2.3154794829428864</v>
      </c>
      <c r="AC82" s="304"/>
      <c r="AD82" s="304">
        <v>1.713147428762555</v>
      </c>
      <c r="AE82" s="304">
        <v>1.9583219810312804</v>
      </c>
      <c r="AF82" s="304">
        <v>1.7778663308684706</v>
      </c>
      <c r="AG82" s="304"/>
      <c r="AH82" s="304">
        <v>1.637479427558157</v>
      </c>
      <c r="AI82" s="304">
        <v>1.4407639066394964</v>
      </c>
      <c r="AJ82" s="304">
        <v>0.86201925546333968</v>
      </c>
      <c r="AK82" s="304"/>
      <c r="AL82" s="304">
        <v>1.9874072405183474</v>
      </c>
      <c r="AM82" s="304">
        <v>1.4609012820564042</v>
      </c>
      <c r="AN82" s="304">
        <v>0.62739550257544219</v>
      </c>
    </row>
    <row r="83" spans="1:40" x14ac:dyDescent="0.2">
      <c r="A83" s="39" t="str">
        <f t="shared" si="76"/>
        <v>Elementary occupations</v>
      </c>
      <c r="B83" s="307">
        <f t="shared" si="79"/>
        <v>45.215345437966029</v>
      </c>
      <c r="C83" s="307">
        <f t="shared" si="77"/>
        <v>46.182915373335348</v>
      </c>
      <c r="D83" s="307">
        <f t="shared" si="78"/>
        <v>46.18223453870452</v>
      </c>
      <c r="E83" s="307"/>
      <c r="F83" s="307">
        <v>5.5484209342427863E-2</v>
      </c>
      <c r="G83" s="307">
        <v>7.8320844174051191E-2</v>
      </c>
      <c r="H83" s="307">
        <v>0.13462446314343196</v>
      </c>
      <c r="I83" s="307"/>
      <c r="J83" s="307">
        <v>1.0055679665973236</v>
      </c>
      <c r="K83" s="307">
        <v>1.4710045344995806</v>
      </c>
      <c r="L83" s="307">
        <v>2.7894954782657111</v>
      </c>
      <c r="M83" s="307"/>
      <c r="N83" s="307">
        <v>2.7187351721416015</v>
      </c>
      <c r="O83" s="307">
        <v>3.1019526531502719</v>
      </c>
      <c r="P83" s="307">
        <v>3.9641974198543224</v>
      </c>
      <c r="Q83" s="307"/>
      <c r="R83" s="307">
        <v>1.4431188444103633</v>
      </c>
      <c r="S83" s="307">
        <v>1.6149982754135577</v>
      </c>
      <c r="T83" s="307">
        <v>2.0154910536047166</v>
      </c>
      <c r="U83" s="307"/>
      <c r="V83" s="307">
        <v>0.79298142820201267</v>
      </c>
      <c r="W83" s="307">
        <v>0.83457541184189155</v>
      </c>
      <c r="X83" s="307">
        <v>1.0906339217898167</v>
      </c>
      <c r="Y83" s="307"/>
      <c r="Z83" s="307">
        <v>4.4452730745058018</v>
      </c>
      <c r="AA83" s="307">
        <v>4.2132219682782885</v>
      </c>
      <c r="AB83" s="307">
        <v>4.2645064920078939</v>
      </c>
      <c r="AC83" s="307"/>
      <c r="AD83" s="307">
        <v>13.181165409869346</v>
      </c>
      <c r="AE83" s="307">
        <v>15.910277666378091</v>
      </c>
      <c r="AF83" s="307">
        <v>17.274620523701351</v>
      </c>
      <c r="AG83" s="307"/>
      <c r="AH83" s="307">
        <v>14.808929173528753</v>
      </c>
      <c r="AI83" s="307">
        <v>14.793697674611531</v>
      </c>
      <c r="AJ83" s="307">
        <v>12.362370041055874</v>
      </c>
      <c r="AK83" s="307"/>
      <c r="AL83" s="307">
        <v>6.7640901593684033</v>
      </c>
      <c r="AM83" s="307">
        <v>4.1648663449880834</v>
      </c>
      <c r="AN83" s="307">
        <v>2.2862951452813984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West Midlands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375.59299999999985</v>
      </c>
      <c r="C92" s="305">
        <f>SUM(C93:C101)</f>
        <v>390.63600000000014</v>
      </c>
      <c r="D92" s="305">
        <f>SUM(D93:D101)</f>
        <v>412.38299999999992</v>
      </c>
      <c r="E92" s="304"/>
      <c r="F92" s="305">
        <f>SUM(F93:F101)</f>
        <v>12.102093850382705</v>
      </c>
      <c r="G92" s="305">
        <f>SUM(G93:G101)</f>
        <v>15.348813329366257</v>
      </c>
      <c r="H92" s="305">
        <f>SUM(H93:H101)</f>
        <v>21.825482199562391</v>
      </c>
      <c r="I92" s="304"/>
      <c r="J92" s="305">
        <f>SUM(J93:J101)</f>
        <v>68.236673600971756</v>
      </c>
      <c r="K92" s="305">
        <f>SUM(K93:K101)</f>
        <v>83.668896191629386</v>
      </c>
      <c r="L92" s="305">
        <f>SUM(L93:L101)</f>
        <v>114.27789987003975</v>
      </c>
      <c r="M92" s="304"/>
      <c r="N92" s="305">
        <f>SUM(N93:N101)</f>
        <v>91.397681921876455</v>
      </c>
      <c r="O92" s="305">
        <f>SUM(O93:O101)</f>
        <v>97.579881581129044</v>
      </c>
      <c r="P92" s="305">
        <f>SUM(P93:P101)</f>
        <v>108.87178478676066</v>
      </c>
      <c r="Q92" s="304"/>
      <c r="R92" s="305">
        <f>SUM(R93:R101)</f>
        <v>36.153487299349877</v>
      </c>
      <c r="S92" s="305">
        <f>SUM(S93:S101)</f>
        <v>30.938437976430478</v>
      </c>
      <c r="T92" s="305">
        <f>SUM(T93:T101)</f>
        <v>27.600969795206776</v>
      </c>
      <c r="U92" s="304"/>
      <c r="V92" s="305">
        <f>SUM(V93:V101)</f>
        <v>16.659783620340033</v>
      </c>
      <c r="W92" s="305">
        <f>SUM(W93:W101)</f>
        <v>16.584888684425078</v>
      </c>
      <c r="X92" s="305">
        <f>SUM(X93:X101)</f>
        <v>18.105850148580664</v>
      </c>
      <c r="Y92" s="304"/>
      <c r="Z92" s="305">
        <f>SUM(Z93:Z101)</f>
        <v>73.102779503234814</v>
      </c>
      <c r="AA92" s="305">
        <f>SUM(AA93:AA101)</f>
        <v>77.262931745776712</v>
      </c>
      <c r="AB92" s="305">
        <f>SUM(AB93:AB101)</f>
        <v>75.393144897969691</v>
      </c>
      <c r="AC92" s="304"/>
      <c r="AD92" s="305">
        <f>SUM(AD93:AD101)</f>
        <v>53.981227712123221</v>
      </c>
      <c r="AE92" s="305">
        <f>SUM(AE93:AE101)</f>
        <v>52.59812639377359</v>
      </c>
      <c r="AF92" s="305">
        <f>SUM(AF93:AF101)</f>
        <v>37.654296002491662</v>
      </c>
      <c r="AG92" s="304"/>
      <c r="AH92" s="305">
        <f>SUM(AH93:AH101)</f>
        <v>18.617860788845753</v>
      </c>
      <c r="AI92" s="305">
        <f>SUM(AI93:AI101)</f>
        <v>13.330101869264693</v>
      </c>
      <c r="AJ92" s="305">
        <f>SUM(AJ93:AJ101)</f>
        <v>6.1642774273685825</v>
      </c>
      <c r="AK92" s="304"/>
      <c r="AL92" s="305">
        <f>SUM(AL93:AL101)</f>
        <v>5.341411702875166</v>
      </c>
      <c r="AM92" s="305">
        <f>SUM(AM93:AM101)</f>
        <v>3.3239222282048315</v>
      </c>
      <c r="AN92" s="305">
        <f>SUM(AN93:AN101)</f>
        <v>2.4892948720197139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15.988888794390649</v>
      </c>
      <c r="C93" s="305">
        <f t="shared" ref="C93:D93" si="81">SUM(G93,K93,O93,S93,W93,AA93,AE93,AI93,AM93)</f>
        <v>15.381508093781123</v>
      </c>
      <c r="D93" s="305">
        <f t="shared" si="81"/>
        <v>17.077219613921269</v>
      </c>
      <c r="E93" s="304"/>
      <c r="F93" s="304">
        <v>0.32786787166030568</v>
      </c>
      <c r="G93" s="304">
        <v>0.41884638001533026</v>
      </c>
      <c r="H93" s="304">
        <v>0.68648856685843729</v>
      </c>
      <c r="I93" s="304"/>
      <c r="J93" s="304">
        <v>3.1458651619304034</v>
      </c>
      <c r="K93" s="304">
        <v>3.4866706796709352</v>
      </c>
      <c r="L93" s="304">
        <v>4.6510858887117488</v>
      </c>
      <c r="M93" s="304"/>
      <c r="N93" s="304">
        <v>4.6933227699406155</v>
      </c>
      <c r="O93" s="304">
        <v>4.4956320179997453</v>
      </c>
      <c r="P93" s="304">
        <v>4.9729147133354159</v>
      </c>
      <c r="Q93" s="304"/>
      <c r="R93" s="304">
        <v>2.7325656010590786</v>
      </c>
      <c r="S93" s="304">
        <v>2.5007340634907509</v>
      </c>
      <c r="T93" s="304">
        <v>2.7076377878712901</v>
      </c>
      <c r="U93" s="304"/>
      <c r="V93" s="304">
        <v>0.6441879664184994</v>
      </c>
      <c r="W93" s="304">
        <v>0.52336553258191632</v>
      </c>
      <c r="X93" s="304">
        <v>0.4983837463091183</v>
      </c>
      <c r="Y93" s="304"/>
      <c r="Z93" s="304">
        <v>2.3967681642321557</v>
      </c>
      <c r="AA93" s="304">
        <v>2.1631128906712842</v>
      </c>
      <c r="AB93" s="304">
        <v>2.0269216275257018</v>
      </c>
      <c r="AC93" s="304"/>
      <c r="AD93" s="304">
        <v>1.2104483772424424</v>
      </c>
      <c r="AE93" s="304">
        <v>1.1310003859048821</v>
      </c>
      <c r="AF93" s="304">
        <v>0.9985135390001737</v>
      </c>
      <c r="AG93" s="304"/>
      <c r="AH93" s="304">
        <v>0.44134813688329599</v>
      </c>
      <c r="AI93" s="304">
        <v>0.33546412581672336</v>
      </c>
      <c r="AJ93" s="304">
        <v>0.2240900924582496</v>
      </c>
      <c r="AK93" s="304"/>
      <c r="AL93" s="304">
        <v>0.39651474502385242</v>
      </c>
      <c r="AM93" s="304">
        <v>0.32668201762955607</v>
      </c>
      <c r="AN93" s="304">
        <v>0.31118365185113189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140.92065492302805</v>
      </c>
      <c r="C94" s="305">
        <f t="shared" ref="C94:C101" si="83">SUM(G94,K94,O94,S94,W94,AA94,AE94,AI94,AM94)</f>
        <v>144.52305058874265</v>
      </c>
      <c r="D94" s="305">
        <f t="shared" ref="D94:D101" si="84">SUM(H94,L94,P94,T94,X94,AB94,AF94,AJ94,AN94)</f>
        <v>160.18867902884028</v>
      </c>
      <c r="E94" s="305"/>
      <c r="F94" s="304">
        <v>10.897123506879472</v>
      </c>
      <c r="G94" s="304">
        <v>13.661721163792794</v>
      </c>
      <c r="H94" s="304">
        <v>18.977656321288261</v>
      </c>
      <c r="I94" s="304"/>
      <c r="J94" s="304">
        <v>50.301537656917752</v>
      </c>
      <c r="K94" s="304">
        <v>59.248292522754589</v>
      </c>
      <c r="L94" s="304">
        <v>76.951590114096533</v>
      </c>
      <c r="M94" s="304"/>
      <c r="N94" s="304">
        <v>47.716602775514353</v>
      </c>
      <c r="O94" s="304">
        <v>45.110245120025169</v>
      </c>
      <c r="P94" s="304">
        <v>43.986034560979981</v>
      </c>
      <c r="Q94" s="304"/>
      <c r="R94" s="304">
        <v>10.405040528737096</v>
      </c>
      <c r="S94" s="304">
        <v>5.5452796604975205</v>
      </c>
      <c r="T94" s="304">
        <v>2.4739931010345328</v>
      </c>
      <c r="U94" s="304"/>
      <c r="V94" s="304">
        <v>2.9688784289564043</v>
      </c>
      <c r="W94" s="304">
        <v>2.9319246000261656</v>
      </c>
      <c r="X94" s="304">
        <v>3.0219248236985576</v>
      </c>
      <c r="Y94" s="304"/>
      <c r="Z94" s="304">
        <v>8.8153912272682913</v>
      </c>
      <c r="AA94" s="304">
        <v>8.8947232133909235</v>
      </c>
      <c r="AB94" s="304">
        <v>8.2756147264670155</v>
      </c>
      <c r="AC94" s="304"/>
      <c r="AD94" s="304">
        <v>5.708994352312013</v>
      </c>
      <c r="AE94" s="304">
        <v>5.6889180441441898</v>
      </c>
      <c r="AF94" s="304">
        <v>4.431774463321033</v>
      </c>
      <c r="AG94" s="304"/>
      <c r="AH94" s="304">
        <v>3.3717214069471839</v>
      </c>
      <c r="AI94" s="304">
        <v>2.8569230487307538</v>
      </c>
      <c r="AJ94" s="304">
        <v>1.5585948536895724</v>
      </c>
      <c r="AK94" s="304"/>
      <c r="AL94" s="304">
        <v>0.7353650394955018</v>
      </c>
      <c r="AM94" s="304">
        <v>0.58502321538053947</v>
      </c>
      <c r="AN94" s="304">
        <v>0.51149606426479211</v>
      </c>
    </row>
    <row r="95" spans="1:40" x14ac:dyDescent="0.2">
      <c r="A95" s="13" t="str">
        <f t="shared" si="80"/>
        <v>Associate professional occupations</v>
      </c>
      <c r="B95" s="305">
        <f t="shared" si="82"/>
        <v>55.403340230413242</v>
      </c>
      <c r="C95" s="305">
        <f t="shared" si="83"/>
        <v>68.766519828237207</v>
      </c>
      <c r="D95" s="305">
        <f t="shared" si="84"/>
        <v>78.357897774373498</v>
      </c>
      <c r="E95" s="305"/>
      <c r="F95" s="304">
        <v>0.45858203816547599</v>
      </c>
      <c r="G95" s="304">
        <v>0.70610599864942969</v>
      </c>
      <c r="H95" s="304">
        <v>1.3467263247427974</v>
      </c>
      <c r="I95" s="304"/>
      <c r="J95" s="304">
        <v>7.0470863540235431</v>
      </c>
      <c r="K95" s="304">
        <v>10.655484144464356</v>
      </c>
      <c r="L95" s="304">
        <v>17.451690556165502</v>
      </c>
      <c r="M95" s="304"/>
      <c r="N95" s="304">
        <v>16.648142147126244</v>
      </c>
      <c r="O95" s="304">
        <v>22.366749377614521</v>
      </c>
      <c r="P95" s="304">
        <v>28.1294808725137</v>
      </c>
      <c r="Q95" s="304"/>
      <c r="R95" s="304">
        <v>7.1996043250836532</v>
      </c>
      <c r="S95" s="304">
        <v>7.4695851475039152</v>
      </c>
      <c r="T95" s="304">
        <v>5.7263393996284879</v>
      </c>
      <c r="U95" s="304"/>
      <c r="V95" s="304">
        <v>2.9064718239433978</v>
      </c>
      <c r="W95" s="304">
        <v>3.039381224800243</v>
      </c>
      <c r="X95" s="304">
        <v>3.3810652167368551</v>
      </c>
      <c r="Y95" s="304"/>
      <c r="Z95" s="304">
        <v>10.191324254887558</v>
      </c>
      <c r="AA95" s="304">
        <v>12.800139621915545</v>
      </c>
      <c r="AB95" s="304">
        <v>13.239227418769755</v>
      </c>
      <c r="AC95" s="304"/>
      <c r="AD95" s="304">
        <v>7.1018120440498249</v>
      </c>
      <c r="AE95" s="304">
        <v>8.4412974194578005</v>
      </c>
      <c r="AF95" s="304">
        <v>6.7986410456553861</v>
      </c>
      <c r="AG95" s="304"/>
      <c r="AH95" s="304">
        <v>3.2263083448051639</v>
      </c>
      <c r="AI95" s="304">
        <v>2.8354731889542903</v>
      </c>
      <c r="AJ95" s="304">
        <v>1.728610352210068</v>
      </c>
      <c r="AK95" s="304"/>
      <c r="AL95" s="304">
        <v>0.6240088983283909</v>
      </c>
      <c r="AM95" s="304">
        <v>0.45230370487711691</v>
      </c>
      <c r="AN95" s="304">
        <v>0.55611658795093644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39.791927601826714</v>
      </c>
      <c r="C96" s="305">
        <f t="shared" si="83"/>
        <v>38.41708338959991</v>
      </c>
      <c r="D96" s="305">
        <f t="shared" si="84"/>
        <v>28.75416269794874</v>
      </c>
      <c r="E96" s="305"/>
      <c r="F96" s="304">
        <v>0.26803406913103589</v>
      </c>
      <c r="G96" s="304">
        <v>0.35844030347814959</v>
      </c>
      <c r="H96" s="304">
        <v>0.52324644459230796</v>
      </c>
      <c r="I96" s="304"/>
      <c r="J96" s="304">
        <v>3.0242553078199648</v>
      </c>
      <c r="K96" s="304">
        <v>3.6950146360783056</v>
      </c>
      <c r="L96" s="304">
        <v>3.346592942194123</v>
      </c>
      <c r="M96" s="304"/>
      <c r="N96" s="304">
        <v>7.6130065793069637</v>
      </c>
      <c r="O96" s="304">
        <v>8.4295049441822982</v>
      </c>
      <c r="P96" s="304">
        <v>9.320418055423632</v>
      </c>
      <c r="Q96" s="304"/>
      <c r="R96" s="304">
        <v>4.3918270918493851</v>
      </c>
      <c r="S96" s="304">
        <v>4.7437677262676115</v>
      </c>
      <c r="T96" s="304">
        <v>5.2029892872260799</v>
      </c>
      <c r="U96" s="304"/>
      <c r="V96" s="304">
        <v>2.9012322074587686</v>
      </c>
      <c r="W96" s="304">
        <v>2.9128034589367457</v>
      </c>
      <c r="X96" s="304">
        <v>2.9929440857298242</v>
      </c>
      <c r="Y96" s="304"/>
      <c r="Z96" s="304">
        <v>8.5541820560801352</v>
      </c>
      <c r="AA96" s="304">
        <v>8.5797557908532891</v>
      </c>
      <c r="AB96" s="304">
        <v>5.0259711158840323</v>
      </c>
      <c r="AC96" s="304"/>
      <c r="AD96" s="304">
        <v>7.9400296572807241</v>
      </c>
      <c r="AE96" s="304">
        <v>6.4758730806306977</v>
      </c>
      <c r="AF96" s="304">
        <v>1.9871924792182525</v>
      </c>
      <c r="AG96" s="304"/>
      <c r="AH96" s="304">
        <v>4.2957172048894412</v>
      </c>
      <c r="AI96" s="304">
        <v>2.8153283316300834</v>
      </c>
      <c r="AJ96" s="304">
        <v>0.29840718942380157</v>
      </c>
      <c r="AK96" s="304"/>
      <c r="AL96" s="304">
        <v>0.80364342801029776</v>
      </c>
      <c r="AM96" s="304">
        <v>0.40659511754272643</v>
      </c>
      <c r="AN96" s="304">
        <v>5.6401098256685704E-2</v>
      </c>
    </row>
    <row r="97" spans="1:40" x14ac:dyDescent="0.2">
      <c r="A97" s="13" t="str">
        <f t="shared" si="80"/>
        <v>Skilled trades occupations</v>
      </c>
      <c r="B97" s="305">
        <f t="shared" si="82"/>
        <v>4.7064650877383469</v>
      </c>
      <c r="C97" s="305">
        <f t="shared" si="83"/>
        <v>4.5068171311100809</v>
      </c>
      <c r="D97" s="305">
        <f t="shared" si="84"/>
        <v>3.8863449841063686</v>
      </c>
      <c r="E97" s="304"/>
      <c r="F97" s="304">
        <v>3.709162222970732E-2</v>
      </c>
      <c r="G97" s="304">
        <v>4.5314731310037958E-2</v>
      </c>
      <c r="H97" s="304">
        <v>4.4142432541339718E-2</v>
      </c>
      <c r="I97" s="304"/>
      <c r="J97" s="304">
        <v>0.10878878866044643</v>
      </c>
      <c r="K97" s="304">
        <v>0.14762889387656294</v>
      </c>
      <c r="L97" s="304">
        <v>0.18281806275414739</v>
      </c>
      <c r="M97" s="304"/>
      <c r="N97" s="304">
        <v>0.52680141338954567</v>
      </c>
      <c r="O97" s="304">
        <v>0.68075199510565509</v>
      </c>
      <c r="P97" s="304">
        <v>0.89239798206812238</v>
      </c>
      <c r="Q97" s="304"/>
      <c r="R97" s="304">
        <v>0.21719314560329217</v>
      </c>
      <c r="S97" s="304">
        <v>0.22216716868991115</v>
      </c>
      <c r="T97" s="304">
        <v>0.24123884327937728</v>
      </c>
      <c r="U97" s="304"/>
      <c r="V97" s="304">
        <v>0.16684460970264842</v>
      </c>
      <c r="W97" s="304">
        <v>0.16375601370430304</v>
      </c>
      <c r="X97" s="304">
        <v>0.17935507911581858</v>
      </c>
      <c r="Y97" s="304"/>
      <c r="Z97" s="304">
        <v>1.0591987762702042</v>
      </c>
      <c r="AA97" s="304">
        <v>0.94552082569564855</v>
      </c>
      <c r="AB97" s="304">
        <v>0.78733236068213652</v>
      </c>
      <c r="AC97" s="304"/>
      <c r="AD97" s="304">
        <v>1.4857017497524605</v>
      </c>
      <c r="AE97" s="304">
        <v>1.3901056248509636</v>
      </c>
      <c r="AF97" s="304">
        <v>0.83054661890302628</v>
      </c>
      <c r="AG97" s="304"/>
      <c r="AH97" s="304">
        <v>0.83244587763803402</v>
      </c>
      <c r="AI97" s="304">
        <v>0.7274387965439163</v>
      </c>
      <c r="AJ97" s="304">
        <v>0.62948401721231728</v>
      </c>
      <c r="AK97" s="304"/>
      <c r="AL97" s="304">
        <v>0.27239910449200833</v>
      </c>
      <c r="AM97" s="304">
        <v>0.18413308133308234</v>
      </c>
      <c r="AN97" s="304">
        <v>9.9029587550083412E-2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99.775809277154181</v>
      </c>
      <c r="C98" s="305">
        <f t="shared" si="83"/>
        <v>102.80266178355775</v>
      </c>
      <c r="D98" s="305">
        <f t="shared" si="84"/>
        <v>110.47651496327639</v>
      </c>
      <c r="E98" s="304"/>
      <c r="F98" s="304">
        <v>5.7415103593564942E-2</v>
      </c>
      <c r="G98" s="304">
        <v>7.8473736949225451E-2</v>
      </c>
      <c r="H98" s="304">
        <v>0.1366543961813862</v>
      </c>
      <c r="I98" s="304"/>
      <c r="J98" s="304">
        <v>3.9293820680387617</v>
      </c>
      <c r="K98" s="304">
        <v>5.5980078401958666</v>
      </c>
      <c r="L98" s="304">
        <v>10.636798333240501</v>
      </c>
      <c r="M98" s="304"/>
      <c r="N98" s="304">
        <v>12.408573782775523</v>
      </c>
      <c r="O98" s="304">
        <v>14.407627476081217</v>
      </c>
      <c r="P98" s="304">
        <v>18.912943893344188</v>
      </c>
      <c r="Q98" s="304"/>
      <c r="R98" s="304">
        <v>10.122940046126976</v>
      </c>
      <c r="S98" s="304">
        <v>9.3735733762775997</v>
      </c>
      <c r="T98" s="304">
        <v>10.0522750710544</v>
      </c>
      <c r="U98" s="304"/>
      <c r="V98" s="304">
        <v>6.0833699998048143</v>
      </c>
      <c r="W98" s="304">
        <v>5.8970424127557104</v>
      </c>
      <c r="X98" s="304">
        <v>6.685655939846173</v>
      </c>
      <c r="Y98" s="304"/>
      <c r="Z98" s="304">
        <v>38.130713108100593</v>
      </c>
      <c r="AA98" s="304">
        <v>40.236766068127395</v>
      </c>
      <c r="AB98" s="304">
        <v>42.915776276814057</v>
      </c>
      <c r="AC98" s="304"/>
      <c r="AD98" s="304">
        <v>25.46790456988488</v>
      </c>
      <c r="AE98" s="304">
        <v>25.268173606298237</v>
      </c>
      <c r="AF98" s="304">
        <v>20.063697439448944</v>
      </c>
      <c r="AG98" s="304"/>
      <c r="AH98" s="304">
        <v>2.9269133700161372</v>
      </c>
      <c r="AI98" s="304">
        <v>1.5411499546535443</v>
      </c>
      <c r="AJ98" s="304">
        <v>0.87698051149142398</v>
      </c>
      <c r="AK98" s="304"/>
      <c r="AL98" s="304">
        <v>0.64859722881292481</v>
      </c>
      <c r="AM98" s="304">
        <v>0.40184731221894748</v>
      </c>
      <c r="AN98" s="304">
        <v>0.19573310185531118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4.4570319863331411</v>
      </c>
      <c r="C99" s="305">
        <f t="shared" si="83"/>
        <v>4.8181259801819341</v>
      </c>
      <c r="D99" s="305">
        <f>SUM(H99,L99,P99,T99,X99,AB99,AF99,AJ99,AN99)</f>
        <v>4.8856750586781192</v>
      </c>
      <c r="E99" s="304"/>
      <c r="F99" s="304">
        <v>2.3307926110767659E-2</v>
      </c>
      <c r="G99" s="304">
        <v>3.3482169225771227E-2</v>
      </c>
      <c r="H99" s="304">
        <v>4.7649287006339885E-2</v>
      </c>
      <c r="I99" s="304"/>
      <c r="J99" s="304">
        <v>0.45283333633301975</v>
      </c>
      <c r="K99" s="304">
        <v>0.58125419683564994</v>
      </c>
      <c r="L99" s="304">
        <v>0.73022372951852954</v>
      </c>
      <c r="M99" s="304"/>
      <c r="N99" s="304">
        <v>1.0338323666962896</v>
      </c>
      <c r="O99" s="304">
        <v>1.1605590009179687</v>
      </c>
      <c r="P99" s="304">
        <v>1.3312928847323469</v>
      </c>
      <c r="Q99" s="304"/>
      <c r="R99" s="304">
        <v>0.56102061097873357</v>
      </c>
      <c r="S99" s="304">
        <v>0.51473496560134557</v>
      </c>
      <c r="T99" s="304">
        <v>0.52828843901551448</v>
      </c>
      <c r="U99" s="304"/>
      <c r="V99" s="304">
        <v>0.35772524139665668</v>
      </c>
      <c r="W99" s="304">
        <v>0.40148649513965162</v>
      </c>
      <c r="X99" s="304">
        <v>0.45462554583341441</v>
      </c>
      <c r="Y99" s="304"/>
      <c r="Z99" s="304">
        <v>0.90044047722727494</v>
      </c>
      <c r="AA99" s="304">
        <v>0.97890806031998245</v>
      </c>
      <c r="AB99" s="304">
        <v>0.95988114511354017</v>
      </c>
      <c r="AC99" s="304"/>
      <c r="AD99" s="304">
        <v>0.73981585360464219</v>
      </c>
      <c r="AE99" s="304">
        <v>0.78191822755001572</v>
      </c>
      <c r="AF99" s="304">
        <v>0.54594325235273622</v>
      </c>
      <c r="AG99" s="304"/>
      <c r="AH99" s="304">
        <v>0.23628472354579474</v>
      </c>
      <c r="AI99" s="304">
        <v>0.22070315566651114</v>
      </c>
      <c r="AJ99" s="304">
        <v>0.12541557823112551</v>
      </c>
      <c r="AK99" s="304"/>
      <c r="AL99" s="304">
        <v>0.15177145043996246</v>
      </c>
      <c r="AM99" s="304">
        <v>0.14507970892503791</v>
      </c>
      <c r="AN99" s="304">
        <v>0.16235519687457187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4.0106525358154164</v>
      </c>
      <c r="C100" s="305">
        <f t="shared" si="83"/>
        <v>4.2789514938375461</v>
      </c>
      <c r="D100" s="305">
        <f t="shared" si="84"/>
        <v>4.1246392469705411</v>
      </c>
      <c r="E100" s="304"/>
      <c r="F100" s="304">
        <v>2.7620587377350767E-2</v>
      </c>
      <c r="G100" s="304">
        <v>4.0655190670374639E-2</v>
      </c>
      <c r="H100" s="304">
        <v>5.704336438044752E-2</v>
      </c>
      <c r="I100" s="304"/>
      <c r="J100" s="304">
        <v>8.4501289376298055E-2</v>
      </c>
      <c r="K100" s="304">
        <v>0.14384891079145501</v>
      </c>
      <c r="L100" s="304">
        <v>0.25538217681961156</v>
      </c>
      <c r="M100" s="304"/>
      <c r="N100" s="304">
        <v>0.27664896082954527</v>
      </c>
      <c r="O100" s="304">
        <v>0.38201608428969253</v>
      </c>
      <c r="P100" s="304">
        <v>0.54560375296150854</v>
      </c>
      <c r="Q100" s="304"/>
      <c r="R100" s="304">
        <v>0.12110804372609041</v>
      </c>
      <c r="S100" s="304">
        <v>0.16073200097989565</v>
      </c>
      <c r="T100" s="304">
        <v>0.1983400744771269</v>
      </c>
      <c r="U100" s="304"/>
      <c r="V100" s="304">
        <v>0.33382655116611976</v>
      </c>
      <c r="W100" s="304">
        <v>0.38214424043864226</v>
      </c>
      <c r="X100" s="304">
        <v>0.46494129499287024</v>
      </c>
      <c r="Y100" s="304"/>
      <c r="Z100" s="304">
        <v>1.1005431852580527</v>
      </c>
      <c r="AA100" s="304">
        <v>1.2649137601174261</v>
      </c>
      <c r="AB100" s="304">
        <v>1.3553911793838578</v>
      </c>
      <c r="AC100" s="304"/>
      <c r="AD100" s="304">
        <v>0.83713079252735834</v>
      </c>
      <c r="AE100" s="304">
        <v>0.89843020415771213</v>
      </c>
      <c r="AF100" s="304">
        <v>0.61957388249248002</v>
      </c>
      <c r="AG100" s="304"/>
      <c r="AH100" s="304">
        <v>0.86644592865709891</v>
      </c>
      <c r="AI100" s="304">
        <v>0.758114367687452</v>
      </c>
      <c r="AJ100" s="304">
        <v>0.43391921221350005</v>
      </c>
      <c r="AK100" s="304"/>
      <c r="AL100" s="304">
        <v>0.36282719689750204</v>
      </c>
      <c r="AM100" s="304">
        <v>0.24809673470489527</v>
      </c>
      <c r="AN100" s="304">
        <v>0.19444430924913883</v>
      </c>
    </row>
    <row r="101" spans="1:40" x14ac:dyDescent="0.2">
      <c r="A101" s="39" t="str">
        <f t="shared" si="80"/>
        <v>Elementary occupations</v>
      </c>
      <c r="B101" s="307">
        <f t="shared" si="82"/>
        <v>10.538229563300032</v>
      </c>
      <c r="C101" s="307">
        <f t="shared" si="83"/>
        <v>7.1412817109518922</v>
      </c>
      <c r="D101" s="307">
        <f t="shared" si="84"/>
        <v>4.6318666318846891</v>
      </c>
      <c r="E101" s="307"/>
      <c r="F101" s="307">
        <v>5.0511252350238641E-3</v>
      </c>
      <c r="G101" s="307">
        <v>5.7736552751456918E-3</v>
      </c>
      <c r="H101" s="307">
        <v>5.8750619710784078E-3</v>
      </c>
      <c r="I101" s="307"/>
      <c r="J101" s="307">
        <v>0.14242363787158149</v>
      </c>
      <c r="K101" s="307">
        <v>0.11269436696166879</v>
      </c>
      <c r="L101" s="307">
        <v>7.1718066539050301E-2</v>
      </c>
      <c r="M101" s="307"/>
      <c r="N101" s="307">
        <v>0.48075112629737377</v>
      </c>
      <c r="O101" s="307">
        <v>0.54679556491277848</v>
      </c>
      <c r="P101" s="307">
        <v>0.78069807140176006</v>
      </c>
      <c r="Q101" s="307"/>
      <c r="R101" s="307">
        <v>0.4021879061855676</v>
      </c>
      <c r="S101" s="307">
        <v>0.40786386712193323</v>
      </c>
      <c r="T101" s="307">
        <v>0.46986779161996717</v>
      </c>
      <c r="U101" s="307"/>
      <c r="V101" s="307">
        <v>0.29724679149272581</v>
      </c>
      <c r="W101" s="307">
        <v>0.33298470604169439</v>
      </c>
      <c r="X101" s="307">
        <v>0.42695441631803427</v>
      </c>
      <c r="Y101" s="307"/>
      <c r="Z101" s="307">
        <v>1.9542182539105513</v>
      </c>
      <c r="AA101" s="307">
        <v>1.3990915146852294</v>
      </c>
      <c r="AB101" s="307">
        <v>0.80702904732958614</v>
      </c>
      <c r="AC101" s="307"/>
      <c r="AD101" s="307">
        <v>3.4893903154688761</v>
      </c>
      <c r="AE101" s="307">
        <v>2.5224098007790934</v>
      </c>
      <c r="AF101" s="307">
        <v>1.378413282099626</v>
      </c>
      <c r="AG101" s="307"/>
      <c r="AH101" s="307">
        <v>2.4206757954636062</v>
      </c>
      <c r="AI101" s="307">
        <v>1.2395068995814196</v>
      </c>
      <c r="AJ101" s="307">
        <v>0.28877562043852362</v>
      </c>
      <c r="AK101" s="307"/>
      <c r="AL101" s="307">
        <v>1.346284611374726</v>
      </c>
      <c r="AM101" s="307">
        <v>0.5741613355929297</v>
      </c>
      <c r="AN101" s="307">
        <v>0.40253527416706231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West Midlands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West Midlands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West Midlands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West Midlands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West Midlands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West Midlands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West Midlands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West Midlands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West Midlands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0.97227503548433325</v>
      </c>
      <c r="C8" s="69">
        <v>1.3662090065945238</v>
      </c>
      <c r="D8" s="69">
        <v>1.2910343064408007</v>
      </c>
      <c r="E8" s="69">
        <v>1.5143159242317166</v>
      </c>
      <c r="F8" s="69">
        <v>2.3351834698722342</v>
      </c>
      <c r="G8" s="10"/>
      <c r="H8" s="69">
        <f>F8-D8</f>
        <v>1.0441491634314335</v>
      </c>
      <c r="I8" s="69">
        <f>'RD T1'!E36</f>
        <v>0.89241007726997967</v>
      </c>
      <c r="J8" s="69">
        <f>SUM(H8:I8)</f>
        <v>1.9365592407014132</v>
      </c>
      <c r="L8" t="str">
        <f>A8</f>
        <v>11 Corporate managers and directors</v>
      </c>
      <c r="M8" s="69">
        <v>7.5900664238584694</v>
      </c>
      <c r="N8" s="69">
        <v>11.888767397057684</v>
      </c>
      <c r="O8" s="69">
        <v>11.543263912873913</v>
      </c>
      <c r="P8" s="69">
        <v>13.056200799586998</v>
      </c>
      <c r="Q8" s="69">
        <v>19.439737748602113</v>
      </c>
      <c r="R8" s="10"/>
      <c r="S8" s="69">
        <f>Q8-O8</f>
        <v>7.8964738357281998</v>
      </c>
      <c r="T8" s="69">
        <f>'RD T1'!E65</f>
        <v>7.6811958692588709</v>
      </c>
      <c r="U8" s="69">
        <f>SUM(S8:T8)</f>
        <v>15.57766970498707</v>
      </c>
      <c r="W8" t="str">
        <f>A8</f>
        <v>11 Corporate managers and directors</v>
      </c>
      <c r="X8" s="69">
        <v>22.097406878943712</v>
      </c>
      <c r="Y8" s="69">
        <v>24.591236537546553</v>
      </c>
      <c r="Z8" s="69">
        <v>26.504487683433823</v>
      </c>
      <c r="AA8" s="69">
        <v>24.553815025970572</v>
      </c>
      <c r="AB8" s="69">
        <v>27.756645182713552</v>
      </c>
      <c r="AC8" s="69"/>
      <c r="AD8" s="69">
        <f>AB8-Z8</f>
        <v>1.2521574992797291</v>
      </c>
      <c r="AE8" s="69">
        <f>'RD T1'!E94</f>
        <v>15.001954543126777</v>
      </c>
      <c r="AF8" s="69">
        <f>SUM(AD8:AE8)</f>
        <v>16.254112042406504</v>
      </c>
      <c r="AH8" t="str">
        <f>L8</f>
        <v>11 Corporate managers and directors</v>
      </c>
      <c r="AI8" s="69">
        <v>4.2636249529600194</v>
      </c>
      <c r="AJ8" s="69">
        <v>4.6130988325189355</v>
      </c>
      <c r="AK8" s="69">
        <v>5.1275238670070715</v>
      </c>
      <c r="AL8" s="69">
        <v>4.5449432951886193</v>
      </c>
      <c r="AM8" s="69">
        <v>4.9295635306634358</v>
      </c>
      <c r="AN8" s="69"/>
      <c r="AO8" s="69">
        <f>AM8-AK8</f>
        <v>-0.19796033634363575</v>
      </c>
      <c r="AP8" s="69">
        <f>'RD T1'!E123</f>
        <v>2.5405752755431688</v>
      </c>
      <c r="AQ8" s="69">
        <f>SUM(AO8:AP8)</f>
        <v>2.342614939199533</v>
      </c>
      <c r="AS8" t="str">
        <f>W8</f>
        <v>11 Corporate managers and directors</v>
      </c>
      <c r="AT8" s="69">
        <v>6.4749513636271256</v>
      </c>
      <c r="AU8" s="69">
        <v>6.7822061750813942</v>
      </c>
      <c r="AV8" s="69">
        <v>7.2433676114401342</v>
      </c>
      <c r="AW8" s="69">
        <v>6.182926446524851</v>
      </c>
      <c r="AX8" s="69">
        <v>6.5696244238020363</v>
      </c>
      <c r="AY8" s="69"/>
      <c r="AZ8" s="69">
        <f>AX8-AV8</f>
        <v>-0.67374318763809793</v>
      </c>
      <c r="BA8" s="69">
        <f>'RD T1'!E152</f>
        <v>3.4467404926565424</v>
      </c>
      <c r="BB8" s="69">
        <f>SUM(AZ8:BA8)</f>
        <v>2.7729973050184444</v>
      </c>
      <c r="BD8" t="str">
        <f>AH8</f>
        <v>11 Corporate managers and directors</v>
      </c>
      <c r="BE8" s="69">
        <v>13.814614428641425</v>
      </c>
      <c r="BF8" s="69">
        <v>17.571953753041385</v>
      </c>
      <c r="BG8" s="69">
        <v>17.944101472109868</v>
      </c>
      <c r="BH8" s="69">
        <v>15.887435164366099</v>
      </c>
      <c r="BI8" s="69">
        <v>16.819141201009195</v>
      </c>
      <c r="BJ8" s="69"/>
      <c r="BK8" s="69">
        <f>BI8-BG8</f>
        <v>-1.1249602711006723</v>
      </c>
      <c r="BL8" s="69">
        <f>'RD T1'!E181</f>
        <v>7.3282087610402549</v>
      </c>
      <c r="BM8" s="69">
        <f>SUM(BK8:BL8)</f>
        <v>6.2032484899395826</v>
      </c>
      <c r="BO8" t="str">
        <f>AS8</f>
        <v>11 Corporate managers and directors</v>
      </c>
      <c r="BP8" s="69">
        <v>12.636862026121859</v>
      </c>
      <c r="BQ8" s="69">
        <v>14.75632259400504</v>
      </c>
      <c r="BR8" s="69">
        <v>13.694800331258499</v>
      </c>
      <c r="BS8" s="69">
        <v>12.004434065572788</v>
      </c>
      <c r="BT8" s="69">
        <v>10.432714125338048</v>
      </c>
      <c r="BU8" s="69"/>
      <c r="BV8" s="69">
        <f>BT8-BR8</f>
        <v>-3.2620862059204505</v>
      </c>
      <c r="BW8" s="69">
        <f>'RD T1'!E210</f>
        <v>5.660093437657312</v>
      </c>
      <c r="BX8" s="69">
        <f>SUM(BV8:BW8)</f>
        <v>2.3980072317368615</v>
      </c>
      <c r="BZ8" t="str">
        <f>BD8</f>
        <v>11 Corporate managers and directors</v>
      </c>
      <c r="CA8" s="69">
        <v>8.9900829940760847</v>
      </c>
      <c r="CB8" s="69">
        <v>9.76708976072584</v>
      </c>
      <c r="CC8" s="69">
        <v>10.095643867217543</v>
      </c>
      <c r="CD8" s="69">
        <v>7.6923161213587665</v>
      </c>
      <c r="CE8" s="69">
        <v>5.4795074874283527</v>
      </c>
      <c r="CF8" s="69"/>
      <c r="CG8" s="69">
        <f>CE8-CC8</f>
        <v>-4.6161363797891903</v>
      </c>
      <c r="CH8" s="69">
        <f>'RD T1'!E239</f>
        <v>3.2364943357778655</v>
      </c>
      <c r="CI8" s="69">
        <f>SUM(CG8:CH8)</f>
        <v>-1.3796420440113248</v>
      </c>
      <c r="CK8" t="str">
        <f>BO8</f>
        <v>11 Corporate managers and directors</v>
      </c>
      <c r="CL8" s="69">
        <v>2.6360726113432946</v>
      </c>
      <c r="CM8" s="69">
        <v>2.8617324179863166</v>
      </c>
      <c r="CN8" s="69">
        <v>3.1467111974997373</v>
      </c>
      <c r="CO8" s="69">
        <v>2.0067415269503401</v>
      </c>
      <c r="CP8" s="69">
        <v>1.6499028772999664</v>
      </c>
      <c r="CQ8" s="69"/>
      <c r="CR8" s="69">
        <f>CP8-CN8</f>
        <v>-1.4968083201997708</v>
      </c>
      <c r="CS8" s="69">
        <f>'RD T1'!E268</f>
        <v>0.70391275706701362</v>
      </c>
      <c r="CT8" s="69">
        <f>SUM(CR8:CS8)</f>
        <v>-0.79289556313275722</v>
      </c>
    </row>
    <row r="9" spans="1:98" x14ac:dyDescent="0.2">
      <c r="A9" s="10" t="str">
        <f>name!D5</f>
        <v>12 Other managers and proprietors</v>
      </c>
      <c r="B9" s="69">
        <v>0.31355016257664875</v>
      </c>
      <c r="C9" s="69">
        <v>0.43335923335903331</v>
      </c>
      <c r="D9" s="69">
        <v>0.39120619554457414</v>
      </c>
      <c r="E9" s="69">
        <v>0.5298357682800936</v>
      </c>
      <c r="F9" s="69">
        <v>0.90265335202291375</v>
      </c>
      <c r="H9" s="69">
        <f t="shared" ref="H9:H32" si="26">F9-D9</f>
        <v>0.5114471564783396</v>
      </c>
      <c r="I9" s="69">
        <f>'RD T1'!E37</f>
        <v>0.37962994666799688</v>
      </c>
      <c r="J9" s="69">
        <f t="shared" ref="J9:J32" si="27">SUM(H9:I9)</f>
        <v>0.89107710314633648</v>
      </c>
      <c r="L9" t="str">
        <f t="shared" ref="L9:L32" si="28">A9</f>
        <v>12 Other managers and proprietors</v>
      </c>
      <c r="M9" s="69">
        <v>2.7334625741920924</v>
      </c>
      <c r="N9" s="69">
        <v>3.8913446694893428</v>
      </c>
      <c r="O9" s="69">
        <v>3.9400245637946543</v>
      </c>
      <c r="P9" s="69">
        <v>5.0975939035865432</v>
      </c>
      <c r="Q9" s="69">
        <v>8.5558978313136596</v>
      </c>
      <c r="S9" s="69">
        <f t="shared" ref="S9:S35" si="29">Q9-O9</f>
        <v>4.6158732675190048</v>
      </c>
      <c r="T9" s="69">
        <f>'RD T1'!E66</f>
        <v>3.5196790395757076</v>
      </c>
      <c r="U9" s="69">
        <f t="shared" ref="U9:U32" si="30">SUM(S9:T9)</f>
        <v>8.1355523070947129</v>
      </c>
      <c r="W9" t="str">
        <f t="shared" ref="W9:W32" si="31">A9</f>
        <v>12 Other managers and proprietors</v>
      </c>
      <c r="X9" s="69">
        <v>7.1971945258197918</v>
      </c>
      <c r="Y9" s="69">
        <v>7.3193112522728407</v>
      </c>
      <c r="Z9" s="69">
        <v>8.3616969177835774</v>
      </c>
      <c r="AA9" s="69">
        <v>9.0025515453981022</v>
      </c>
      <c r="AB9" s="69">
        <v>11.159461507197211</v>
      </c>
      <c r="AC9" s="69"/>
      <c r="AD9" s="69">
        <f t="shared" ref="AD9:AD32" si="32">AB9-Z9</f>
        <v>2.7977645894136334</v>
      </c>
      <c r="AE9" s="69">
        <f>'RD T1'!E95</f>
        <v>6.3748254431779703</v>
      </c>
      <c r="AF9" s="69">
        <f t="shared" ref="AF9:AF32" si="33">SUM(AD9:AE9)</f>
        <v>9.1725900325916037</v>
      </c>
      <c r="AH9" t="str">
        <f t="shared" ref="AH9:AH32" si="34">L9</f>
        <v>12 Other managers and proprietors</v>
      </c>
      <c r="AI9" s="69">
        <v>2.0279546101786092</v>
      </c>
      <c r="AJ9" s="69">
        <v>2.0220496756349831</v>
      </c>
      <c r="AK9" s="69">
        <v>2.4290227403668139</v>
      </c>
      <c r="AL9" s="69">
        <v>2.4008183411688755</v>
      </c>
      <c r="AM9" s="69">
        <v>3.006257508572638</v>
      </c>
      <c r="AN9" s="69"/>
      <c r="AO9" s="69">
        <f t="shared" ref="AO9:AO32" si="35">AM9-AK9</f>
        <v>0.57723476820582409</v>
      </c>
      <c r="AP9" s="69">
        <f>'RD T1'!E124</f>
        <v>1.6920999727044239</v>
      </c>
      <c r="AQ9" s="69">
        <f t="shared" ref="AQ9:AQ32" si="36">SUM(AO9:AP9)</f>
        <v>2.269334740910248</v>
      </c>
      <c r="AS9" t="str">
        <f t="shared" ref="AS9:AS32" si="37">W9</f>
        <v>12 Other managers and proprietors</v>
      </c>
      <c r="AT9" s="69">
        <v>2.3787320876732654</v>
      </c>
      <c r="AU9" s="69">
        <v>2.3777162367369842</v>
      </c>
      <c r="AV9" s="69">
        <v>2.6999570197054252</v>
      </c>
      <c r="AW9" s="69">
        <v>2.8594601143529199</v>
      </c>
      <c r="AX9" s="69">
        <v>3.3752374062746329</v>
      </c>
      <c r="AY9" s="69"/>
      <c r="AZ9" s="69">
        <f t="shared" ref="AZ9:AZ32" si="38">AX9-AV9</f>
        <v>0.67528038656920764</v>
      </c>
      <c r="BA9" s="69">
        <f>'RD T1'!E153</f>
        <v>1.834664213396745</v>
      </c>
      <c r="BB9" s="69">
        <f t="shared" ref="BB9:BB32" si="39">SUM(AZ9:BA9)</f>
        <v>2.5099445999659524</v>
      </c>
      <c r="BD9" t="str">
        <f t="shared" ref="BD9:BD32" si="40">AH9</f>
        <v>12 Other managers and proprietors</v>
      </c>
      <c r="BE9" s="69">
        <v>6.0497240140440409</v>
      </c>
      <c r="BF9" s="69">
        <v>6.4304496070317123</v>
      </c>
      <c r="BG9" s="69">
        <v>6.3907902260300702</v>
      </c>
      <c r="BH9" s="69">
        <v>6.3198205518092703</v>
      </c>
      <c r="BI9" s="69">
        <v>6.5388472849468551</v>
      </c>
      <c r="BJ9" s="69"/>
      <c r="BK9" s="69">
        <f t="shared" ref="BK9:BK32" si="41">BI9-BG9</f>
        <v>0.14805705891678489</v>
      </c>
      <c r="BL9" s="69">
        <f>'RD T1'!E182</f>
        <v>2.9845286689695696</v>
      </c>
      <c r="BM9" s="69">
        <f t="shared" ref="BM9:BM32" si="42">SUM(BK9:BL9)</f>
        <v>3.1325857278863545</v>
      </c>
      <c r="BO9" t="str">
        <f t="shared" ref="BO9:BO32" si="43">AS9</f>
        <v>12 Other managers and proprietors</v>
      </c>
      <c r="BP9" s="69">
        <v>6.7815655513329665</v>
      </c>
      <c r="BQ9" s="69">
        <v>7.2457309741157045</v>
      </c>
      <c r="BR9" s="69">
        <v>7.087465628544745</v>
      </c>
      <c r="BS9" s="69">
        <v>7.471743528335252</v>
      </c>
      <c r="BT9" s="69">
        <v>7.1365518688309058</v>
      </c>
      <c r="BU9" s="69"/>
      <c r="BV9" s="69">
        <f t="shared" ref="BV9:BV32" si="44">BT9-BR9</f>
        <v>4.9086240286160709E-2</v>
      </c>
      <c r="BW9" s="69">
        <f>'RD T1'!E211</f>
        <v>4.2359900653329454</v>
      </c>
      <c r="BX9" s="69">
        <f t="shared" ref="BX9:BX32" si="45">SUM(BV9:BW9)</f>
        <v>4.2850763056191061</v>
      </c>
      <c r="BZ9" t="str">
        <f t="shared" ref="BZ9:BZ32" si="46">BD9</f>
        <v>12 Other managers and proprietors</v>
      </c>
      <c r="CA9" s="69">
        <v>4.6367836497184678</v>
      </c>
      <c r="CB9" s="69">
        <v>4.6686058675720981</v>
      </c>
      <c r="CC9" s="69">
        <v>4.7247952263962558</v>
      </c>
      <c r="CD9" s="69">
        <v>4.2824246665536911</v>
      </c>
      <c r="CE9" s="69">
        <v>3.148210200586711</v>
      </c>
      <c r="CF9" s="69"/>
      <c r="CG9" s="69">
        <f t="shared" ref="CG9:CG32" si="47">CE9-CC9</f>
        <v>-1.5765850258095448</v>
      </c>
      <c r="CH9" s="69">
        <f>'RD T1'!E240</f>
        <v>1.9367449157302679</v>
      </c>
      <c r="CI9" s="69">
        <f t="shared" ref="CI9:CI32" si="48">SUM(CG9:CH9)</f>
        <v>0.36015988992072301</v>
      </c>
      <c r="CK9" t="str">
        <f t="shared" ref="CK9:CK32" si="49">BO9</f>
        <v>12 Other managers and proprietors</v>
      </c>
      <c r="CL9" s="69">
        <v>2.1959681877478454</v>
      </c>
      <c r="CM9" s="69">
        <v>2.0043730365200823</v>
      </c>
      <c r="CN9" s="69">
        <v>2.0598431841144969</v>
      </c>
      <c r="CO9" s="69">
        <v>1.4799538122245397</v>
      </c>
      <c r="CP9" s="69">
        <v>0.97979610561426722</v>
      </c>
      <c r="CQ9" s="69"/>
      <c r="CR9" s="69">
        <f t="shared" ref="CR9:CR32" si="50">CP9-CN9</f>
        <v>-1.0800470785002296</v>
      </c>
      <c r="CS9" s="69">
        <f>'RD T1'!E269</f>
        <v>0.51991044353712934</v>
      </c>
      <c r="CT9" s="69">
        <f t="shared" ref="CT9:CT32" si="51">SUM(CR9:CS9)</f>
        <v>-0.56013663496310029</v>
      </c>
    </row>
    <row r="10" spans="1:98" x14ac:dyDescent="0.2">
      <c r="A10" s="10" t="str">
        <f>name!D6</f>
        <v>21 Science, research, engineering and technology professionals</v>
      </c>
      <c r="B10" s="69">
        <v>2.9750946600471084</v>
      </c>
      <c r="C10" s="69">
        <v>4.1816093798855194</v>
      </c>
      <c r="D10" s="69">
        <v>3.802400418884702</v>
      </c>
      <c r="E10" s="69">
        <v>5.4191861782233817</v>
      </c>
      <c r="F10" s="69">
        <v>7.7153628246134192</v>
      </c>
      <c r="G10" s="11"/>
      <c r="H10" s="69">
        <f t="shared" si="26"/>
        <v>3.9129624057287171</v>
      </c>
      <c r="I10" s="69">
        <f>'RD T1'!E38</f>
        <v>2.1805733258438758</v>
      </c>
      <c r="J10" s="69">
        <f t="shared" si="27"/>
        <v>6.0935357315725929</v>
      </c>
      <c r="L10" t="str">
        <f t="shared" si="28"/>
        <v>21 Science, research, engineering and technology professionals</v>
      </c>
      <c r="M10" s="69">
        <v>10.59645427605806</v>
      </c>
      <c r="N10" s="69">
        <v>15.349157377315807</v>
      </c>
      <c r="O10" s="69">
        <v>14.670618448910746</v>
      </c>
      <c r="P10" s="69">
        <v>22.093631858658547</v>
      </c>
      <c r="Q10" s="69">
        <v>32.557422145191481</v>
      </c>
      <c r="R10" s="11"/>
      <c r="S10" s="69">
        <f t="shared" si="29"/>
        <v>17.886803696280737</v>
      </c>
      <c r="T10" s="69">
        <f>'RD T1'!E67</f>
        <v>9.430032013319078</v>
      </c>
      <c r="U10" s="69">
        <f t="shared" si="30"/>
        <v>27.316835709599815</v>
      </c>
      <c r="W10" t="str">
        <f t="shared" si="31"/>
        <v>21 Science, research, engineering and technology professionals</v>
      </c>
      <c r="X10" s="69">
        <v>23.318758463474648</v>
      </c>
      <c r="Y10" s="69">
        <v>23.746733212832723</v>
      </c>
      <c r="Z10" s="69">
        <v>26.3797349871083</v>
      </c>
      <c r="AA10" s="69">
        <v>30.517413700107252</v>
      </c>
      <c r="AB10" s="69">
        <v>32.404979804178012</v>
      </c>
      <c r="AC10" s="69"/>
      <c r="AD10" s="69">
        <f t="shared" si="32"/>
        <v>6.0252448170697122</v>
      </c>
      <c r="AE10" s="69">
        <f>'RD T1'!E96</f>
        <v>12.143393524493442</v>
      </c>
      <c r="AF10" s="69">
        <f t="shared" si="33"/>
        <v>18.168638341563152</v>
      </c>
      <c r="AH10" t="str">
        <f t="shared" si="34"/>
        <v>21 Science, research, engineering and technology professionals</v>
      </c>
      <c r="AI10" s="69">
        <v>2.4592625127037633</v>
      </c>
      <c r="AJ10" s="69">
        <v>2.364894604467116</v>
      </c>
      <c r="AK10" s="69">
        <v>2.7224060714860805</v>
      </c>
      <c r="AL10" s="69">
        <v>3.115981814820552</v>
      </c>
      <c r="AM10" s="69">
        <v>3.3874270587927122</v>
      </c>
      <c r="AN10" s="69"/>
      <c r="AO10" s="69">
        <f t="shared" si="35"/>
        <v>0.66502098730663173</v>
      </c>
      <c r="AP10" s="69">
        <f>'RD T1'!E125</f>
        <v>1.2076842374734074</v>
      </c>
      <c r="AQ10" s="69">
        <f t="shared" si="36"/>
        <v>1.8727052247800391</v>
      </c>
      <c r="AS10" t="str">
        <f t="shared" si="37"/>
        <v>21 Science, research, engineering and technology professionals</v>
      </c>
      <c r="AT10" s="69">
        <v>6.7265694341333022</v>
      </c>
      <c r="AU10" s="69">
        <v>6.6579186261387608</v>
      </c>
      <c r="AV10" s="69">
        <v>7.3916391624792714</v>
      </c>
      <c r="AW10" s="69">
        <v>7.7881066594181911</v>
      </c>
      <c r="AX10" s="69">
        <v>7.8112723512591113</v>
      </c>
      <c r="AY10" s="69"/>
      <c r="AZ10" s="69">
        <f t="shared" si="38"/>
        <v>0.41963318877983991</v>
      </c>
      <c r="BA10" s="69">
        <f>'RD T1'!E154</f>
        <v>2.7781373242679792</v>
      </c>
      <c r="BB10" s="69">
        <f t="shared" si="39"/>
        <v>3.1977705130478191</v>
      </c>
      <c r="BD10" t="str">
        <f t="shared" si="40"/>
        <v>21 Science, research, engineering and technology professionals</v>
      </c>
      <c r="BE10" s="69">
        <v>8.6662604730314055</v>
      </c>
      <c r="BF10" s="69">
        <v>10.521266723255387</v>
      </c>
      <c r="BG10" s="69">
        <v>11.145639206893287</v>
      </c>
      <c r="BH10" s="69">
        <v>12.705410358651758</v>
      </c>
      <c r="BI10" s="69">
        <v>13.187129794408643</v>
      </c>
      <c r="BJ10" s="69"/>
      <c r="BK10" s="69">
        <f t="shared" si="41"/>
        <v>2.0414905875153551</v>
      </c>
      <c r="BL10" s="69">
        <f>'RD T1'!E183</f>
        <v>3.8393430867610929</v>
      </c>
      <c r="BM10" s="69">
        <f t="shared" si="42"/>
        <v>5.880833674276448</v>
      </c>
      <c r="BO10" t="str">
        <f t="shared" si="43"/>
        <v>21 Science, research, engineering and technology professionals</v>
      </c>
      <c r="BP10" s="69">
        <v>6.8737239041468641</v>
      </c>
      <c r="BQ10" s="69">
        <v>7.9877852552601416</v>
      </c>
      <c r="BR10" s="69">
        <v>8.0413572601895975</v>
      </c>
      <c r="BS10" s="69">
        <v>9.4662887248529</v>
      </c>
      <c r="BT10" s="69">
        <v>8.7510435686362076</v>
      </c>
      <c r="BU10" s="69"/>
      <c r="BV10" s="69">
        <f t="shared" si="44"/>
        <v>0.70968630844661007</v>
      </c>
      <c r="BW10" s="69">
        <f>'RD T1'!E212</f>
        <v>3.1796008319324178</v>
      </c>
      <c r="BX10" s="69">
        <f t="shared" si="45"/>
        <v>3.8892871403790279</v>
      </c>
      <c r="BZ10" t="str">
        <f t="shared" si="46"/>
        <v>21 Science, research, engineering and technology professionals</v>
      </c>
      <c r="CA10" s="69">
        <v>4.0848140474077219</v>
      </c>
      <c r="CB10" s="69">
        <v>4.3561340250481999</v>
      </c>
      <c r="CC10" s="69">
        <v>4.7310058624077156</v>
      </c>
      <c r="CD10" s="69">
        <v>4.8406283404745674</v>
      </c>
      <c r="CE10" s="69">
        <v>3.3982516457638088</v>
      </c>
      <c r="CF10" s="69"/>
      <c r="CG10" s="69">
        <f t="shared" si="47"/>
        <v>-1.3327542166439068</v>
      </c>
      <c r="CH10" s="69">
        <f>'RD T1'!E241</f>
        <v>1.3664634581205715</v>
      </c>
      <c r="CI10" s="69">
        <f t="shared" si="48"/>
        <v>3.3709241476664653E-2</v>
      </c>
      <c r="CK10" t="str">
        <f t="shared" si="49"/>
        <v>21 Science, research, engineering and technology professionals</v>
      </c>
      <c r="CL10" s="69">
        <v>1.2966217480580688</v>
      </c>
      <c r="CM10" s="69">
        <v>1.483872938141737</v>
      </c>
      <c r="CN10" s="69">
        <v>1.7266351804276194</v>
      </c>
      <c r="CO10" s="69">
        <v>1.560279339241224</v>
      </c>
      <c r="CP10" s="69">
        <v>1.2577139811377398</v>
      </c>
      <c r="CQ10" s="69"/>
      <c r="CR10" s="69">
        <f t="shared" si="50"/>
        <v>-0.46892119928987963</v>
      </c>
      <c r="CS10" s="69">
        <f>'RD T1'!E270</f>
        <v>0.46227253989764489</v>
      </c>
      <c r="CT10" s="69">
        <f t="shared" si="51"/>
        <v>-6.6486593922347459E-3</v>
      </c>
    </row>
    <row r="11" spans="1:98" x14ac:dyDescent="0.2">
      <c r="A11" s="10" t="str">
        <f>name!D7</f>
        <v>22 Health professionals</v>
      </c>
      <c r="B11" s="69">
        <v>2.7539628641585572</v>
      </c>
      <c r="C11" s="69">
        <v>4.7712084029722117</v>
      </c>
      <c r="D11" s="69">
        <v>4.649493420051698</v>
      </c>
      <c r="E11" s="69">
        <v>6.072889917619376</v>
      </c>
      <c r="F11" s="69">
        <v>9.0285855032245426</v>
      </c>
      <c r="G11" s="11"/>
      <c r="H11" s="69">
        <f t="shared" si="26"/>
        <v>4.3790920831728446</v>
      </c>
      <c r="I11" s="69">
        <f>'RD T1'!E39</f>
        <v>3.267119093171424</v>
      </c>
      <c r="J11" s="69">
        <f t="shared" si="27"/>
        <v>7.6462111763442682</v>
      </c>
      <c r="L11" t="str">
        <f t="shared" si="28"/>
        <v>22 Health professionals</v>
      </c>
      <c r="M11" s="69">
        <v>8.2114134375556329</v>
      </c>
      <c r="N11" s="69">
        <v>14.187641297161111</v>
      </c>
      <c r="O11" s="69">
        <v>14.027931458787911</v>
      </c>
      <c r="P11" s="69">
        <v>16.592644241830811</v>
      </c>
      <c r="Q11" s="69">
        <v>23.462812618003507</v>
      </c>
      <c r="R11" s="11"/>
      <c r="S11" s="69">
        <f t="shared" si="29"/>
        <v>9.4348811592155961</v>
      </c>
      <c r="T11" s="69">
        <f>'RD T1'!E68</f>
        <v>9.2749498890396023</v>
      </c>
      <c r="U11" s="69">
        <f t="shared" si="30"/>
        <v>18.709831048255197</v>
      </c>
      <c r="W11" t="str">
        <f t="shared" si="31"/>
        <v>22 Health professionals</v>
      </c>
      <c r="X11" s="69">
        <v>20.630244394634765</v>
      </c>
      <c r="Y11" s="69">
        <v>25.005350921186881</v>
      </c>
      <c r="Z11" s="69">
        <v>26.575889636035306</v>
      </c>
      <c r="AA11" s="69">
        <v>26.078837833383332</v>
      </c>
      <c r="AB11" s="69">
        <v>26.903066192976421</v>
      </c>
      <c r="AC11" s="69"/>
      <c r="AD11" s="69">
        <f t="shared" si="32"/>
        <v>0.32717655694111514</v>
      </c>
      <c r="AE11" s="69">
        <f>'RD T1'!E97</f>
        <v>15.398985788141029</v>
      </c>
      <c r="AF11" s="69">
        <f t="shared" si="33"/>
        <v>15.726162345082145</v>
      </c>
      <c r="AH11" t="str">
        <f t="shared" si="34"/>
        <v>22 Health professionals</v>
      </c>
      <c r="AI11" s="69">
        <v>10.868108811825035</v>
      </c>
      <c r="AJ11" s="69">
        <v>9.1618253031189365</v>
      </c>
      <c r="AK11" s="69">
        <v>8.9623877574833024</v>
      </c>
      <c r="AL11" s="69">
        <v>4.7174820731315608</v>
      </c>
      <c r="AM11" s="69">
        <v>1.7467723613790442</v>
      </c>
      <c r="AN11" s="69"/>
      <c r="AO11" s="69">
        <f t="shared" si="35"/>
        <v>-7.2156153961042584</v>
      </c>
      <c r="AP11" s="69">
        <f>'RD T1'!E126</f>
        <v>1.6118098238542777</v>
      </c>
      <c r="AQ11" s="69">
        <f t="shared" si="36"/>
        <v>-5.6038055722499802</v>
      </c>
      <c r="AS11" t="str">
        <f t="shared" si="37"/>
        <v>22 Health professionals</v>
      </c>
      <c r="AT11" s="69">
        <v>1.3525301711671407</v>
      </c>
      <c r="AU11" s="69">
        <v>1.547215491785638</v>
      </c>
      <c r="AV11" s="69">
        <v>1.7664657226091725</v>
      </c>
      <c r="AW11" s="69">
        <v>1.7551162677526138</v>
      </c>
      <c r="AX11" s="69">
        <v>1.866884481918486</v>
      </c>
      <c r="AY11" s="69"/>
      <c r="AZ11" s="69">
        <f t="shared" si="38"/>
        <v>0.10041875930931354</v>
      </c>
      <c r="BA11" s="69">
        <f>'RD T1'!E155</f>
        <v>0.92047958064168323</v>
      </c>
      <c r="BB11" s="69">
        <f t="shared" si="39"/>
        <v>1.0208983399509968</v>
      </c>
      <c r="BD11" t="str">
        <f t="shared" si="40"/>
        <v>22 Health professionals</v>
      </c>
      <c r="BE11" s="69">
        <v>5.7296907808678261</v>
      </c>
      <c r="BF11" s="69">
        <v>8.2101613458999356</v>
      </c>
      <c r="BG11" s="69">
        <v>7.4780232286677464</v>
      </c>
      <c r="BH11" s="69">
        <v>7.7107164511656814</v>
      </c>
      <c r="BI11" s="69">
        <v>7.2826690083895427</v>
      </c>
      <c r="BJ11" s="69"/>
      <c r="BK11" s="69">
        <f t="shared" si="41"/>
        <v>-0.19535422027820371</v>
      </c>
      <c r="BL11" s="69">
        <f>'RD T1'!E184</f>
        <v>4.2405869002199994</v>
      </c>
      <c r="BM11" s="69">
        <f t="shared" si="42"/>
        <v>4.0452326799417957</v>
      </c>
      <c r="BO11" t="str">
        <f t="shared" si="43"/>
        <v>22 Health professionals</v>
      </c>
      <c r="BP11" s="69">
        <v>5.0108411330755196</v>
      </c>
      <c r="BQ11" s="69">
        <v>6.5132980865028545</v>
      </c>
      <c r="BR11" s="69">
        <v>5.4074814866554766</v>
      </c>
      <c r="BS11" s="69">
        <v>5.477487708934806</v>
      </c>
      <c r="BT11" s="69">
        <v>4.466432284510935</v>
      </c>
      <c r="BU11" s="69"/>
      <c r="BV11" s="69">
        <f t="shared" si="44"/>
        <v>-0.94104920214454157</v>
      </c>
      <c r="BW11" s="69">
        <f>'RD T1'!E213</f>
        <v>2.7013298726645742</v>
      </c>
      <c r="BX11" s="69">
        <f t="shared" si="45"/>
        <v>1.7602806705200327</v>
      </c>
      <c r="BZ11" t="str">
        <f t="shared" si="46"/>
        <v>22 Health professionals</v>
      </c>
      <c r="CA11" s="69">
        <v>2.6831276652820795</v>
      </c>
      <c r="CB11" s="69">
        <v>3.3979690680752235</v>
      </c>
      <c r="CC11" s="69">
        <v>2.595843489431986</v>
      </c>
      <c r="CD11" s="69">
        <v>2.1126892405816275</v>
      </c>
      <c r="CE11" s="69">
        <v>1.0334076747492205</v>
      </c>
      <c r="CF11" s="69"/>
      <c r="CG11" s="69">
        <f t="shared" si="47"/>
        <v>-1.5624358146827655</v>
      </c>
      <c r="CH11" s="69">
        <f>'RD T1'!E242</f>
        <v>0.77094158731322138</v>
      </c>
      <c r="CI11" s="69">
        <f t="shared" si="48"/>
        <v>-0.79149422736954411</v>
      </c>
      <c r="CK11" t="str">
        <f t="shared" si="49"/>
        <v>22 Health professionals</v>
      </c>
      <c r="CL11" s="69">
        <v>0.51173501868918569</v>
      </c>
      <c r="CM11" s="69">
        <v>0.63813350506336142</v>
      </c>
      <c r="CN11" s="69">
        <v>0.8042608216753927</v>
      </c>
      <c r="CO11" s="69">
        <v>0.52837872659715146</v>
      </c>
      <c r="CP11" s="69">
        <v>0.44986223900389699</v>
      </c>
      <c r="CQ11" s="69"/>
      <c r="CR11" s="69">
        <f t="shared" si="50"/>
        <v>-0.35439858267149571</v>
      </c>
      <c r="CS11" s="69">
        <f>'RD T1'!E271</f>
        <v>0.23147122365022324</v>
      </c>
      <c r="CT11" s="69">
        <f t="shared" si="51"/>
        <v>-0.12292735902127247</v>
      </c>
    </row>
    <row r="12" spans="1:98" x14ac:dyDescent="0.2">
      <c r="A12" s="10" t="str">
        <f>name!D8</f>
        <v>23 Teaching and other educational professionals</v>
      </c>
      <c r="B12" s="69">
        <v>4.6091551171604088</v>
      </c>
      <c r="C12" s="69">
        <v>5.683398385354022</v>
      </c>
      <c r="D12" s="69">
        <v>5.8617540708315623</v>
      </c>
      <c r="E12" s="69">
        <v>6.7396170856552491</v>
      </c>
      <c r="F12" s="69">
        <v>8.5009623082944525</v>
      </c>
      <c r="G12" s="11"/>
      <c r="H12" s="69">
        <f t="shared" si="26"/>
        <v>2.6392082374628902</v>
      </c>
      <c r="I12" s="69">
        <f>'RD T1'!E40</f>
        <v>3.5470808052162721</v>
      </c>
      <c r="J12" s="69">
        <f t="shared" si="27"/>
        <v>6.1862890426791619</v>
      </c>
      <c r="L12" t="str">
        <f t="shared" si="28"/>
        <v>23 Teaching and other educational professionals</v>
      </c>
      <c r="M12" s="69">
        <v>25.595951807605651</v>
      </c>
      <c r="N12" s="69">
        <v>32.952210192324237</v>
      </c>
      <c r="O12" s="69">
        <v>34.378792264134184</v>
      </c>
      <c r="P12" s="69">
        <v>39.014085721059971</v>
      </c>
      <c r="Q12" s="69">
        <v>48.793147035344035</v>
      </c>
      <c r="R12" s="11"/>
      <c r="S12" s="69">
        <f t="shared" si="29"/>
        <v>14.414354771209851</v>
      </c>
      <c r="T12" s="69">
        <f>'RD T1'!E69</f>
        <v>21.150998214085217</v>
      </c>
      <c r="U12" s="69">
        <f t="shared" si="30"/>
        <v>35.565352985295064</v>
      </c>
      <c r="W12" t="str">
        <f t="shared" si="31"/>
        <v>23 Teaching and other educational professionals</v>
      </c>
      <c r="X12" s="69">
        <v>19.273020718997586</v>
      </c>
      <c r="Y12" s="69">
        <v>15.04216730951158</v>
      </c>
      <c r="Z12" s="69">
        <v>16.891547089108315</v>
      </c>
      <c r="AA12" s="69">
        <v>12.958782582582844</v>
      </c>
      <c r="AB12" s="69">
        <v>9.1484886188670718</v>
      </c>
      <c r="AC12" s="69"/>
      <c r="AD12" s="69">
        <f t="shared" si="32"/>
        <v>-7.7430584702412428</v>
      </c>
      <c r="AE12" s="69">
        <f>'RD T1'!E98</f>
        <v>6.5601357595544991</v>
      </c>
      <c r="AF12" s="69">
        <f t="shared" si="33"/>
        <v>-1.1829227106867437</v>
      </c>
      <c r="AH12" t="str">
        <f t="shared" si="34"/>
        <v>23 Teaching and other educational professionals</v>
      </c>
      <c r="AI12" s="69">
        <v>2.6782843545680555</v>
      </c>
      <c r="AJ12" s="69">
        <v>1.2878841546811273</v>
      </c>
      <c r="AK12" s="69">
        <v>1.2621695900154717</v>
      </c>
      <c r="AL12" s="69">
        <v>0.64511218333120146</v>
      </c>
      <c r="AM12" s="69">
        <v>0.63165089369536254</v>
      </c>
      <c r="AN12" s="69"/>
      <c r="AO12" s="69">
        <f t="shared" si="35"/>
        <v>-0.63051869632010915</v>
      </c>
      <c r="AP12" s="69">
        <f>'RD T1'!E127</f>
        <v>0.20543899714506303</v>
      </c>
      <c r="AQ12" s="69">
        <f t="shared" si="36"/>
        <v>-0.42507969917504612</v>
      </c>
      <c r="AS12" t="str">
        <f t="shared" si="37"/>
        <v>23 Teaching and other educational professionals</v>
      </c>
      <c r="AT12" s="69">
        <v>0.63300765852137808</v>
      </c>
      <c r="AU12" s="69">
        <v>0.53268564342222136</v>
      </c>
      <c r="AV12" s="69">
        <v>0.6105235357366412</v>
      </c>
      <c r="AW12" s="69">
        <v>0.46697465680501737</v>
      </c>
      <c r="AX12" s="69">
        <v>0.38721625229271506</v>
      </c>
      <c r="AY12" s="69"/>
      <c r="AZ12" s="69">
        <f t="shared" si="38"/>
        <v>-0.22330728344392614</v>
      </c>
      <c r="BA12" s="69">
        <f>'RD T1'!E156</f>
        <v>0.22161573565913223</v>
      </c>
      <c r="BB12" s="69">
        <f t="shared" si="39"/>
        <v>-1.691547784793912E-3</v>
      </c>
      <c r="BD12" t="str">
        <f t="shared" si="40"/>
        <v>23 Teaching and other educational professionals</v>
      </c>
      <c r="BE12" s="69">
        <v>2.359465772312928</v>
      </c>
      <c r="BF12" s="69">
        <v>2.4312126424207587</v>
      </c>
      <c r="BG12" s="69">
        <v>2.6476230544662802</v>
      </c>
      <c r="BH12" s="69">
        <v>2.4064232291998038</v>
      </c>
      <c r="BI12" s="69">
        <v>2.4449823289362476</v>
      </c>
      <c r="BJ12" s="69"/>
      <c r="BK12" s="69">
        <f t="shared" si="41"/>
        <v>-0.20264072553003265</v>
      </c>
      <c r="BL12" s="69">
        <f>'RD T1'!E185</f>
        <v>1.0710551841999996</v>
      </c>
      <c r="BM12" s="69">
        <f t="shared" si="42"/>
        <v>0.86841445866996692</v>
      </c>
      <c r="BO12" t="str">
        <f t="shared" si="43"/>
        <v>23 Teaching and other educational professionals</v>
      </c>
      <c r="BP12" s="69">
        <v>2.25544646585998</v>
      </c>
      <c r="BQ12" s="69">
        <v>2.258525289508571</v>
      </c>
      <c r="BR12" s="69">
        <v>2.0507060556678294</v>
      </c>
      <c r="BS12" s="69">
        <v>1.8657648143809908</v>
      </c>
      <c r="BT12" s="69">
        <v>1.4517909197216723</v>
      </c>
      <c r="BU12" s="69"/>
      <c r="BV12" s="69">
        <f t="shared" si="44"/>
        <v>-0.59891513594615708</v>
      </c>
      <c r="BW12" s="69">
        <f>'RD T1'!E214</f>
        <v>0.90199679038910241</v>
      </c>
      <c r="BX12" s="69">
        <f t="shared" si="45"/>
        <v>0.30308165444294533</v>
      </c>
      <c r="BZ12" t="str">
        <f t="shared" si="46"/>
        <v>23 Teaching and other educational professionals</v>
      </c>
      <c r="CA12" s="69">
        <v>1.4765047831403317</v>
      </c>
      <c r="CB12" s="69">
        <v>1.4139945812081007</v>
      </c>
      <c r="CC12" s="69">
        <v>1.4307574070799391</v>
      </c>
      <c r="CD12" s="69">
        <v>1.1349753642805427</v>
      </c>
      <c r="CE12" s="69">
        <v>0.6544498349048482</v>
      </c>
      <c r="CF12" s="69"/>
      <c r="CG12" s="69">
        <f t="shared" si="47"/>
        <v>-0.77630757217509094</v>
      </c>
      <c r="CH12" s="69">
        <f>'RD T1'!E243</f>
        <v>0.47137705481842274</v>
      </c>
      <c r="CI12" s="69">
        <f t="shared" si="48"/>
        <v>-0.30493051735666821</v>
      </c>
      <c r="CK12" t="str">
        <f t="shared" si="49"/>
        <v>23 Teaching and other educational professionals</v>
      </c>
      <c r="CL12" s="69">
        <v>0.40111322224606377</v>
      </c>
      <c r="CM12" s="69">
        <v>0.41710991754192234</v>
      </c>
      <c r="CN12" s="69">
        <v>0.57506415745812067</v>
      </c>
      <c r="CO12" s="69">
        <v>0.39225084127984172</v>
      </c>
      <c r="CP12" s="69">
        <v>0.291883994889095</v>
      </c>
      <c r="CQ12" s="69"/>
      <c r="CR12" s="69">
        <f t="shared" si="50"/>
        <v>-0.28318016256902567</v>
      </c>
      <c r="CS12" s="69">
        <f>'RD T1'!E272</f>
        <v>0.16772242393814074</v>
      </c>
      <c r="CT12" s="69">
        <f t="shared" si="51"/>
        <v>-0.11545773863088493</v>
      </c>
    </row>
    <row r="13" spans="1:98" x14ac:dyDescent="0.2">
      <c r="A13" s="10" t="str">
        <f>name!D9</f>
        <v>24 Business, media and public service professionals</v>
      </c>
      <c r="B13" s="69">
        <v>0.99136818420722361</v>
      </c>
      <c r="C13" s="69">
        <v>1.4677178999596119</v>
      </c>
      <c r="D13" s="69">
        <v>1.4967615105738157</v>
      </c>
      <c r="E13" s="69">
        <v>1.9552135128940806</v>
      </c>
      <c r="F13" s="69">
        <v>2.9817253356447759</v>
      </c>
      <c r="G13" s="11"/>
      <c r="H13" s="69">
        <f t="shared" si="26"/>
        <v>1.4849638250709603</v>
      </c>
      <c r="I13" s="69">
        <f>'RD T1'!E41</f>
        <v>1.0547229359799624</v>
      </c>
      <c r="J13" s="69">
        <f t="shared" si="27"/>
        <v>2.5396867610509224</v>
      </c>
      <c r="L13" t="str">
        <f t="shared" si="28"/>
        <v>24 Business, media and public service professionals</v>
      </c>
      <c r="M13" s="69">
        <v>11.979659046157074</v>
      </c>
      <c r="N13" s="69">
        <v>18.466622340920079</v>
      </c>
      <c r="O13" s="69">
        <v>18.533115630051718</v>
      </c>
      <c r="P13" s="69">
        <v>22.725706780718962</v>
      </c>
      <c r="Q13" s="69">
        <v>31.431090303619101</v>
      </c>
      <c r="R13" s="11"/>
      <c r="S13" s="69">
        <f t="shared" si="29"/>
        <v>12.897974673567383</v>
      </c>
      <c r="T13" s="69">
        <f>'RD T1'!E70</f>
        <v>11.883651942290756</v>
      </c>
      <c r="U13" s="69">
        <f t="shared" si="30"/>
        <v>24.781626615858137</v>
      </c>
      <c r="W13" t="str">
        <f t="shared" si="31"/>
        <v>24 Business, media and public service professionals</v>
      </c>
      <c r="X13" s="69">
        <v>25.405575929506441</v>
      </c>
      <c r="Y13" s="69">
        <v>26.996460077859194</v>
      </c>
      <c r="Z13" s="69">
        <v>31.799124398576527</v>
      </c>
      <c r="AA13" s="69">
        <v>31.762002488025189</v>
      </c>
      <c r="AB13" s="69">
        <v>33.646072188373083</v>
      </c>
      <c r="AC13" s="69"/>
      <c r="AD13" s="69">
        <f t="shared" si="32"/>
        <v>1.8469477897965554</v>
      </c>
      <c r="AE13" s="69">
        <f>'RD T1'!E99</f>
        <v>16.913973669067488</v>
      </c>
      <c r="AF13" s="69">
        <f t="shared" si="33"/>
        <v>18.760921458864043</v>
      </c>
      <c r="AH13" t="str">
        <f t="shared" si="34"/>
        <v>24 Business, media and public service professionals</v>
      </c>
      <c r="AI13" s="69">
        <v>2.7799748726378288</v>
      </c>
      <c r="AJ13" s="69">
        <v>2.63390730333531</v>
      </c>
      <c r="AK13" s="69">
        <v>3.166469551384671</v>
      </c>
      <c r="AL13" s="69">
        <v>2.8561655705927973</v>
      </c>
      <c r="AM13" s="69">
        <v>2.9415493166158595</v>
      </c>
      <c r="AN13" s="69"/>
      <c r="AO13" s="69">
        <f t="shared" si="35"/>
        <v>-0.22492023476881151</v>
      </c>
      <c r="AP13" s="69">
        <f>'RD T1'!E128</f>
        <v>1.1143776785044726</v>
      </c>
      <c r="AQ13" s="69">
        <f t="shared" si="36"/>
        <v>0.88945744373566105</v>
      </c>
      <c r="AS13" t="str">
        <f t="shared" si="37"/>
        <v>24 Business, media and public service professionals</v>
      </c>
      <c r="AT13" s="69">
        <v>4.1762862516427912</v>
      </c>
      <c r="AU13" s="69">
        <v>4.2102466905823102</v>
      </c>
      <c r="AV13" s="69">
        <v>4.9971688727063661</v>
      </c>
      <c r="AW13" s="69">
        <v>5.024872743561871</v>
      </c>
      <c r="AX13" s="69">
        <v>5.4432727045800817</v>
      </c>
      <c r="AY13" s="69"/>
      <c r="AZ13" s="69">
        <f t="shared" si="38"/>
        <v>0.44610383187371561</v>
      </c>
      <c r="BA13" s="69">
        <f>'RD T1'!E157</f>
        <v>2.5057316062664041</v>
      </c>
      <c r="BB13" s="69">
        <f t="shared" si="39"/>
        <v>2.9518354381401197</v>
      </c>
      <c r="BD13" t="str">
        <f t="shared" si="40"/>
        <v>24 Business, media and public service professionals</v>
      </c>
      <c r="BE13" s="69">
        <v>8.7901664670965598</v>
      </c>
      <c r="BF13" s="69">
        <v>11.143956470278418</v>
      </c>
      <c r="BG13" s="69">
        <v>12.280755048218008</v>
      </c>
      <c r="BH13" s="69">
        <v>12.88559754141213</v>
      </c>
      <c r="BI13" s="69">
        <v>13.876234241101862</v>
      </c>
      <c r="BJ13" s="69"/>
      <c r="BK13" s="69">
        <f t="shared" si="41"/>
        <v>1.5954791928838539</v>
      </c>
      <c r="BL13" s="69">
        <f>'RD T1'!E186</f>
        <v>5.5621941475200574</v>
      </c>
      <c r="BM13" s="69">
        <f t="shared" si="42"/>
        <v>7.1576733404039112</v>
      </c>
      <c r="BO13" t="str">
        <f t="shared" si="43"/>
        <v>24 Business, media and public service professionals</v>
      </c>
      <c r="BP13" s="69">
        <v>7.029440231407289</v>
      </c>
      <c r="BQ13" s="69">
        <v>7.9912078274519871</v>
      </c>
      <c r="BR13" s="69">
        <v>7.7959881645238784</v>
      </c>
      <c r="BS13" s="69">
        <v>7.7091330647413425</v>
      </c>
      <c r="BT13" s="69">
        <v>6.6557425438236741</v>
      </c>
      <c r="BU13" s="69"/>
      <c r="BV13" s="69">
        <f t="shared" si="44"/>
        <v>-1.1402456207002043</v>
      </c>
      <c r="BW13" s="69">
        <f>'RD T1'!E215</f>
        <v>3.2120863649971412</v>
      </c>
      <c r="BX13" s="69">
        <f t="shared" si="45"/>
        <v>2.0718407442969369</v>
      </c>
      <c r="BZ13" t="str">
        <f t="shared" si="46"/>
        <v>24 Business, media and public service professionals</v>
      </c>
      <c r="CA13" s="69">
        <v>4.2100182599930802</v>
      </c>
      <c r="CB13" s="69">
        <v>4.6167973113092886</v>
      </c>
      <c r="CC13" s="69">
        <v>4.8278082724227227</v>
      </c>
      <c r="CD13" s="69">
        <v>4.1118260168954475</v>
      </c>
      <c r="CE13" s="69">
        <v>2.626584213346391</v>
      </c>
      <c r="CF13" s="69"/>
      <c r="CG13" s="69">
        <f t="shared" si="47"/>
        <v>-2.2012240590763317</v>
      </c>
      <c r="CH13" s="69">
        <f>'RD T1'!E244</f>
        <v>1.452531293822668</v>
      </c>
      <c r="CI13" s="69">
        <f t="shared" si="48"/>
        <v>-0.74869276525366368</v>
      </c>
      <c r="CK13" t="str">
        <f t="shared" si="49"/>
        <v>24 Business, media and public service professionals</v>
      </c>
      <c r="CL13" s="69">
        <v>1.4164912012051734</v>
      </c>
      <c r="CM13" s="69">
        <v>1.5834433566926562</v>
      </c>
      <c r="CN13" s="69">
        <v>1.9220244199469405</v>
      </c>
      <c r="CO13" s="69">
        <v>1.4126809609186011</v>
      </c>
      <c r="CP13" s="69">
        <v>1.062948080116441</v>
      </c>
      <c r="CQ13" s="69"/>
      <c r="CR13" s="69">
        <f t="shared" si="50"/>
        <v>-0.85907633983049947</v>
      </c>
      <c r="CS13" s="69">
        <f>'RD T1'!E273</f>
        <v>0.49387783480039982</v>
      </c>
      <c r="CT13" s="69">
        <f t="shared" si="51"/>
        <v>-0.36519850503009965</v>
      </c>
    </row>
    <row r="14" spans="1:98" x14ac:dyDescent="0.2">
      <c r="A14" s="10" t="str">
        <f>name!D10</f>
        <v>31 Science, engineering and technology associate professionals</v>
      </c>
      <c r="B14" s="69">
        <v>0.32228102046981916</v>
      </c>
      <c r="C14" s="69">
        <v>0.46653110667265063</v>
      </c>
      <c r="D14" s="69">
        <v>0.44503511718204125</v>
      </c>
      <c r="E14" s="69">
        <v>0.5516741663579301</v>
      </c>
      <c r="F14" s="69">
        <v>0.90964835521937404</v>
      </c>
      <c r="G14" s="11"/>
      <c r="H14" s="69">
        <f t="shared" si="26"/>
        <v>0.46461323803733279</v>
      </c>
      <c r="I14" s="69">
        <f>'RD T1'!E42</f>
        <v>0.28926389207064401</v>
      </c>
      <c r="J14" s="69">
        <f t="shared" si="27"/>
        <v>0.75387713010797675</v>
      </c>
      <c r="L14" t="str">
        <f t="shared" si="28"/>
        <v>31 Science, engineering and technology associate professionals</v>
      </c>
      <c r="M14" s="69">
        <v>2.0350966679247882</v>
      </c>
      <c r="N14" s="69">
        <v>2.9980321168913129</v>
      </c>
      <c r="O14" s="69">
        <v>2.8618377173704594</v>
      </c>
      <c r="P14" s="69">
        <v>3.2420512110076438</v>
      </c>
      <c r="Q14" s="69">
        <v>4.5933008772824033</v>
      </c>
      <c r="R14" s="11"/>
      <c r="S14" s="69">
        <f t="shared" si="29"/>
        <v>1.7314631599119439</v>
      </c>
      <c r="T14" s="69">
        <f>'RD T1'!E71</f>
        <v>1.4924795576279051</v>
      </c>
      <c r="U14" s="69">
        <f t="shared" si="30"/>
        <v>3.223942717539849</v>
      </c>
      <c r="W14" t="str">
        <f t="shared" si="31"/>
        <v>31 Science, engineering and technology associate professionals</v>
      </c>
      <c r="X14" s="69">
        <v>5.5222696005530221</v>
      </c>
      <c r="Y14" s="69">
        <v>5.8971016529468416</v>
      </c>
      <c r="Z14" s="69">
        <v>6.5336353648608254</v>
      </c>
      <c r="AA14" s="69">
        <v>6.2747715141614702</v>
      </c>
      <c r="AB14" s="69">
        <v>6.9711802242246623</v>
      </c>
      <c r="AC14" s="69"/>
      <c r="AD14" s="69">
        <f t="shared" si="32"/>
        <v>0.43754485936383691</v>
      </c>
      <c r="AE14" s="69">
        <f>'RD T1'!E100</f>
        <v>2.8745544171005997</v>
      </c>
      <c r="AF14" s="69">
        <f t="shared" si="33"/>
        <v>3.3120992764644366</v>
      </c>
      <c r="AH14" t="str">
        <f t="shared" si="34"/>
        <v>31 Science, engineering and technology associate professionals</v>
      </c>
      <c r="AI14" s="69">
        <v>0.96059249607298436</v>
      </c>
      <c r="AJ14" s="69">
        <v>1.0835756730653465</v>
      </c>
      <c r="AK14" s="69">
        <v>1.2810820933666769</v>
      </c>
      <c r="AL14" s="69">
        <v>1.3078636150513616</v>
      </c>
      <c r="AM14" s="69">
        <v>1.7030590921398263</v>
      </c>
      <c r="AN14" s="69"/>
      <c r="AO14" s="69">
        <f t="shared" si="35"/>
        <v>0.42197699877314943</v>
      </c>
      <c r="AP14" s="69">
        <f>'RD T1'!E129</f>
        <v>0.6599071794263397</v>
      </c>
      <c r="AQ14" s="69">
        <f t="shared" si="36"/>
        <v>1.081884178199489</v>
      </c>
      <c r="AS14" t="str">
        <f t="shared" si="37"/>
        <v>31 Science, engineering and technology associate professionals</v>
      </c>
      <c r="AT14" s="69">
        <v>2.58193435037979</v>
      </c>
      <c r="AU14" s="69">
        <v>2.5047754948819456</v>
      </c>
      <c r="AV14" s="69">
        <v>2.7184618915166108</v>
      </c>
      <c r="AW14" s="69">
        <v>2.319354000621991</v>
      </c>
      <c r="AX14" s="69">
        <v>2.2721878618721876</v>
      </c>
      <c r="AY14" s="69"/>
      <c r="AZ14" s="69">
        <f t="shared" si="38"/>
        <v>-0.4462740296444232</v>
      </c>
      <c r="BA14" s="69">
        <f>'RD T1'!E158</f>
        <v>0.87867556677486458</v>
      </c>
      <c r="BB14" s="69">
        <f t="shared" si="39"/>
        <v>0.43240153713044138</v>
      </c>
      <c r="BD14" t="str">
        <f t="shared" si="40"/>
        <v>31 Science, engineering and technology associate professionals</v>
      </c>
      <c r="BE14" s="69">
        <v>3.9337714618054638</v>
      </c>
      <c r="BF14" s="69">
        <v>4.2611172601706508</v>
      </c>
      <c r="BG14" s="69">
        <v>4.5834815716855291</v>
      </c>
      <c r="BH14" s="69">
        <v>3.8882830023588939</v>
      </c>
      <c r="BI14" s="69">
        <v>3.2912488418953836</v>
      </c>
      <c r="BJ14" s="69"/>
      <c r="BK14" s="69">
        <f t="shared" si="41"/>
        <v>-1.2922327297901455</v>
      </c>
      <c r="BL14" s="69">
        <f>'RD T1'!E187</f>
        <v>1.279568763031989</v>
      </c>
      <c r="BM14" s="69">
        <f t="shared" si="42"/>
        <v>-1.2663966758156509E-2</v>
      </c>
      <c r="BO14" t="str">
        <f t="shared" si="43"/>
        <v>31 Science, engineering and technology associate professionals</v>
      </c>
      <c r="BP14" s="69">
        <v>3.1499613748007769</v>
      </c>
      <c r="BQ14" s="69">
        <v>3.7467314208300349</v>
      </c>
      <c r="BR14" s="69">
        <v>3.8070244399531004</v>
      </c>
      <c r="BS14" s="69">
        <v>3.5940845721621466</v>
      </c>
      <c r="BT14" s="69">
        <v>3.4711433962646474</v>
      </c>
      <c r="BU14" s="69"/>
      <c r="BV14" s="69">
        <f t="shared" si="44"/>
        <v>-0.33588104368845295</v>
      </c>
      <c r="BW14" s="69">
        <f>'RD T1'!E216</f>
        <v>1.3666347618571706</v>
      </c>
      <c r="BX14" s="69">
        <f t="shared" si="45"/>
        <v>1.0307537181687176</v>
      </c>
      <c r="BZ14" t="str">
        <f t="shared" si="46"/>
        <v>31 Science, engineering and technology associate professionals</v>
      </c>
      <c r="CA14" s="69">
        <v>2.4057068392684799</v>
      </c>
      <c r="CB14" s="69">
        <v>2.6979738182229753</v>
      </c>
      <c r="CC14" s="69">
        <v>3.0714869688532924</v>
      </c>
      <c r="CD14" s="69">
        <v>2.4538285321184943</v>
      </c>
      <c r="CE14" s="69">
        <v>1.8810763880474202</v>
      </c>
      <c r="CF14" s="69"/>
      <c r="CG14" s="69">
        <f t="shared" si="47"/>
        <v>-1.1904105808058723</v>
      </c>
      <c r="CH14" s="69">
        <f>'RD T1'!E245</f>
        <v>0.8367609391040598</v>
      </c>
      <c r="CI14" s="69">
        <f t="shared" si="48"/>
        <v>-0.35364964170181246</v>
      </c>
      <c r="CK14" t="str">
        <f t="shared" si="49"/>
        <v>31 Science, engineering and technology associate professionals</v>
      </c>
      <c r="CL14" s="69">
        <v>0.62351642627885495</v>
      </c>
      <c r="CM14" s="69">
        <v>0.7461334357840127</v>
      </c>
      <c r="CN14" s="69">
        <v>0.98084879750468867</v>
      </c>
      <c r="CO14" s="69">
        <v>0.78886107707576769</v>
      </c>
      <c r="CP14" s="69">
        <v>0.9170785165243982</v>
      </c>
      <c r="CQ14" s="69"/>
      <c r="CR14" s="69">
        <f t="shared" si="50"/>
        <v>-6.3770280980290472E-2</v>
      </c>
      <c r="CS14" s="69">
        <f>'RD T1'!E274</f>
        <v>0.33108220754489709</v>
      </c>
      <c r="CT14" s="69">
        <f t="shared" si="51"/>
        <v>0.26731192656460662</v>
      </c>
    </row>
    <row r="15" spans="1:98" x14ac:dyDescent="0.2">
      <c r="A15" s="10" t="str">
        <f>name!D11</f>
        <v>32 Health and social care associate professionals</v>
      </c>
      <c r="B15" s="69">
        <v>7.7791002385895119E-2</v>
      </c>
      <c r="C15" s="69">
        <v>0.12149528194020552</v>
      </c>
      <c r="D15" s="69">
        <v>0.10913213700479224</v>
      </c>
      <c r="E15" s="69">
        <v>0.23674431463714621</v>
      </c>
      <c r="F15" s="69">
        <v>0.5077396509701102</v>
      </c>
      <c r="G15" s="11"/>
      <c r="H15" s="69">
        <f t="shared" si="26"/>
        <v>0.39860751396531796</v>
      </c>
      <c r="I15" s="69">
        <f>'RD T1'!E43</f>
        <v>0.17341631942458119</v>
      </c>
      <c r="J15" s="69">
        <f t="shared" si="27"/>
        <v>0.57202383338989915</v>
      </c>
      <c r="L15" t="str">
        <f t="shared" si="28"/>
        <v>32 Health and social care associate professionals</v>
      </c>
      <c r="M15" s="69">
        <v>1.968283948776242</v>
      </c>
      <c r="N15" s="69">
        <v>3.3801697951415517</v>
      </c>
      <c r="O15" s="69">
        <v>3.447706775591723</v>
      </c>
      <c r="P15" s="69">
        <v>7.1351592100423433</v>
      </c>
      <c r="Q15" s="69">
        <v>13.477656642444423</v>
      </c>
      <c r="R15" s="11"/>
      <c r="S15" s="69">
        <f t="shared" si="29"/>
        <v>10.0299498668527</v>
      </c>
      <c r="T15" s="69">
        <f>'RD T1'!E72</f>
        <v>4.7716119764522995</v>
      </c>
      <c r="U15" s="69">
        <f t="shared" si="30"/>
        <v>14.801561843304999</v>
      </c>
      <c r="W15" t="str">
        <f t="shared" si="31"/>
        <v>32 Health and social care associate professionals</v>
      </c>
      <c r="X15" s="69">
        <v>6.9676162417816903</v>
      </c>
      <c r="Y15" s="69">
        <v>8.5346356829226551</v>
      </c>
      <c r="Z15" s="69">
        <v>9.4795802737149</v>
      </c>
      <c r="AA15" s="69">
        <v>16.213336783403726</v>
      </c>
      <c r="AB15" s="69">
        <v>20.840847611413565</v>
      </c>
      <c r="AC15" s="69"/>
      <c r="AD15" s="69">
        <f t="shared" si="32"/>
        <v>11.361267337698665</v>
      </c>
      <c r="AE15" s="69">
        <f>'RD T1'!E101</f>
        <v>11.152684934386953</v>
      </c>
      <c r="AF15" s="69">
        <f t="shared" si="33"/>
        <v>22.513952272085618</v>
      </c>
      <c r="AH15" t="str">
        <f t="shared" si="34"/>
        <v>32 Health and social care associate professionals</v>
      </c>
      <c r="AI15" s="69">
        <v>5.0254198065684648</v>
      </c>
      <c r="AJ15" s="69">
        <v>4.6811732355797204</v>
      </c>
      <c r="AK15" s="69">
        <v>4.9420609500186776</v>
      </c>
      <c r="AL15" s="69">
        <v>5.5771455417597737</v>
      </c>
      <c r="AM15" s="69">
        <v>3.5998697820815506</v>
      </c>
      <c r="AN15" s="69"/>
      <c r="AO15" s="69">
        <f t="shared" si="35"/>
        <v>-1.342191167937127</v>
      </c>
      <c r="AP15" s="69">
        <f>'RD T1'!E130</f>
        <v>2.1957858153669045</v>
      </c>
      <c r="AQ15" s="69">
        <f t="shared" si="36"/>
        <v>0.85359464742977753</v>
      </c>
      <c r="AS15" t="str">
        <f t="shared" si="37"/>
        <v>32 Health and social care associate professionals</v>
      </c>
      <c r="AT15" s="69">
        <v>1.0449874659758984</v>
      </c>
      <c r="AU15" s="69">
        <v>1.158392981091849</v>
      </c>
      <c r="AV15" s="69">
        <v>1.3543092502419998</v>
      </c>
      <c r="AW15" s="69">
        <v>1.9699580886144097</v>
      </c>
      <c r="AX15" s="69">
        <v>2.3221498211718932</v>
      </c>
      <c r="AY15" s="69"/>
      <c r="AZ15" s="69">
        <f t="shared" si="38"/>
        <v>0.9678405709298934</v>
      </c>
      <c r="BA15" s="69">
        <f>'RD T1'!E159</f>
        <v>1.1675854939112189</v>
      </c>
      <c r="BB15" s="69">
        <f t="shared" si="39"/>
        <v>2.1354260648411123</v>
      </c>
      <c r="BD15" t="str">
        <f t="shared" si="40"/>
        <v>32 Health and social care associate professionals</v>
      </c>
      <c r="BE15" s="69">
        <v>4.1424057041403213</v>
      </c>
      <c r="BF15" s="69">
        <v>5.7791641983766029</v>
      </c>
      <c r="BG15" s="69">
        <v>5.4658007550827374</v>
      </c>
      <c r="BH15" s="69">
        <v>9.2030403203193067</v>
      </c>
      <c r="BI15" s="69">
        <v>10.244538861939487</v>
      </c>
      <c r="BJ15" s="69"/>
      <c r="BK15" s="69">
        <f t="shared" si="41"/>
        <v>4.7787381068567498</v>
      </c>
      <c r="BL15" s="69">
        <f>'RD T1'!E188</f>
        <v>5.3209642045906342</v>
      </c>
      <c r="BM15" s="69">
        <f t="shared" si="42"/>
        <v>10.099702311447384</v>
      </c>
      <c r="BO15" t="str">
        <f t="shared" si="43"/>
        <v>32 Health and social care associate professionals</v>
      </c>
      <c r="BP15" s="69">
        <v>3.7234496843217704</v>
      </c>
      <c r="BQ15" s="69">
        <v>4.6560973919329323</v>
      </c>
      <c r="BR15" s="69">
        <v>3.8403093394729533</v>
      </c>
      <c r="BS15" s="69">
        <v>6.1919905462719473</v>
      </c>
      <c r="BT15" s="69">
        <v>5.3233789082800103</v>
      </c>
      <c r="BU15" s="69"/>
      <c r="BV15" s="69">
        <f t="shared" si="44"/>
        <v>1.483069568807057</v>
      </c>
      <c r="BW15" s="69">
        <f>'RD T1'!E217</f>
        <v>3.1524107674858577</v>
      </c>
      <c r="BX15" s="69">
        <f t="shared" si="45"/>
        <v>4.6354803362929147</v>
      </c>
      <c r="BZ15" t="str">
        <f t="shared" si="46"/>
        <v>32 Health and social care associate professionals</v>
      </c>
      <c r="CA15" s="69">
        <v>1.4694100086567281</v>
      </c>
      <c r="CB15" s="69">
        <v>1.5195817049892062</v>
      </c>
      <c r="CC15" s="69">
        <v>1.2534954760900854</v>
      </c>
      <c r="CD15" s="69">
        <v>1.5149496921908343</v>
      </c>
      <c r="CE15" s="69">
        <v>0.86491576084431054</v>
      </c>
      <c r="CF15" s="69"/>
      <c r="CG15" s="69">
        <f t="shared" si="47"/>
        <v>-0.38857971524577484</v>
      </c>
      <c r="CH15" s="69">
        <f>'RD T1'!E246</f>
        <v>0.57190412751855135</v>
      </c>
      <c r="CI15" s="69">
        <f t="shared" si="48"/>
        <v>0.18332441227277652</v>
      </c>
      <c r="CK15" t="str">
        <f t="shared" si="49"/>
        <v>32 Health and social care associate professionals</v>
      </c>
      <c r="CL15" s="69">
        <v>0.25841685488335059</v>
      </c>
      <c r="CM15" s="69">
        <v>0.28794798915307762</v>
      </c>
      <c r="CN15" s="69">
        <v>0.33827020173710631</v>
      </c>
      <c r="CO15" s="69">
        <v>0.35434874415685474</v>
      </c>
      <c r="CP15" s="69">
        <v>0.31887956343055335</v>
      </c>
      <c r="CQ15" s="69"/>
      <c r="CR15" s="69">
        <f t="shared" si="50"/>
        <v>-1.9390638306552965E-2</v>
      </c>
      <c r="CS15" s="69">
        <f>'RD T1'!E275</f>
        <v>0.14435408207334333</v>
      </c>
      <c r="CT15" s="69">
        <f t="shared" si="51"/>
        <v>0.12496344376679036</v>
      </c>
    </row>
    <row r="16" spans="1:98" x14ac:dyDescent="0.2">
      <c r="A16" s="10" t="str">
        <f>name!D12</f>
        <v>33 Protective service occupations</v>
      </c>
      <c r="B16" s="69">
        <v>4.6387779348416383E-2</v>
      </c>
      <c r="C16" s="69">
        <v>6.978705063007358E-2</v>
      </c>
      <c r="D16" s="69">
        <v>6.2818854053742518E-2</v>
      </c>
      <c r="E16" s="69">
        <v>7.658866003791498E-2</v>
      </c>
      <c r="F16" s="69">
        <v>0.1298784666607066</v>
      </c>
      <c r="G16" s="11"/>
      <c r="H16" s="69">
        <f t="shared" si="26"/>
        <v>6.7059612606964081E-2</v>
      </c>
      <c r="I16" s="69">
        <f>'RD T1'!E44</f>
        <v>3.4245211971330403E-2</v>
      </c>
      <c r="J16" s="69">
        <f t="shared" si="27"/>
        <v>0.10130482457829448</v>
      </c>
      <c r="L16" t="str">
        <f t="shared" si="28"/>
        <v>33 Protective service occupations</v>
      </c>
      <c r="M16" s="69">
        <v>0.63169528311454304</v>
      </c>
      <c r="N16" s="69">
        <v>0.87753912406211643</v>
      </c>
      <c r="O16" s="69">
        <v>0.80981940997682456</v>
      </c>
      <c r="P16" s="69">
        <v>0.87673634504337972</v>
      </c>
      <c r="Q16" s="69">
        <v>1.4279556616940532</v>
      </c>
      <c r="R16" s="11"/>
      <c r="S16" s="69">
        <f t="shared" si="29"/>
        <v>0.61813625171722864</v>
      </c>
      <c r="T16" s="69">
        <f>'RD T1'!E73</f>
        <v>0.33367809544165605</v>
      </c>
      <c r="U16" s="69">
        <f t="shared" si="30"/>
        <v>0.95181434715888469</v>
      </c>
      <c r="W16" t="str">
        <f t="shared" si="31"/>
        <v>33 Protective service occupations</v>
      </c>
      <c r="X16" s="69">
        <v>2.9994360306661871</v>
      </c>
      <c r="Y16" s="69">
        <v>3.1070841153773485</v>
      </c>
      <c r="Z16" s="69">
        <v>3.6718828620604405</v>
      </c>
      <c r="AA16" s="69">
        <v>3.3184854847086491</v>
      </c>
      <c r="AB16" s="69">
        <v>4.6447337876259418</v>
      </c>
      <c r="AC16" s="69"/>
      <c r="AD16" s="69">
        <f t="shared" si="32"/>
        <v>0.97285092556550135</v>
      </c>
      <c r="AE16" s="69">
        <f>'RD T1'!E102</f>
        <v>1.6047936087291756</v>
      </c>
      <c r="AF16" s="69">
        <f t="shared" si="33"/>
        <v>2.5776445342946772</v>
      </c>
      <c r="AH16" t="str">
        <f t="shared" si="34"/>
        <v>33 Protective service occupations</v>
      </c>
      <c r="AI16" s="69">
        <v>0.86655104877800482</v>
      </c>
      <c r="AJ16" s="69">
        <v>0.89328248830828705</v>
      </c>
      <c r="AK16" s="69">
        <v>1.0379727415823194</v>
      </c>
      <c r="AL16" s="69">
        <v>0.96879738868862575</v>
      </c>
      <c r="AM16" s="69">
        <v>1.3419927510253062</v>
      </c>
      <c r="AN16" s="69"/>
      <c r="AO16" s="69">
        <f t="shared" si="35"/>
        <v>0.30402000944298679</v>
      </c>
      <c r="AP16" s="69">
        <f>'RD T1'!E131</f>
        <v>0.40296643716943942</v>
      </c>
      <c r="AQ16" s="69">
        <f t="shared" si="36"/>
        <v>0.70698644661242627</v>
      </c>
      <c r="AS16" t="str">
        <f t="shared" si="37"/>
        <v>33 Protective service occupations</v>
      </c>
      <c r="AT16" s="69">
        <v>0.79624303247844685</v>
      </c>
      <c r="AU16" s="69">
        <v>0.72222000769006356</v>
      </c>
      <c r="AV16" s="69">
        <v>0.82122848605461651</v>
      </c>
      <c r="AW16" s="69">
        <v>0.6575670598248643</v>
      </c>
      <c r="AX16" s="69">
        <v>0.78188135819799764</v>
      </c>
      <c r="AY16" s="69"/>
      <c r="AZ16" s="69">
        <f t="shared" si="38"/>
        <v>-3.9347127856618869E-2</v>
      </c>
      <c r="BA16" s="69">
        <f>'RD T1'!E160</f>
        <v>0.26870236760581828</v>
      </c>
      <c r="BB16" s="69">
        <f t="shared" si="39"/>
        <v>0.22935523974919941</v>
      </c>
      <c r="BD16" t="str">
        <f t="shared" si="40"/>
        <v>33 Protective service occupations</v>
      </c>
      <c r="BE16" s="69">
        <v>2.6392836577831336</v>
      </c>
      <c r="BF16" s="69">
        <v>2.8084636910154042</v>
      </c>
      <c r="BG16" s="69">
        <v>2.9442595241489102</v>
      </c>
      <c r="BH16" s="69">
        <v>2.462726867094148</v>
      </c>
      <c r="BI16" s="69">
        <v>2.3273278232463697</v>
      </c>
      <c r="BJ16" s="69"/>
      <c r="BK16" s="69">
        <f t="shared" si="41"/>
        <v>-0.61693170090254057</v>
      </c>
      <c r="BL16" s="69">
        <f>'RD T1'!E189</f>
        <v>0.63036113067840938</v>
      </c>
      <c r="BM16" s="69">
        <f t="shared" si="42"/>
        <v>1.3429429775868806E-2</v>
      </c>
      <c r="BO16" t="str">
        <f t="shared" si="43"/>
        <v>33 Protective service occupations</v>
      </c>
      <c r="BP16" s="69">
        <v>3.3036674507579242</v>
      </c>
      <c r="BQ16" s="69">
        <v>3.5949069333898382</v>
      </c>
      <c r="BR16" s="69">
        <v>3.4829000733861171</v>
      </c>
      <c r="BS16" s="69">
        <v>2.9174412004843533</v>
      </c>
      <c r="BT16" s="69">
        <v>2.3767039855631458</v>
      </c>
      <c r="BU16" s="69"/>
      <c r="BV16" s="69">
        <f t="shared" si="44"/>
        <v>-1.1061960878229713</v>
      </c>
      <c r="BW16" s="69">
        <f>'RD T1'!E218</f>
        <v>0.85680406065553183</v>
      </c>
      <c r="BX16" s="69">
        <f t="shared" si="45"/>
        <v>-0.24939202716743947</v>
      </c>
      <c r="BZ16" t="str">
        <f t="shared" si="46"/>
        <v>33 Protective service occupations</v>
      </c>
      <c r="CA16" s="69">
        <v>1.8592819909454801</v>
      </c>
      <c r="CB16" s="69">
        <v>1.8403849040231022</v>
      </c>
      <c r="CC16" s="69">
        <v>1.8811811121722892</v>
      </c>
      <c r="CD16" s="69">
        <v>1.3826369576275566</v>
      </c>
      <c r="CE16" s="69">
        <v>0.91637474042723532</v>
      </c>
      <c r="CF16" s="69"/>
      <c r="CG16" s="69">
        <f t="shared" si="47"/>
        <v>-0.9648063717450539</v>
      </c>
      <c r="CH16" s="69">
        <f>'RD T1'!E247</f>
        <v>0.43905003204504306</v>
      </c>
      <c r="CI16" s="69">
        <f t="shared" si="48"/>
        <v>-0.5257563397000109</v>
      </c>
      <c r="CK16" t="str">
        <f t="shared" si="49"/>
        <v>33 Protective service occupations</v>
      </c>
      <c r="CL16" s="69">
        <v>0.45160918814205769</v>
      </c>
      <c r="CM16" s="69">
        <v>0.36109835133616658</v>
      </c>
      <c r="CN16" s="69">
        <v>0.40202640976456699</v>
      </c>
      <c r="CO16" s="69">
        <v>0.27823702975523945</v>
      </c>
      <c r="CP16" s="69">
        <v>0.22019321561071786</v>
      </c>
      <c r="CQ16" s="69"/>
      <c r="CR16" s="69">
        <f t="shared" si="50"/>
        <v>-0.18183319415384913</v>
      </c>
      <c r="CS16" s="69">
        <f>'RD T1'!E276</f>
        <v>6.2787655407069778E-2</v>
      </c>
      <c r="CT16" s="69">
        <f t="shared" si="51"/>
        <v>-0.11904553874677935</v>
      </c>
    </row>
    <row r="17" spans="1:98" x14ac:dyDescent="0.2">
      <c r="A17" s="10" t="str">
        <f>name!D13</f>
        <v>34 Culture, media and sports occupations</v>
      </c>
      <c r="B17" s="69">
        <v>0.1389579398644816</v>
      </c>
      <c r="C17" s="69">
        <v>0.21577493316777344</v>
      </c>
      <c r="D17" s="69">
        <v>0.2181536138449644</v>
      </c>
      <c r="E17" s="69">
        <v>0.25566633612721001</v>
      </c>
      <c r="F17" s="69">
        <v>0.36599188939527227</v>
      </c>
      <c r="G17" s="11"/>
      <c r="H17" s="69">
        <f t="shared" si="26"/>
        <v>0.14783827555030787</v>
      </c>
      <c r="I17" s="69">
        <f>'RD T1'!E45</f>
        <v>0.14279216796747582</v>
      </c>
      <c r="J17" s="69">
        <f t="shared" si="27"/>
        <v>0.29063044351778367</v>
      </c>
      <c r="L17" t="str">
        <f t="shared" si="28"/>
        <v>34 Culture, media and sports occupations</v>
      </c>
      <c r="M17" s="69">
        <v>2.8147118188018689</v>
      </c>
      <c r="N17" s="69">
        <v>4.0725361157104114</v>
      </c>
      <c r="O17" s="69">
        <v>4.0773078012229123</v>
      </c>
      <c r="P17" s="69">
        <v>4.1840332843966737</v>
      </c>
      <c r="Q17" s="69">
        <v>5.6340812029191518</v>
      </c>
      <c r="R17" s="11"/>
      <c r="S17" s="69">
        <f t="shared" si="29"/>
        <v>1.5567734016962396</v>
      </c>
      <c r="T17" s="69">
        <f>'RD T1'!E74</f>
        <v>2.2789405758134809</v>
      </c>
      <c r="U17" s="69">
        <f t="shared" si="30"/>
        <v>3.8357139775097204</v>
      </c>
      <c r="W17" t="str">
        <f t="shared" si="31"/>
        <v>34 Culture, media and sports occupations</v>
      </c>
      <c r="X17" s="69">
        <v>8.1318628431087845</v>
      </c>
      <c r="Y17" s="69">
        <v>8.1518089608439404</v>
      </c>
      <c r="Z17" s="69">
        <v>8.6560188697384213</v>
      </c>
      <c r="AA17" s="69">
        <v>7.4772303623057397</v>
      </c>
      <c r="AB17" s="69">
        <v>8.0297388069521887</v>
      </c>
      <c r="AC17" s="69"/>
      <c r="AD17" s="69">
        <f t="shared" si="32"/>
        <v>-0.62628006278623261</v>
      </c>
      <c r="AE17" s="69">
        <f>'RD T1'!E103</f>
        <v>3.8121511561289187</v>
      </c>
      <c r="AF17" s="69">
        <f t="shared" si="33"/>
        <v>3.1858710933426861</v>
      </c>
      <c r="AH17" t="str">
        <f t="shared" si="34"/>
        <v>34 Culture, media and sports occupations</v>
      </c>
      <c r="AI17" s="69">
        <v>1.1413213867124268</v>
      </c>
      <c r="AJ17" s="69">
        <v>1.0676218717710699</v>
      </c>
      <c r="AK17" s="69">
        <v>1.2710072735436202</v>
      </c>
      <c r="AL17" s="69">
        <v>1.1400902131171828</v>
      </c>
      <c r="AM17" s="69">
        <v>1.4753637702544242</v>
      </c>
      <c r="AN17" s="69"/>
      <c r="AO17" s="69">
        <f t="shared" si="35"/>
        <v>0.20435649671080403</v>
      </c>
      <c r="AP17" s="69">
        <f>'RD T1'!E132</f>
        <v>0.64086892120588357</v>
      </c>
      <c r="AQ17" s="69">
        <f t="shared" si="36"/>
        <v>0.84522541791668759</v>
      </c>
      <c r="AS17" t="str">
        <f t="shared" si="37"/>
        <v>34 Culture, media and sports occupations</v>
      </c>
      <c r="AT17" s="69">
        <v>1.4002844960627006</v>
      </c>
      <c r="AU17" s="69">
        <v>1.304582649923399</v>
      </c>
      <c r="AV17" s="69">
        <v>1.3774489722289214</v>
      </c>
      <c r="AW17" s="69">
        <v>1.1091237232107636</v>
      </c>
      <c r="AX17" s="69">
        <v>1.112841179459457</v>
      </c>
      <c r="AY17" s="69"/>
      <c r="AZ17" s="69">
        <f t="shared" si="38"/>
        <v>-0.26460779276946433</v>
      </c>
      <c r="BA17" s="69">
        <f>'RD T1'!E161</f>
        <v>0.53998504546056547</v>
      </c>
      <c r="BB17" s="69">
        <f t="shared" si="39"/>
        <v>0.27537725269110114</v>
      </c>
      <c r="BD17" t="str">
        <f t="shared" si="40"/>
        <v>34 Culture, media and sports occupations</v>
      </c>
      <c r="BE17" s="69">
        <v>3.4522975470014119</v>
      </c>
      <c r="BF17" s="69">
        <v>3.707752619547898</v>
      </c>
      <c r="BG17" s="69">
        <v>3.8390741842884126</v>
      </c>
      <c r="BH17" s="69">
        <v>3.2749702197809922</v>
      </c>
      <c r="BI17" s="69">
        <v>3.5542608691833273</v>
      </c>
      <c r="BJ17" s="69"/>
      <c r="BK17" s="69">
        <f t="shared" si="41"/>
        <v>-0.28481331510508534</v>
      </c>
      <c r="BL17" s="69">
        <f>'RD T1'!E190</f>
        <v>1.3429056190346924</v>
      </c>
      <c r="BM17" s="69">
        <f t="shared" si="42"/>
        <v>1.0580923039296071</v>
      </c>
      <c r="BO17" t="str">
        <f t="shared" si="43"/>
        <v>34 Culture, media and sports occupations</v>
      </c>
      <c r="BP17" s="69">
        <v>2.0019335051861424</v>
      </c>
      <c r="BQ17" s="69">
        <v>1.9384848002064281</v>
      </c>
      <c r="BR17" s="69">
        <v>1.7684387881238097</v>
      </c>
      <c r="BS17" s="69">
        <v>1.4308615657579673</v>
      </c>
      <c r="BT17" s="69">
        <v>1.0943889305437631</v>
      </c>
      <c r="BU17" s="69"/>
      <c r="BV17" s="69">
        <f t="shared" si="44"/>
        <v>-0.67404985758004665</v>
      </c>
      <c r="BW17" s="69">
        <f>'RD T1'!E219</f>
        <v>0.51414212931548819</v>
      </c>
      <c r="BX17" s="69">
        <f t="shared" si="45"/>
        <v>-0.15990772826455846</v>
      </c>
      <c r="BZ17" t="str">
        <f t="shared" si="46"/>
        <v>34 Culture, media and sports occupations</v>
      </c>
      <c r="CA17" s="69">
        <v>1.5469706296202141</v>
      </c>
      <c r="CB17" s="69">
        <v>1.4065104808054096</v>
      </c>
      <c r="CC17" s="69">
        <v>1.3962387789125257</v>
      </c>
      <c r="CD17" s="69">
        <v>0.87673748267021478</v>
      </c>
      <c r="CE17" s="69">
        <v>0.46652205757816284</v>
      </c>
      <c r="CF17" s="69"/>
      <c r="CG17" s="69">
        <f t="shared" si="47"/>
        <v>-0.92971672133436289</v>
      </c>
      <c r="CH17" s="69">
        <f>'RD T1'!E248</f>
        <v>0.27920023908713038</v>
      </c>
      <c r="CI17" s="69">
        <f t="shared" si="48"/>
        <v>-0.65051648224723246</v>
      </c>
      <c r="CK17" t="str">
        <f t="shared" si="49"/>
        <v>34 Culture, media and sports occupations</v>
      </c>
      <c r="CL17" s="69">
        <v>0.78531062631238602</v>
      </c>
      <c r="CM17" s="69">
        <v>0.8215830627723627</v>
      </c>
      <c r="CN17" s="69">
        <v>0.89063197114341319</v>
      </c>
      <c r="CO17" s="69">
        <v>0.55611313705827359</v>
      </c>
      <c r="CP17" s="69">
        <v>0.43051221866660194</v>
      </c>
      <c r="CQ17" s="69"/>
      <c r="CR17" s="69">
        <f t="shared" si="50"/>
        <v>-0.46011975247681125</v>
      </c>
      <c r="CS17" s="69">
        <f>'RD T1'!E277</f>
        <v>0.19955174030951339</v>
      </c>
      <c r="CT17" s="69">
        <f t="shared" si="51"/>
        <v>-0.26056801216729786</v>
      </c>
    </row>
    <row r="18" spans="1:98" x14ac:dyDescent="0.2">
      <c r="A18" s="10" t="str">
        <f>name!D14</f>
        <v>35 Business and public service associate professionals</v>
      </c>
      <c r="B18" s="69">
        <v>0.81209468893155412</v>
      </c>
      <c r="C18" s="69">
        <v>1.144313747072093</v>
      </c>
      <c r="D18" s="69">
        <v>1.0845838928759446</v>
      </c>
      <c r="E18" s="69">
        <v>1.4326141204475598</v>
      </c>
      <c r="F18" s="69">
        <v>2.2978372953039115</v>
      </c>
      <c r="G18" s="11"/>
      <c r="H18" s="69">
        <f t="shared" si="26"/>
        <v>1.2132534024279669</v>
      </c>
      <c r="I18" s="69">
        <f>'RD T1'!E46</f>
        <v>0.7668183254655847</v>
      </c>
      <c r="J18" s="69">
        <f t="shared" si="27"/>
        <v>1.9800717278935516</v>
      </c>
      <c r="L18" t="str">
        <f t="shared" si="28"/>
        <v>35 Business and public service associate professionals</v>
      </c>
      <c r="M18" s="69">
        <v>8.1889772353752708</v>
      </c>
      <c r="N18" s="69">
        <v>11.577642920949598</v>
      </c>
      <c r="O18" s="69">
        <v>11.225139846752365</v>
      </c>
      <c r="P18" s="69">
        <v>14.168730089922386</v>
      </c>
      <c r="Q18" s="69">
        <v>20.877881032727323</v>
      </c>
      <c r="R18" s="11"/>
      <c r="S18" s="69">
        <f t="shared" si="29"/>
        <v>9.6527411859749588</v>
      </c>
      <c r="T18" s="69">
        <f>'RD T1'!E75</f>
        <v>7.5541235025030273</v>
      </c>
      <c r="U18" s="69">
        <f t="shared" si="30"/>
        <v>17.206864688477985</v>
      </c>
      <c r="W18" t="str">
        <f t="shared" si="31"/>
        <v>35 Business and public service associate professionals</v>
      </c>
      <c r="X18" s="69">
        <v>20.693486769986002</v>
      </c>
      <c r="Y18" s="69">
        <v>20.424448612131666</v>
      </c>
      <c r="Z18" s="69">
        <v>22.513391887716136</v>
      </c>
      <c r="AA18" s="69">
        <v>22.689396768642879</v>
      </c>
      <c r="AB18" s="69">
        <v>23.938037689844961</v>
      </c>
      <c r="AC18" s="69"/>
      <c r="AD18" s="69">
        <f t="shared" si="32"/>
        <v>1.4246458021288255</v>
      </c>
      <c r="AE18" s="69">
        <f>'RD T1'!E104</f>
        <v>11.846072748928352</v>
      </c>
      <c r="AF18" s="69">
        <f t="shared" si="33"/>
        <v>13.270718551057177</v>
      </c>
      <c r="AH18" t="str">
        <f t="shared" si="34"/>
        <v>35 Business and public service associate professionals</v>
      </c>
      <c r="AI18" s="69">
        <v>5.4059751910862586</v>
      </c>
      <c r="AJ18" s="69">
        <v>5.5404374052225149</v>
      </c>
      <c r="AK18" s="69">
        <v>6.3989344447764216</v>
      </c>
      <c r="AL18" s="69">
        <v>6.5160479424365798</v>
      </c>
      <c r="AM18" s="69">
        <v>7.228738437047161</v>
      </c>
      <c r="AN18" s="69"/>
      <c r="AO18" s="69">
        <f t="shared" si="35"/>
        <v>0.82980399227073942</v>
      </c>
      <c r="AP18" s="69">
        <f>'RD T1'!E133</f>
        <v>3.3203479518236958</v>
      </c>
      <c r="AQ18" s="69">
        <f t="shared" si="36"/>
        <v>4.1501519440944357</v>
      </c>
      <c r="AS18" t="str">
        <f t="shared" si="37"/>
        <v>35 Business and public service associate professionals</v>
      </c>
      <c r="AT18" s="69">
        <v>5.0690629502133513</v>
      </c>
      <c r="AU18" s="69">
        <v>4.966266603631559</v>
      </c>
      <c r="AV18" s="69">
        <v>5.5326784290605104</v>
      </c>
      <c r="AW18" s="69">
        <v>5.5923389673393018</v>
      </c>
      <c r="AX18" s="69">
        <v>6.1713175438246681</v>
      </c>
      <c r="AY18" s="69"/>
      <c r="AZ18" s="69">
        <f t="shared" si="38"/>
        <v>0.63863911476415769</v>
      </c>
      <c r="BA18" s="69">
        <f>'RD T1'!E162</f>
        <v>2.7734156879956924</v>
      </c>
      <c r="BB18" s="69">
        <f t="shared" si="39"/>
        <v>3.4120548027598501</v>
      </c>
      <c r="BD18" t="str">
        <f t="shared" si="40"/>
        <v>35 Business and public service associate professionals</v>
      </c>
      <c r="BE18" s="69">
        <v>14.303038310513424</v>
      </c>
      <c r="BF18" s="69">
        <v>16.087699431107232</v>
      </c>
      <c r="BG18" s="69">
        <v>16.184032188256548</v>
      </c>
      <c r="BH18" s="69">
        <v>15.820598726029033</v>
      </c>
      <c r="BI18" s="69">
        <v>15.28429854402223</v>
      </c>
      <c r="BJ18" s="69"/>
      <c r="BK18" s="69">
        <f t="shared" si="41"/>
        <v>-0.89973364423431867</v>
      </c>
      <c r="BL18" s="69">
        <f>'RD T1'!E191</f>
        <v>6.5384977536136963</v>
      </c>
      <c r="BM18" s="69">
        <f t="shared" si="42"/>
        <v>5.6387641093793777</v>
      </c>
      <c r="BO18" t="str">
        <f t="shared" si="43"/>
        <v>35 Business and public service associate professionals</v>
      </c>
      <c r="BP18" s="69">
        <v>13.024235020496285</v>
      </c>
      <c r="BQ18" s="69">
        <v>13.854645494929965</v>
      </c>
      <c r="BR18" s="69">
        <v>12.61545550501741</v>
      </c>
      <c r="BS18" s="69">
        <v>12.246283777661414</v>
      </c>
      <c r="BT18" s="69">
        <v>10.167525714420828</v>
      </c>
      <c r="BU18" s="69"/>
      <c r="BV18" s="69">
        <f t="shared" si="44"/>
        <v>-2.4479297905965822</v>
      </c>
      <c r="BW18" s="69">
        <f>'RD T1'!E220</f>
        <v>4.8812012581158397</v>
      </c>
      <c r="BX18" s="69">
        <f t="shared" si="45"/>
        <v>2.4332714675192575</v>
      </c>
      <c r="BZ18" t="str">
        <f t="shared" si="46"/>
        <v>35 Business and public service associate professionals</v>
      </c>
      <c r="CA18" s="69">
        <v>7.8032807952958496</v>
      </c>
      <c r="CB18" s="69">
        <v>7.9079248478478279</v>
      </c>
      <c r="CC18" s="69">
        <v>7.7689793305146235</v>
      </c>
      <c r="CD18" s="69">
        <v>6.4012473425439387</v>
      </c>
      <c r="CE18" s="69">
        <v>4.1126561421023915</v>
      </c>
      <c r="CF18" s="69"/>
      <c r="CG18" s="69">
        <f t="shared" si="47"/>
        <v>-3.656323188412232</v>
      </c>
      <c r="CH18" s="69">
        <f>'RD T1'!E249</f>
        <v>2.127863431971226</v>
      </c>
      <c r="CI18" s="69">
        <f t="shared" si="48"/>
        <v>-1.5284597564410061</v>
      </c>
      <c r="CK18" t="str">
        <f t="shared" si="49"/>
        <v>35 Business and public service associate professionals</v>
      </c>
      <c r="CL18" s="69">
        <v>2.406115394347105</v>
      </c>
      <c r="CM18" s="69">
        <v>2.4381646123271126</v>
      </c>
      <c r="CN18" s="69">
        <v>2.8083243180916377</v>
      </c>
      <c r="CO18" s="69">
        <v>1.8358685619782806</v>
      </c>
      <c r="CP18" s="69">
        <v>1.57798691713891</v>
      </c>
      <c r="CQ18" s="69"/>
      <c r="CR18" s="69">
        <f t="shared" si="50"/>
        <v>-1.2303374009527277</v>
      </c>
      <c r="CS18" s="69">
        <f>'RD T1'!E278</f>
        <v>0.6166226000865328</v>
      </c>
      <c r="CT18" s="69">
        <f t="shared" si="51"/>
        <v>-0.6137148008661949</v>
      </c>
    </row>
    <row r="19" spans="1:98" x14ac:dyDescent="0.2">
      <c r="A19" s="10" t="str">
        <f>name!D15</f>
        <v>41 Administrative occupations</v>
      </c>
      <c r="B19" s="69">
        <v>0.65032351092182505</v>
      </c>
      <c r="C19" s="69">
        <v>0.865390327913103</v>
      </c>
      <c r="D19" s="69">
        <v>0.90258763808218001</v>
      </c>
      <c r="E19" s="69">
        <v>1.2581876965152325</v>
      </c>
      <c r="F19" s="69">
        <v>2.122234780204042</v>
      </c>
      <c r="G19" s="11"/>
      <c r="H19" s="69">
        <f t="shared" si="26"/>
        <v>1.219647142121862</v>
      </c>
      <c r="I19" s="69">
        <f>'RD T1'!E47</f>
        <v>0.7368050985289738</v>
      </c>
      <c r="J19" s="69">
        <f t="shared" si="27"/>
        <v>1.9564522406508358</v>
      </c>
      <c r="L19" t="str">
        <f t="shared" si="28"/>
        <v>41 Administrative occupations</v>
      </c>
      <c r="M19" s="69">
        <v>6.3027935025118378</v>
      </c>
      <c r="N19" s="69">
        <v>8.6555060869539187</v>
      </c>
      <c r="O19" s="69">
        <v>9.3562335768008502</v>
      </c>
      <c r="P19" s="69">
        <v>12.792021193952561</v>
      </c>
      <c r="Q19" s="69">
        <v>19.144180517566213</v>
      </c>
      <c r="R19" s="11"/>
      <c r="S19" s="69">
        <f t="shared" si="29"/>
        <v>9.7879469407653623</v>
      </c>
      <c r="T19" s="69">
        <f>'RD T1'!E76</f>
        <v>7.3771038762405112</v>
      </c>
      <c r="U19" s="69">
        <f t="shared" si="30"/>
        <v>17.165050817005874</v>
      </c>
      <c r="W19" t="str">
        <f t="shared" si="31"/>
        <v>41 Administrative occupations</v>
      </c>
      <c r="X19" s="69">
        <v>24.952839620463045</v>
      </c>
      <c r="Y19" s="69">
        <v>23.77446606113087</v>
      </c>
      <c r="Z19" s="69">
        <v>28.471138789376099</v>
      </c>
      <c r="AA19" s="69">
        <v>32.697542278796327</v>
      </c>
      <c r="AB19" s="69">
        <v>39.057823504495559</v>
      </c>
      <c r="AC19" s="69"/>
      <c r="AD19" s="69">
        <f t="shared" si="32"/>
        <v>10.586684715119461</v>
      </c>
      <c r="AE19" s="69">
        <f>'RD T1'!E105</f>
        <v>19.489548348500534</v>
      </c>
      <c r="AF19" s="69">
        <f t="shared" si="33"/>
        <v>30.076233063619995</v>
      </c>
      <c r="AH19" t="str">
        <f t="shared" si="34"/>
        <v>41 Administrative occupations</v>
      </c>
      <c r="AI19" s="69">
        <v>8.395928598449677</v>
      </c>
      <c r="AJ19" s="69">
        <v>8.233104347938804</v>
      </c>
      <c r="AK19" s="69">
        <v>10.029675560682517</v>
      </c>
      <c r="AL19" s="69">
        <v>11.093922659893222</v>
      </c>
      <c r="AM19" s="69">
        <v>13.278665022039409</v>
      </c>
      <c r="AN19" s="69"/>
      <c r="AO19" s="69">
        <f t="shared" si="35"/>
        <v>3.2489894613568921</v>
      </c>
      <c r="AP19" s="69">
        <f>'RD T1'!E134</f>
        <v>7.0741039407932256</v>
      </c>
      <c r="AQ19" s="69">
        <f t="shared" si="36"/>
        <v>10.323093402150118</v>
      </c>
      <c r="AS19" t="str">
        <f t="shared" si="37"/>
        <v>41 Administrative occupations</v>
      </c>
      <c r="AT19" s="69">
        <v>8.6888774739402912</v>
      </c>
      <c r="AU19" s="69">
        <v>8.1138986021929078</v>
      </c>
      <c r="AV19" s="69">
        <v>9.8859158291594103</v>
      </c>
      <c r="AW19" s="69">
        <v>10.488955387559519</v>
      </c>
      <c r="AX19" s="69">
        <v>12.15278391478134</v>
      </c>
      <c r="AY19" s="69"/>
      <c r="AZ19" s="69">
        <f t="shared" si="38"/>
        <v>2.2668680856219297</v>
      </c>
      <c r="BA19" s="69">
        <f>'RD T1'!E163</f>
        <v>6.1725821950662665</v>
      </c>
      <c r="BB19" s="69">
        <f t="shared" si="39"/>
        <v>8.4394502806881952</v>
      </c>
      <c r="BD19" t="str">
        <f t="shared" si="40"/>
        <v>41 Administrative occupations</v>
      </c>
      <c r="BE19" s="69">
        <v>28.164201069923163</v>
      </c>
      <c r="BF19" s="69">
        <v>28.867579012252687</v>
      </c>
      <c r="BG19" s="69">
        <v>29.225911396867083</v>
      </c>
      <c r="BH19" s="69">
        <v>29.679642751181571</v>
      </c>
      <c r="BI19" s="69">
        <v>26.731544745963195</v>
      </c>
      <c r="BJ19" s="69"/>
      <c r="BK19" s="69">
        <f t="shared" si="41"/>
        <v>-2.4943666509038884</v>
      </c>
      <c r="BL19" s="69">
        <f>'RD T1'!E192</f>
        <v>13.283302580150664</v>
      </c>
      <c r="BM19" s="69">
        <f t="shared" si="42"/>
        <v>10.788935929246776</v>
      </c>
      <c r="BO19" t="str">
        <f t="shared" si="43"/>
        <v>41 Administrative occupations</v>
      </c>
      <c r="BP19" s="69">
        <v>37.03098549474489</v>
      </c>
      <c r="BQ19" s="69">
        <v>36.777041039193243</v>
      </c>
      <c r="BR19" s="69">
        <v>33.507022499439394</v>
      </c>
      <c r="BS19" s="69">
        <v>34.562627054260155</v>
      </c>
      <c r="BT19" s="69">
        <v>26.105908579523867</v>
      </c>
      <c r="BU19" s="69"/>
      <c r="BV19" s="69">
        <f t="shared" si="44"/>
        <v>-7.4011139199155274</v>
      </c>
      <c r="BW19" s="69">
        <f>'RD T1'!E221</f>
        <v>14.43573222935666</v>
      </c>
      <c r="BX19" s="69">
        <f t="shared" si="45"/>
        <v>7.0346183094411323</v>
      </c>
      <c r="BZ19" t="str">
        <f t="shared" si="46"/>
        <v>41 Administrative occupations</v>
      </c>
      <c r="CA19" s="69">
        <v>18.977762143457614</v>
      </c>
      <c r="CB19" s="69">
        <v>15.959036659020057</v>
      </c>
      <c r="CC19" s="69">
        <v>14.440160935824606</v>
      </c>
      <c r="CD19" s="69">
        <v>10.931330552886518</v>
      </c>
      <c r="CE19" s="69">
        <v>3.8619912521023223</v>
      </c>
      <c r="CF19" s="69"/>
      <c r="CG19" s="69">
        <f t="shared" si="47"/>
        <v>-10.578169683722283</v>
      </c>
      <c r="CH19" s="69">
        <f>'RD T1'!E250</f>
        <v>3.3386463387741254</v>
      </c>
      <c r="CI19" s="69">
        <f t="shared" si="48"/>
        <v>-7.2395233449481573</v>
      </c>
      <c r="CK19" t="str">
        <f t="shared" si="49"/>
        <v>41 Administrative occupations</v>
      </c>
      <c r="CL19" s="69">
        <v>6.7146175039913247</v>
      </c>
      <c r="CM19" s="69">
        <v>5.3478411993246748</v>
      </c>
      <c r="CN19" s="69">
        <v>6.1400536091784108</v>
      </c>
      <c r="CO19" s="69">
        <v>4.3625376590215375</v>
      </c>
      <c r="CP19" s="69">
        <v>3.3314447053724803</v>
      </c>
      <c r="CQ19" s="69"/>
      <c r="CR19" s="69">
        <f t="shared" si="50"/>
        <v>-2.8086089038059305</v>
      </c>
      <c r="CS19" s="69">
        <f>'RD T1'!E279</f>
        <v>1.4105052728626595</v>
      </c>
      <c r="CT19" s="69">
        <f t="shared" si="51"/>
        <v>-1.3981036309432711</v>
      </c>
    </row>
    <row r="20" spans="1:98" x14ac:dyDescent="0.2">
      <c r="A20" s="10" t="str">
        <f>name!D16</f>
        <v>42 Secretarial and related occupations</v>
      </c>
      <c r="B20" s="69">
        <v>4.8298275514400586E-2</v>
      </c>
      <c r="C20" s="69">
        <v>5.6644520685552972E-2</v>
      </c>
      <c r="D20" s="69">
        <v>6.717646581079123E-2</v>
      </c>
      <c r="E20" s="69">
        <v>9.7865725106947188E-2</v>
      </c>
      <c r="F20" s="69">
        <v>0.16373198739381592</v>
      </c>
      <c r="G20" s="11"/>
      <c r="H20" s="69">
        <f t="shared" si="26"/>
        <v>9.6555521583024689E-2</v>
      </c>
      <c r="I20" s="69">
        <f>'RD T1'!E48</f>
        <v>6.7044515550540584E-2</v>
      </c>
      <c r="J20" s="69">
        <f t="shared" si="27"/>
        <v>0.16360003713356527</v>
      </c>
      <c r="L20" t="str">
        <f t="shared" si="28"/>
        <v>42 Secretarial and related occupations</v>
      </c>
      <c r="M20" s="69">
        <v>0.98457728404124123</v>
      </c>
      <c r="N20" s="69">
        <v>1.2629268615418874</v>
      </c>
      <c r="O20" s="69">
        <v>1.4416792885738128</v>
      </c>
      <c r="P20" s="69">
        <v>1.8345846812729556</v>
      </c>
      <c r="Q20" s="69">
        <v>1.5736150186821034</v>
      </c>
      <c r="R20" s="11"/>
      <c r="S20" s="69">
        <f t="shared" si="29"/>
        <v>0.13193573010829063</v>
      </c>
      <c r="T20" s="69">
        <f>'RD T1'!E77</f>
        <v>0.92487800465191083</v>
      </c>
      <c r="U20" s="69">
        <f t="shared" si="30"/>
        <v>1.0568137347602016</v>
      </c>
      <c r="W20" t="str">
        <f t="shared" si="31"/>
        <v>42 Secretarial and related occupations</v>
      </c>
      <c r="X20" s="69">
        <v>3.8916519171019033</v>
      </c>
      <c r="Y20" s="69">
        <v>3.585455186018867</v>
      </c>
      <c r="Z20" s="69">
        <v>4.2856656225472118</v>
      </c>
      <c r="AA20" s="69">
        <v>5.1786895426817301</v>
      </c>
      <c r="AB20" s="69">
        <v>6.5094531782592577</v>
      </c>
      <c r="AC20" s="69"/>
      <c r="AD20" s="69">
        <f t="shared" si="32"/>
        <v>2.2237875557120459</v>
      </c>
      <c r="AE20" s="69">
        <f>'RD T1'!E106</f>
        <v>3.5181232466638965</v>
      </c>
      <c r="AF20" s="69">
        <f t="shared" si="33"/>
        <v>5.7419108023759424</v>
      </c>
      <c r="AH20" t="str">
        <f t="shared" si="34"/>
        <v>42 Secretarial and related occupations</v>
      </c>
      <c r="AI20" s="69">
        <v>1.8277557881017776</v>
      </c>
      <c r="AJ20" s="69">
        <v>1.6492610739655913</v>
      </c>
      <c r="AK20" s="69">
        <v>2.0613918261467261</v>
      </c>
      <c r="AL20" s="69">
        <v>2.1462581643767478</v>
      </c>
      <c r="AM20" s="69">
        <v>2.1059940859420117</v>
      </c>
      <c r="AN20" s="69"/>
      <c r="AO20" s="69">
        <f t="shared" si="35"/>
        <v>4.4602259795285537E-2</v>
      </c>
      <c r="AP20" s="69">
        <f>'RD T1'!E135</f>
        <v>1.3077145547941451</v>
      </c>
      <c r="AQ20" s="69">
        <f t="shared" si="36"/>
        <v>1.3523168145894306</v>
      </c>
      <c r="AS20" t="str">
        <f t="shared" si="37"/>
        <v>42 Secretarial and related occupations</v>
      </c>
      <c r="AT20" s="69">
        <v>1.5957468777555091</v>
      </c>
      <c r="AU20" s="69">
        <v>1.3236402756997625</v>
      </c>
      <c r="AV20" s="69">
        <v>1.650497854022571</v>
      </c>
      <c r="AW20" s="69">
        <v>1.7115537011121968</v>
      </c>
      <c r="AX20" s="69">
        <v>1.7359504001778314</v>
      </c>
      <c r="AY20" s="69"/>
      <c r="AZ20" s="69">
        <f t="shared" si="38"/>
        <v>8.5452546155260434E-2</v>
      </c>
      <c r="BA20" s="69">
        <f>'RD T1'!E164</f>
        <v>0.97951734885814101</v>
      </c>
      <c r="BB20" s="69">
        <f t="shared" si="39"/>
        <v>1.0649698950134014</v>
      </c>
      <c r="BD20" t="str">
        <f t="shared" si="40"/>
        <v>42 Secretarial and related occupations</v>
      </c>
      <c r="BE20" s="69">
        <v>5.7969489568692554</v>
      </c>
      <c r="BF20" s="69">
        <v>5.5492398551567064</v>
      </c>
      <c r="BG20" s="69">
        <v>5.2168089505191642</v>
      </c>
      <c r="BH20" s="69">
        <v>4.9921246431923727</v>
      </c>
      <c r="BI20" s="69">
        <v>1.4529264282629639</v>
      </c>
      <c r="BJ20" s="69"/>
      <c r="BK20" s="69">
        <f t="shared" si="41"/>
        <v>-3.7638825222562002</v>
      </c>
      <c r="BL20" s="69">
        <f>'RD T1'!E193</f>
        <v>1.8468453632939026</v>
      </c>
      <c r="BM20" s="69">
        <f t="shared" si="42"/>
        <v>-1.9170371589622976</v>
      </c>
      <c r="BO20" t="str">
        <f t="shared" si="43"/>
        <v>42 Secretarial and related occupations</v>
      </c>
      <c r="BP20" s="69">
        <v>8.5138538314671468</v>
      </c>
      <c r="BQ20" s="69">
        <v>7.0626500415932929</v>
      </c>
      <c r="BR20" s="69">
        <v>5.8985785840629843</v>
      </c>
      <c r="BS20" s="69">
        <v>4.3206602936389276</v>
      </c>
      <c r="BT20" s="69">
        <v>1.0396584279221748</v>
      </c>
      <c r="BU20" s="69"/>
      <c r="BV20" s="69">
        <f t="shared" si="44"/>
        <v>-4.85892015614081</v>
      </c>
      <c r="BW20" s="69">
        <f>'RD T1'!E222</f>
        <v>1.5595469963997042</v>
      </c>
      <c r="BX20" s="69">
        <f t="shared" si="45"/>
        <v>-3.2993731597411058</v>
      </c>
      <c r="BZ20" t="str">
        <f t="shared" si="46"/>
        <v>42 Secretarial and related occupations</v>
      </c>
      <c r="CA20" s="69">
        <v>6.9896289546515966</v>
      </c>
      <c r="CB20" s="69">
        <v>6.3564057361022011</v>
      </c>
      <c r="CC20" s="69">
        <v>5.1920041366948197</v>
      </c>
      <c r="CD20" s="69">
        <v>3.8987991866346157</v>
      </c>
      <c r="CE20" s="69">
        <v>0.73125207279984261</v>
      </c>
      <c r="CF20" s="69"/>
      <c r="CG20" s="69">
        <f t="shared" si="47"/>
        <v>-4.4607520638949776</v>
      </c>
      <c r="CH20" s="69">
        <f>'RD T1'!E251</f>
        <v>1.2438662219950092</v>
      </c>
      <c r="CI20" s="69">
        <f t="shared" si="48"/>
        <v>-3.2168858418999684</v>
      </c>
      <c r="CK20" t="str">
        <f t="shared" si="49"/>
        <v>42 Secretarial and related occupations</v>
      </c>
      <c r="CL20" s="69">
        <v>2.2525675442900597</v>
      </c>
      <c r="CM20" s="69">
        <v>1.8799501144453641</v>
      </c>
      <c r="CN20" s="69">
        <v>2.1794443256798464</v>
      </c>
      <c r="CO20" s="69">
        <v>1.7801995961936763</v>
      </c>
      <c r="CP20" s="69">
        <v>1.3646606779882622</v>
      </c>
      <c r="CQ20" s="69"/>
      <c r="CR20" s="69">
        <f t="shared" si="50"/>
        <v>-0.81478364769158418</v>
      </c>
      <c r="CS20" s="69">
        <f>'RD T1'!E280</f>
        <v>0.70377815114551856</v>
      </c>
      <c r="CT20" s="69">
        <f t="shared" si="51"/>
        <v>-0.11100549654606562</v>
      </c>
    </row>
    <row r="21" spans="1:98" x14ac:dyDescent="0.2">
      <c r="A21" s="10" t="str">
        <f>name!D17</f>
        <v>51 Skilled agricultural and related trades</v>
      </c>
      <c r="B21" s="69">
        <v>1.7844040495306763E-2</v>
      </c>
      <c r="C21" s="69">
        <v>2.5129122592186075E-2</v>
      </c>
      <c r="D21" s="69">
        <v>1.8766013195667685E-2</v>
      </c>
      <c r="E21" s="69">
        <v>2.3890635849494916E-2</v>
      </c>
      <c r="F21" s="69">
        <v>4.5453910036021616E-2</v>
      </c>
      <c r="G21" s="11"/>
      <c r="H21" s="69">
        <f t="shared" si="26"/>
        <v>2.6687896840353931E-2</v>
      </c>
      <c r="I21" s="69">
        <f>'RD T1'!E49</f>
        <v>1.8468131152750998E-2</v>
      </c>
      <c r="J21" s="69">
        <f t="shared" si="27"/>
        <v>4.5156027993104933E-2</v>
      </c>
      <c r="L21" t="str">
        <f t="shared" si="28"/>
        <v>51 Skilled agricultural and related trades</v>
      </c>
      <c r="M21" s="69">
        <v>0.16487237882881101</v>
      </c>
      <c r="N21" s="69">
        <v>0.17630336052614137</v>
      </c>
      <c r="O21" s="69">
        <v>0.14712706689481003</v>
      </c>
      <c r="P21" s="69">
        <v>0.1789669523615767</v>
      </c>
      <c r="Q21" s="69">
        <v>0.25696539123737877</v>
      </c>
      <c r="R21" s="11"/>
      <c r="S21" s="69">
        <f t="shared" si="29"/>
        <v>0.10983832434256874</v>
      </c>
      <c r="T21" s="69">
        <f>'RD T1'!E78</f>
        <v>0.10525561577899149</v>
      </c>
      <c r="U21" s="69">
        <f t="shared" si="30"/>
        <v>0.21509394012156025</v>
      </c>
      <c r="W21" t="str">
        <f t="shared" si="31"/>
        <v>51 Skilled agricultural and related trades</v>
      </c>
      <c r="X21" s="69">
        <v>1.2824888997649144</v>
      </c>
      <c r="Y21" s="69">
        <v>0.9863887402754471</v>
      </c>
      <c r="Z21" s="69">
        <v>0.91881809998393649</v>
      </c>
      <c r="AA21" s="69">
        <v>1.0119903176503731</v>
      </c>
      <c r="AB21" s="69">
        <v>1.3631862957743204</v>
      </c>
      <c r="AC21" s="69"/>
      <c r="AD21" s="69">
        <f t="shared" si="32"/>
        <v>0.44436819579038389</v>
      </c>
      <c r="AE21" s="69">
        <f>'RD T1'!E107</f>
        <v>0.75393636257082053</v>
      </c>
      <c r="AF21" s="69">
        <f t="shared" si="33"/>
        <v>1.1983045583612044</v>
      </c>
      <c r="AH21" t="str">
        <f t="shared" si="34"/>
        <v>51 Skilled agricultural and related trades</v>
      </c>
      <c r="AI21" s="69">
        <v>0.49621837503391369</v>
      </c>
      <c r="AJ21" s="69">
        <v>0.44780102580407349</v>
      </c>
      <c r="AK21" s="69">
        <v>0.39525608436730864</v>
      </c>
      <c r="AL21" s="69">
        <v>0.45718106096391753</v>
      </c>
      <c r="AM21" s="69">
        <v>0.61971806087032433</v>
      </c>
      <c r="AN21" s="69"/>
      <c r="AO21" s="69">
        <f t="shared" si="35"/>
        <v>0.22446197650301569</v>
      </c>
      <c r="AP21" s="69">
        <f>'RD T1'!E136</f>
        <v>0.35218876303331537</v>
      </c>
      <c r="AQ21" s="69">
        <f t="shared" si="36"/>
        <v>0.57665073953633106</v>
      </c>
      <c r="AS21" t="str">
        <f t="shared" si="37"/>
        <v>51 Skilled agricultural and related trades</v>
      </c>
      <c r="AT21" s="69">
        <v>0.89952461044599452</v>
      </c>
      <c r="AU21" s="69">
        <v>0.78704653724284312</v>
      </c>
      <c r="AV21" s="69">
        <v>0.70374819885896944</v>
      </c>
      <c r="AW21" s="69">
        <v>0.80151480177655776</v>
      </c>
      <c r="AX21" s="69">
        <v>1.2124212137319736</v>
      </c>
      <c r="AY21" s="69"/>
      <c r="AZ21" s="69">
        <f t="shared" si="38"/>
        <v>0.5086730148730042</v>
      </c>
      <c r="BA21" s="69">
        <f>'RD T1'!E165</f>
        <v>0.57459663321955601</v>
      </c>
      <c r="BB21" s="69">
        <f t="shared" si="39"/>
        <v>1.0832696480925601</v>
      </c>
      <c r="BD21" t="str">
        <f t="shared" si="40"/>
        <v>51 Skilled agricultural and related trades</v>
      </c>
      <c r="BE21" s="69">
        <v>1.4842565936854664</v>
      </c>
      <c r="BF21" s="69">
        <v>1.4581600433286857</v>
      </c>
      <c r="BG21" s="69">
        <v>1.1308474002744711</v>
      </c>
      <c r="BH21" s="69">
        <v>1.1523341710956667</v>
      </c>
      <c r="BI21" s="69">
        <v>1.2739173980548983</v>
      </c>
      <c r="BJ21" s="69"/>
      <c r="BK21" s="69">
        <f t="shared" si="41"/>
        <v>0.14306999778042728</v>
      </c>
      <c r="BL21" s="69">
        <f>'RD T1'!E194</f>
        <v>0.62321667960767668</v>
      </c>
      <c r="BM21" s="69">
        <f t="shared" si="42"/>
        <v>0.76628667738810397</v>
      </c>
      <c r="BO21" t="str">
        <f t="shared" si="43"/>
        <v>51 Skilled agricultural and related trades</v>
      </c>
      <c r="BP21" s="69">
        <v>2.7324616291647623</v>
      </c>
      <c r="BQ21" s="69">
        <v>2.6033070506943354</v>
      </c>
      <c r="BR21" s="69">
        <v>1.9421518057599017</v>
      </c>
      <c r="BS21" s="69">
        <v>1.9723851916609434</v>
      </c>
      <c r="BT21" s="69">
        <v>1.8650651048407438</v>
      </c>
      <c r="BU21" s="69"/>
      <c r="BV21" s="69">
        <f t="shared" si="44"/>
        <v>-7.7086700919157813E-2</v>
      </c>
      <c r="BW21" s="69">
        <f>'RD T1'!E223</f>
        <v>1.0927669416927002</v>
      </c>
      <c r="BX21" s="69">
        <f t="shared" si="45"/>
        <v>1.0156802407735424</v>
      </c>
      <c r="BZ21" t="str">
        <f t="shared" si="46"/>
        <v>51 Skilled agricultural and related trades</v>
      </c>
      <c r="CA21" s="69">
        <v>2.1272852812391525</v>
      </c>
      <c r="CB21" s="69">
        <v>1.8675191841299048</v>
      </c>
      <c r="CC21" s="69">
        <v>1.8410579214917315</v>
      </c>
      <c r="CD21" s="69">
        <v>1.7471299802900149</v>
      </c>
      <c r="CE21" s="69">
        <v>2.0360405785811047</v>
      </c>
      <c r="CF21" s="69"/>
      <c r="CG21" s="69">
        <f t="shared" si="47"/>
        <v>0.19498265708937312</v>
      </c>
      <c r="CH21" s="69">
        <f>'RD T1'!E252</f>
        <v>0.85939170185807934</v>
      </c>
      <c r="CI21" s="69">
        <f t="shared" si="48"/>
        <v>1.0543743589474524</v>
      </c>
      <c r="CK21" t="str">
        <f t="shared" si="49"/>
        <v>51 Skilled agricultural and related trades</v>
      </c>
      <c r="CL21" s="69">
        <v>1.9293983583560073</v>
      </c>
      <c r="CM21" s="69">
        <v>1.5932016289177731</v>
      </c>
      <c r="CN21" s="69">
        <v>1.2520340875978504</v>
      </c>
      <c r="CO21" s="69">
        <v>0.97702777660913709</v>
      </c>
      <c r="CP21" s="69">
        <v>0.60378725853961113</v>
      </c>
      <c r="CQ21" s="69"/>
      <c r="CR21" s="69">
        <f t="shared" si="50"/>
        <v>-0.64824682905823927</v>
      </c>
      <c r="CS21" s="69">
        <f>'RD T1'!E281</f>
        <v>0.3379701190127874</v>
      </c>
      <c r="CT21" s="69">
        <f t="shared" si="51"/>
        <v>-0.31027671004545188</v>
      </c>
    </row>
    <row r="22" spans="1:98" x14ac:dyDescent="0.2">
      <c r="A22" s="10" t="str">
        <f>name!D18</f>
        <v>52 Skilled metal, electrical and electronic trades</v>
      </c>
      <c r="B22" s="69">
        <v>4.0187577027197573E-2</v>
      </c>
      <c r="C22" s="69">
        <v>4.4899509182156482E-2</v>
      </c>
      <c r="D22" s="69">
        <v>3.2896554174583093E-2</v>
      </c>
      <c r="E22" s="69">
        <v>4.1132779481427198E-2</v>
      </c>
      <c r="F22" s="69">
        <v>5.9388670573670296E-2</v>
      </c>
      <c r="G22" s="11"/>
      <c r="H22" s="69">
        <f t="shared" si="26"/>
        <v>2.6492116399087204E-2</v>
      </c>
      <c r="I22" s="69">
        <f>'RD T1'!E50</f>
        <v>1.8831839934512803E-2</v>
      </c>
      <c r="J22" s="69">
        <f t="shared" si="27"/>
        <v>4.5323956333600007E-2</v>
      </c>
      <c r="L22" t="str">
        <f t="shared" si="28"/>
        <v>52 Skilled metal, electrical and electronic trades</v>
      </c>
      <c r="M22" s="69">
        <v>0.98598682588108233</v>
      </c>
      <c r="N22" s="69">
        <v>1.2999798428243514</v>
      </c>
      <c r="O22" s="69">
        <v>0.91961707407098003</v>
      </c>
      <c r="P22" s="69">
        <v>1.4736351393218836</v>
      </c>
      <c r="Q22" s="69">
        <v>2.3852390569055046</v>
      </c>
      <c r="R22" s="11"/>
      <c r="S22" s="69">
        <f t="shared" si="29"/>
        <v>1.4656219828345245</v>
      </c>
      <c r="T22" s="69">
        <f>'RD T1'!E79</f>
        <v>0.76432790547459151</v>
      </c>
      <c r="U22" s="69">
        <f t="shared" si="30"/>
        <v>2.229949888309116</v>
      </c>
      <c r="W22" t="str">
        <f t="shared" si="31"/>
        <v>52 Skilled metal, electrical and electronic trades</v>
      </c>
      <c r="X22" s="69">
        <v>3.1687827097020058</v>
      </c>
      <c r="Y22" s="69">
        <v>3.0583992849974315</v>
      </c>
      <c r="Z22" s="69">
        <v>2.4426210269916968</v>
      </c>
      <c r="AA22" s="69">
        <v>2.9038880813537054</v>
      </c>
      <c r="AB22" s="69">
        <v>3.5154083216858636</v>
      </c>
      <c r="AC22" s="69"/>
      <c r="AD22" s="69">
        <f t="shared" si="32"/>
        <v>1.0727872946941668</v>
      </c>
      <c r="AE22" s="69">
        <f>'RD T1'!E108</f>
        <v>1.4722524375587269</v>
      </c>
      <c r="AF22" s="69">
        <f t="shared" si="33"/>
        <v>2.5450397322528939</v>
      </c>
      <c r="AH22" t="str">
        <f t="shared" si="34"/>
        <v>52 Skilled metal, electrical and electronic trades</v>
      </c>
      <c r="AI22" s="69">
        <v>1.1877100589258294</v>
      </c>
      <c r="AJ22" s="69">
        <v>1.0665800892897985</v>
      </c>
      <c r="AK22" s="69">
        <v>0.89183893389066204</v>
      </c>
      <c r="AL22" s="69">
        <v>0.99582603318645158</v>
      </c>
      <c r="AM22" s="69">
        <v>1.2368312603672937</v>
      </c>
      <c r="AN22" s="69"/>
      <c r="AO22" s="69">
        <f t="shared" si="35"/>
        <v>0.34499232647663169</v>
      </c>
      <c r="AP22" s="69">
        <f>'RD T1'!E137</f>
        <v>0.45422780239138916</v>
      </c>
      <c r="AQ22" s="69">
        <f t="shared" si="36"/>
        <v>0.79922012886802085</v>
      </c>
      <c r="AS22" t="str">
        <f t="shared" si="37"/>
        <v>52 Skilled metal, electrical and electronic trades</v>
      </c>
      <c r="AT22" s="69">
        <v>5.3444964441853733</v>
      </c>
      <c r="AU22" s="69">
        <v>4.8512105162742625</v>
      </c>
      <c r="AV22" s="69">
        <v>4.1951141780444994</v>
      </c>
      <c r="AW22" s="69">
        <v>4.3571970877338009</v>
      </c>
      <c r="AX22" s="69">
        <v>4.8254592030375827</v>
      </c>
      <c r="AY22" s="69"/>
      <c r="AZ22" s="69">
        <f t="shared" si="38"/>
        <v>0.63034502499308331</v>
      </c>
      <c r="BA22" s="69">
        <f>'RD T1'!E166</f>
        <v>1.9326949233976425</v>
      </c>
      <c r="BB22" s="69">
        <f t="shared" si="39"/>
        <v>2.5630399483907258</v>
      </c>
      <c r="BD22" t="str">
        <f t="shared" si="40"/>
        <v>52 Skilled metal, electrical and electronic trades</v>
      </c>
      <c r="BE22" s="69">
        <v>25.280782227233701</v>
      </c>
      <c r="BF22" s="69">
        <v>27.585593682544502</v>
      </c>
      <c r="BG22" s="69">
        <v>22.892791003296303</v>
      </c>
      <c r="BH22" s="69">
        <v>23.036800420554719</v>
      </c>
      <c r="BI22" s="69">
        <v>22.206697777474847</v>
      </c>
      <c r="BJ22" s="69"/>
      <c r="BK22" s="69">
        <f t="shared" si="41"/>
        <v>-0.68609322582145538</v>
      </c>
      <c r="BL22" s="69">
        <f>'RD T1'!E195</f>
        <v>7.95836685208522</v>
      </c>
      <c r="BM22" s="69">
        <f t="shared" si="42"/>
        <v>7.2722736262637646</v>
      </c>
      <c r="BO22" t="str">
        <f t="shared" si="43"/>
        <v>52 Skilled metal, electrical and electronic trades</v>
      </c>
      <c r="BP22" s="69">
        <v>16.16571218214192</v>
      </c>
      <c r="BQ22" s="69">
        <v>16.827035705219231</v>
      </c>
      <c r="BR22" s="69">
        <v>13.447123059166127</v>
      </c>
      <c r="BS22" s="69">
        <v>13.67927371422377</v>
      </c>
      <c r="BT22" s="69">
        <v>11.830599275517992</v>
      </c>
      <c r="BU22" s="69"/>
      <c r="BV22" s="69">
        <f t="shared" si="44"/>
        <v>-1.6165237836481356</v>
      </c>
      <c r="BW22" s="69">
        <f>'RD T1'!E224</f>
        <v>4.9468110656662123</v>
      </c>
      <c r="BX22" s="69">
        <f t="shared" si="45"/>
        <v>3.3302872820180767</v>
      </c>
      <c r="BZ22" t="str">
        <f t="shared" si="46"/>
        <v>52 Skilled metal, electrical and electronic trades</v>
      </c>
      <c r="CA22" s="69">
        <v>8.4661239581226582</v>
      </c>
      <c r="CB22" s="69">
        <v>7.6036358833300834</v>
      </c>
      <c r="CC22" s="69">
        <v>6.651390422982983</v>
      </c>
      <c r="CD22" s="69">
        <v>5.4682250600368016</v>
      </c>
      <c r="CE22" s="69">
        <v>2.9519428763523714</v>
      </c>
      <c r="CF22" s="69"/>
      <c r="CG22" s="69">
        <f t="shared" si="47"/>
        <v>-3.6994475466306116</v>
      </c>
      <c r="CH22" s="69">
        <f>'RD T1'!E253</f>
        <v>1.6735735829878542</v>
      </c>
      <c r="CI22" s="69">
        <f t="shared" si="48"/>
        <v>-2.0258739636427574</v>
      </c>
      <c r="CK22" t="str">
        <f t="shared" si="49"/>
        <v>52 Skilled metal, electrical and electronic trades</v>
      </c>
      <c r="CL22" s="69">
        <v>5.0736148528278386</v>
      </c>
      <c r="CM22" s="69">
        <v>4.368016964237766</v>
      </c>
      <c r="CN22" s="69">
        <v>3.4273823803222601</v>
      </c>
      <c r="CO22" s="69">
        <v>2.0501405574057383</v>
      </c>
      <c r="CP22" s="69">
        <v>1.2357178490180476</v>
      </c>
      <c r="CQ22" s="69"/>
      <c r="CR22" s="69">
        <f t="shared" si="50"/>
        <v>-2.1916645313042125</v>
      </c>
      <c r="CS22" s="69">
        <f>'RD T1'!E282</f>
        <v>0.65883603530539481</v>
      </c>
      <c r="CT22" s="69">
        <f t="shared" si="51"/>
        <v>-1.5328284959988177</v>
      </c>
    </row>
    <row r="23" spans="1:98" x14ac:dyDescent="0.2">
      <c r="A23" s="10" t="str">
        <f>name!D19</f>
        <v>53 Skilled construction and building trades</v>
      </c>
      <c r="B23" s="69">
        <v>1.9992333610781895E-2</v>
      </c>
      <c r="C23" s="69">
        <v>1.6713687911489913E-2</v>
      </c>
      <c r="D23" s="69">
        <v>1.0471404134742549E-2</v>
      </c>
      <c r="E23" s="69">
        <v>1.555956619807174E-2</v>
      </c>
      <c r="F23" s="69">
        <v>1.6699870348984455E-2</v>
      </c>
      <c r="G23" s="11"/>
      <c r="H23" s="69">
        <f t="shared" si="26"/>
        <v>6.2284662142419057E-3</v>
      </c>
      <c r="I23" s="69">
        <f>'RD T1'!E51</f>
        <v>6.1708838824185847E-3</v>
      </c>
      <c r="J23" s="69">
        <f t="shared" si="27"/>
        <v>1.239935009666049E-2</v>
      </c>
      <c r="L23" t="str">
        <f t="shared" si="28"/>
        <v>53 Skilled construction and building trades</v>
      </c>
      <c r="M23" s="69">
        <v>0.38574869792931699</v>
      </c>
      <c r="N23" s="69">
        <v>0.50735446807327456</v>
      </c>
      <c r="O23" s="69">
        <v>0.3602893700638935</v>
      </c>
      <c r="P23" s="69">
        <v>0.48835537535777712</v>
      </c>
      <c r="Q23" s="69">
        <v>0.69225186061015986</v>
      </c>
      <c r="R23" s="11"/>
      <c r="S23" s="69">
        <f t="shared" si="29"/>
        <v>0.33196249054626636</v>
      </c>
      <c r="T23" s="69">
        <f>'RD T1'!E80</f>
        <v>0.24244299539183981</v>
      </c>
      <c r="U23" s="69">
        <f t="shared" si="30"/>
        <v>0.57440548593810614</v>
      </c>
      <c r="W23" t="str">
        <f t="shared" si="31"/>
        <v>53 Skilled construction and building trades</v>
      </c>
      <c r="X23" s="69">
        <v>1.6297915090979735</v>
      </c>
      <c r="Y23" s="69">
        <v>1.5100477830490597</v>
      </c>
      <c r="Z23" s="69">
        <v>1.2127992458812806</v>
      </c>
      <c r="AA23" s="69">
        <v>1.3897536084964222</v>
      </c>
      <c r="AB23" s="69">
        <v>1.5345926450862617</v>
      </c>
      <c r="AC23" s="69"/>
      <c r="AD23" s="69">
        <f t="shared" si="32"/>
        <v>0.32179339920498107</v>
      </c>
      <c r="AE23" s="69">
        <f>'RD T1'!E109</f>
        <v>0.70412077088512504</v>
      </c>
      <c r="AF23" s="69">
        <f t="shared" si="33"/>
        <v>1.0259141700901062</v>
      </c>
      <c r="AH23" t="str">
        <f t="shared" si="34"/>
        <v>53 Skilled construction and building trades</v>
      </c>
      <c r="AI23" s="69">
        <v>0.94561589874773067</v>
      </c>
      <c r="AJ23" s="69">
        <v>1.0498479133402803</v>
      </c>
      <c r="AK23" s="69">
        <v>0.92588043527718178</v>
      </c>
      <c r="AL23" s="69">
        <v>1.0681363258392422</v>
      </c>
      <c r="AM23" s="69">
        <v>1.2295159400528601</v>
      </c>
      <c r="AN23" s="69"/>
      <c r="AO23" s="69">
        <f t="shared" si="35"/>
        <v>0.30363550477567836</v>
      </c>
      <c r="AP23" s="69">
        <f>'RD T1'!E138</f>
        <v>0.58449155818973653</v>
      </c>
      <c r="AQ23" s="69">
        <f t="shared" si="36"/>
        <v>0.88812706296541488</v>
      </c>
      <c r="AS23" t="str">
        <f t="shared" si="37"/>
        <v>53 Skilled construction and building trades</v>
      </c>
      <c r="AT23" s="69">
        <v>1.3840408417036116</v>
      </c>
      <c r="AU23" s="69">
        <v>1.4843826637768742</v>
      </c>
      <c r="AV23" s="69">
        <v>1.2834553569420617</v>
      </c>
      <c r="AW23" s="69">
        <v>1.4505120863419652</v>
      </c>
      <c r="AX23" s="69">
        <v>1.4930331485232278</v>
      </c>
      <c r="AY23" s="69"/>
      <c r="AZ23" s="69">
        <f t="shared" si="38"/>
        <v>0.20957779158116607</v>
      </c>
      <c r="BA23" s="69">
        <f>'RD T1'!E167</f>
        <v>0.72234183565556509</v>
      </c>
      <c r="BB23" s="69">
        <f t="shared" si="39"/>
        <v>0.93191962723673116</v>
      </c>
      <c r="BD23" t="str">
        <f t="shared" si="40"/>
        <v>53 Skilled construction and building trades</v>
      </c>
      <c r="BE23" s="69">
        <v>14.152331571928734</v>
      </c>
      <c r="BF23" s="69">
        <v>16.62367483556751</v>
      </c>
      <c r="BG23" s="69">
        <v>13.811491198380406</v>
      </c>
      <c r="BH23" s="69">
        <v>13.757942665038508</v>
      </c>
      <c r="BI23" s="69">
        <v>12.200516149558416</v>
      </c>
      <c r="BJ23" s="69"/>
      <c r="BK23" s="69">
        <f t="shared" si="41"/>
        <v>-1.6109750488219898</v>
      </c>
      <c r="BL23" s="69">
        <f>'RD T1'!E196</f>
        <v>5.0659960461390359</v>
      </c>
      <c r="BM23" s="69">
        <f t="shared" si="42"/>
        <v>3.455020997317046</v>
      </c>
      <c r="BO23" t="str">
        <f t="shared" si="43"/>
        <v>53 Skilled construction and building trades</v>
      </c>
      <c r="BP23" s="69">
        <v>13.484589755877884</v>
      </c>
      <c r="BQ23" s="69">
        <v>16.982295446266697</v>
      </c>
      <c r="BR23" s="69">
        <v>13.583146068456793</v>
      </c>
      <c r="BS23" s="69">
        <v>15.023965079558515</v>
      </c>
      <c r="BT23" s="69">
        <v>14.031686417651983</v>
      </c>
      <c r="BU23" s="69"/>
      <c r="BV23" s="69">
        <f t="shared" si="44"/>
        <v>0.44854034919518959</v>
      </c>
      <c r="BW23" s="69">
        <f>'RD T1'!E225</f>
        <v>6.7108547440152311</v>
      </c>
      <c r="BX23" s="69">
        <f t="shared" si="45"/>
        <v>7.1593950932104207</v>
      </c>
      <c r="BZ23" t="str">
        <f t="shared" si="46"/>
        <v>53 Skilled construction and building trades</v>
      </c>
      <c r="CA23" s="69">
        <v>7.4323595013741546</v>
      </c>
      <c r="CB23" s="69">
        <v>7.4058730282936942</v>
      </c>
      <c r="CC23" s="69">
        <v>6.4766684966259982</v>
      </c>
      <c r="CD23" s="69">
        <v>5.5438063376103957</v>
      </c>
      <c r="CE23" s="69">
        <v>3.835877584935099</v>
      </c>
      <c r="CF23" s="69"/>
      <c r="CG23" s="69">
        <f t="shared" si="47"/>
        <v>-2.6407909116908992</v>
      </c>
      <c r="CH23" s="69">
        <f>'RD T1'!E254</f>
        <v>1.9999868964628589</v>
      </c>
      <c r="CI23" s="69">
        <f t="shared" si="48"/>
        <v>-0.64080401522804031</v>
      </c>
      <c r="CK23" t="str">
        <f t="shared" si="49"/>
        <v>53 Skilled construction and building trades</v>
      </c>
      <c r="CL23" s="69">
        <v>5.8089206252337489</v>
      </c>
      <c r="CM23" s="69">
        <v>5.8941612442086821</v>
      </c>
      <c r="CN23" s="69">
        <v>4.8457545051250905</v>
      </c>
      <c r="CO23" s="69">
        <v>2.4756556932029281</v>
      </c>
      <c r="CP23" s="69">
        <v>0.46258066586765412</v>
      </c>
      <c r="CQ23" s="69"/>
      <c r="CR23" s="69">
        <f t="shared" si="50"/>
        <v>-4.3831738392574362</v>
      </c>
      <c r="CS23" s="69">
        <f>'RD T1'!E283</f>
        <v>0.59313510349140708</v>
      </c>
      <c r="CT23" s="69">
        <f t="shared" si="51"/>
        <v>-3.790038735766029</v>
      </c>
    </row>
    <row r="24" spans="1:98" x14ac:dyDescent="0.2">
      <c r="A24" s="10" t="str">
        <f>name!D20</f>
        <v>54 Textiles, printing and other skilled trades</v>
      </c>
      <c r="B24" s="69">
        <v>8.7992618251750726E-2</v>
      </c>
      <c r="C24" s="69">
        <v>9.2321096600786967E-2</v>
      </c>
      <c r="D24" s="69">
        <v>8.2920088458885946E-2</v>
      </c>
      <c r="E24" s="69">
        <v>0.11470864633160847</v>
      </c>
      <c r="F24" s="69">
        <v>0.1520295188212995</v>
      </c>
      <c r="G24" s="11"/>
      <c r="H24" s="69">
        <f t="shared" si="26"/>
        <v>6.9109430362413557E-2</v>
      </c>
      <c r="I24" s="69">
        <f>'RD T1'!E52</f>
        <v>5.7627288241974897E-2</v>
      </c>
      <c r="J24" s="69">
        <f t="shared" si="27"/>
        <v>0.12673671860438845</v>
      </c>
      <c r="L24" t="str">
        <f t="shared" si="28"/>
        <v>54 Textiles, printing and other skilled trades</v>
      </c>
      <c r="M24" s="69">
        <v>0.56531753663145001</v>
      </c>
      <c r="N24" s="69">
        <v>0.73441058940701154</v>
      </c>
      <c r="O24" s="69">
        <v>0.78442029350638309</v>
      </c>
      <c r="P24" s="69">
        <v>1.0425974899731543</v>
      </c>
      <c r="Q24" s="69">
        <v>1.7400749114426213</v>
      </c>
      <c r="R24" s="11"/>
      <c r="S24" s="69">
        <f t="shared" si="29"/>
        <v>0.95565461793623818</v>
      </c>
      <c r="T24" s="69">
        <f>'RD T1'!E81</f>
        <v>0.64251444732010288</v>
      </c>
      <c r="U24" s="69">
        <f t="shared" si="30"/>
        <v>1.5981690652563412</v>
      </c>
      <c r="W24" t="str">
        <f t="shared" si="31"/>
        <v>54 Textiles, printing and other skilled trades</v>
      </c>
      <c r="X24" s="69">
        <v>1.8401549579843903</v>
      </c>
      <c r="Y24" s="69">
        <v>1.5969012228118009</v>
      </c>
      <c r="Z24" s="69">
        <v>1.7821413286746364</v>
      </c>
      <c r="AA24" s="69">
        <v>2.1964933056376377</v>
      </c>
      <c r="AB24" s="69">
        <v>2.8409702364459504</v>
      </c>
      <c r="AC24" s="69"/>
      <c r="AD24" s="69">
        <f t="shared" si="32"/>
        <v>1.058828907771314</v>
      </c>
      <c r="AE24" s="69">
        <f>'RD T1'!E110</f>
        <v>1.3354519527400706</v>
      </c>
      <c r="AF24" s="69">
        <f t="shared" si="33"/>
        <v>2.3942808605113846</v>
      </c>
      <c r="AH24" t="str">
        <f t="shared" si="34"/>
        <v>54 Textiles, printing and other skilled trades</v>
      </c>
      <c r="AI24" s="69">
        <v>0.70970995177719243</v>
      </c>
      <c r="AJ24" s="69">
        <v>0.55429971224116148</v>
      </c>
      <c r="AK24" s="69">
        <v>0.69824904322409465</v>
      </c>
      <c r="AL24" s="69">
        <v>0.73977806499463894</v>
      </c>
      <c r="AM24" s="69">
        <v>0.92048202647327293</v>
      </c>
      <c r="AN24" s="69"/>
      <c r="AO24" s="69">
        <f t="shared" si="35"/>
        <v>0.22223298324917828</v>
      </c>
      <c r="AP24" s="69">
        <f>'RD T1'!E139</f>
        <v>0.46808578666746675</v>
      </c>
      <c r="AQ24" s="69">
        <f t="shared" si="36"/>
        <v>0.69031876991664509</v>
      </c>
      <c r="AS24" t="str">
        <f t="shared" si="37"/>
        <v>54 Textiles, printing and other skilled trades</v>
      </c>
      <c r="AT24" s="69">
        <v>0.8197343098557156</v>
      </c>
      <c r="AU24" s="69">
        <v>0.65601701175629823</v>
      </c>
      <c r="AV24" s="69">
        <v>0.77118174368915826</v>
      </c>
      <c r="AW24" s="69">
        <v>0.84683499121693628</v>
      </c>
      <c r="AX24" s="69">
        <v>1.0033558260612121</v>
      </c>
      <c r="AY24" s="69"/>
      <c r="AZ24" s="69">
        <f t="shared" si="38"/>
        <v>0.23217408237205384</v>
      </c>
      <c r="BA24" s="69">
        <f>'RD T1'!E168</f>
        <v>0.48252882519111462</v>
      </c>
      <c r="BB24" s="69">
        <f t="shared" si="39"/>
        <v>0.71470290756316845</v>
      </c>
      <c r="BD24" t="str">
        <f t="shared" si="40"/>
        <v>54 Textiles, printing and other skilled trades</v>
      </c>
      <c r="BE24" s="69">
        <v>5.456686615989641</v>
      </c>
      <c r="BF24" s="69">
        <v>5.4749400907480128</v>
      </c>
      <c r="BG24" s="69">
        <v>5.1817461518794659</v>
      </c>
      <c r="BH24" s="69">
        <v>6.0499360710335086</v>
      </c>
      <c r="BI24" s="69">
        <v>6.1817543612681805</v>
      </c>
      <c r="BJ24" s="69"/>
      <c r="BK24" s="69">
        <f t="shared" si="41"/>
        <v>1.0000082093887146</v>
      </c>
      <c r="BL24" s="69">
        <f>'RD T1'!E197</f>
        <v>2.4146972605505375</v>
      </c>
      <c r="BM24" s="69">
        <f t="shared" si="42"/>
        <v>3.4147054699392521</v>
      </c>
      <c r="BO24" t="str">
        <f t="shared" si="43"/>
        <v>54 Textiles, printing and other skilled trades</v>
      </c>
      <c r="BP24" s="69">
        <v>6.7756455241397484</v>
      </c>
      <c r="BQ24" s="69">
        <v>5.9746105409988584</v>
      </c>
      <c r="BR24" s="69">
        <v>5.6529524673141065</v>
      </c>
      <c r="BS24" s="69">
        <v>5.9473804623353077</v>
      </c>
      <c r="BT24" s="69">
        <v>5.7280363605577431</v>
      </c>
      <c r="BU24" s="69"/>
      <c r="BV24" s="69">
        <f t="shared" si="44"/>
        <v>7.5083893243636624E-2</v>
      </c>
      <c r="BW24" s="69">
        <f>'RD T1'!E226</f>
        <v>2.3688684686333947</v>
      </c>
      <c r="BX24" s="69">
        <f t="shared" si="45"/>
        <v>2.4439523618770314</v>
      </c>
      <c r="BZ24" t="str">
        <f t="shared" si="46"/>
        <v>54 Textiles, printing and other skilled trades</v>
      </c>
      <c r="CA24" s="69">
        <v>5.2943792257131701</v>
      </c>
      <c r="CB24" s="69">
        <v>4.3561793893860976</v>
      </c>
      <c r="CC24" s="69">
        <v>4.280966084841805</v>
      </c>
      <c r="CD24" s="69">
        <v>4.0562071012844365</v>
      </c>
      <c r="CE24" s="69">
        <v>2.5109275672229616</v>
      </c>
      <c r="CF24" s="69"/>
      <c r="CG24" s="69">
        <f t="shared" si="47"/>
        <v>-1.7700385176188433</v>
      </c>
      <c r="CH24" s="69">
        <f>'RD T1'!E255</f>
        <v>1.3363420010626679</v>
      </c>
      <c r="CI24" s="69">
        <f t="shared" si="48"/>
        <v>-0.43369651655617547</v>
      </c>
      <c r="CK24" t="str">
        <f t="shared" si="49"/>
        <v>54 Textiles, printing and other skilled trades</v>
      </c>
      <c r="CL24" s="69">
        <v>3.8159592296956113</v>
      </c>
      <c r="CM24" s="69">
        <v>2.848947983593042</v>
      </c>
      <c r="CN24" s="69">
        <v>3.0609380483609896</v>
      </c>
      <c r="CO24" s="69">
        <v>1.7205981452664669</v>
      </c>
      <c r="CP24" s="69">
        <v>1.1953742742552931</v>
      </c>
      <c r="CQ24" s="69"/>
      <c r="CR24" s="69">
        <f t="shared" si="50"/>
        <v>-1.8655637741056965</v>
      </c>
      <c r="CS24" s="69">
        <f>'RD T1'!E284</f>
        <v>0.56058496898073995</v>
      </c>
      <c r="CT24" s="69">
        <f t="shared" si="51"/>
        <v>-1.3049788051249567</v>
      </c>
    </row>
    <row r="25" spans="1:98" x14ac:dyDescent="0.2">
      <c r="A25" s="10" t="str">
        <f>name!D21</f>
        <v>61 Caring personal service occupations</v>
      </c>
      <c r="B25" s="69">
        <v>5.1627326894115429E-2</v>
      </c>
      <c r="C25" s="69">
        <v>7.4110254833450295E-2</v>
      </c>
      <c r="D25" s="69">
        <v>7.3987384644941159E-2</v>
      </c>
      <c r="E25" s="69">
        <v>0.10123747460741619</v>
      </c>
      <c r="F25" s="69">
        <v>0.17968496794509167</v>
      </c>
      <c r="G25" s="11"/>
      <c r="H25" s="69">
        <f t="shared" si="26"/>
        <v>0.10569758330015051</v>
      </c>
      <c r="I25" s="69">
        <f>'RD T1'!E53</f>
        <v>6.4350499763455277E-2</v>
      </c>
      <c r="J25" s="69">
        <f t="shared" si="27"/>
        <v>0.1700480830636058</v>
      </c>
      <c r="L25" t="str">
        <f t="shared" si="28"/>
        <v>61 Caring personal service occupations</v>
      </c>
      <c r="M25" s="69">
        <v>3.0782098790308043</v>
      </c>
      <c r="N25" s="69">
        <v>4.7590021496756245</v>
      </c>
      <c r="O25" s="69">
        <v>4.9087305214979287</v>
      </c>
      <c r="P25" s="69">
        <v>7.1123513236475899</v>
      </c>
      <c r="Q25" s="69">
        <v>13.547018767204067</v>
      </c>
      <c r="R25" s="11"/>
      <c r="S25" s="69">
        <f t="shared" si="29"/>
        <v>8.6382882457061392</v>
      </c>
      <c r="T25" s="69">
        <f>'RD T1'!E82</f>
        <v>4.9479014212181438</v>
      </c>
      <c r="U25" s="69">
        <f t="shared" si="30"/>
        <v>13.586189666924284</v>
      </c>
      <c r="W25" t="str">
        <f t="shared" si="31"/>
        <v>61 Caring personal service occupations</v>
      </c>
      <c r="X25" s="69">
        <v>11.923153651049837</v>
      </c>
      <c r="Y25" s="69">
        <v>12.594956109510493</v>
      </c>
      <c r="Z25" s="69">
        <v>14.641143534035539</v>
      </c>
      <c r="AA25" s="69">
        <v>16.865435559996865</v>
      </c>
      <c r="AB25" s="69">
        <v>21.844168354021615</v>
      </c>
      <c r="AC25" s="69"/>
      <c r="AD25" s="69">
        <f t="shared" si="32"/>
        <v>7.2030248199860765</v>
      </c>
      <c r="AE25" s="69">
        <f>'RD T1'!E111</f>
        <v>12.290449251343922</v>
      </c>
      <c r="AF25" s="69">
        <f t="shared" si="33"/>
        <v>19.493474071329999</v>
      </c>
      <c r="AH25" t="str">
        <f t="shared" si="34"/>
        <v>61 Caring personal service occupations</v>
      </c>
      <c r="AI25" s="69">
        <v>10.735222081970985</v>
      </c>
      <c r="AJ25" s="69">
        <v>10.147647728324573</v>
      </c>
      <c r="AK25" s="69">
        <v>12.067887884928693</v>
      </c>
      <c r="AL25" s="69">
        <v>11.5487123647618</v>
      </c>
      <c r="AM25" s="69">
        <v>12.76543993869441</v>
      </c>
      <c r="AN25" s="69"/>
      <c r="AO25" s="69">
        <f t="shared" si="35"/>
        <v>0.69755205376571716</v>
      </c>
      <c r="AP25" s="69">
        <f>'RD T1'!E140</f>
        <v>7.2029660810431073</v>
      </c>
      <c r="AQ25" s="69">
        <f t="shared" si="36"/>
        <v>7.9005181348088245</v>
      </c>
      <c r="AS25" t="str">
        <f t="shared" si="37"/>
        <v>61 Caring personal service occupations</v>
      </c>
      <c r="AT25" s="69">
        <v>5.5001439515426886</v>
      </c>
      <c r="AU25" s="69">
        <v>5.5416234509090749</v>
      </c>
      <c r="AV25" s="69">
        <v>6.4900844502586414</v>
      </c>
      <c r="AW25" s="69">
        <v>6.3308915680448612</v>
      </c>
      <c r="AX25" s="69">
        <v>7.2232665834504362</v>
      </c>
      <c r="AY25" s="69"/>
      <c r="AZ25" s="69">
        <f t="shared" si="38"/>
        <v>0.7331821331917947</v>
      </c>
      <c r="BA25" s="69">
        <f>'RD T1'!E169</f>
        <v>4.0576813761744432</v>
      </c>
      <c r="BB25" s="69">
        <f t="shared" si="39"/>
        <v>4.7908635093662379</v>
      </c>
      <c r="BD25" t="str">
        <f t="shared" si="40"/>
        <v>61 Caring personal service occupations</v>
      </c>
      <c r="BE25" s="69">
        <v>35.373380670305089</v>
      </c>
      <c r="BF25" s="69">
        <v>42.673212619022024</v>
      </c>
      <c r="BG25" s="69">
        <v>40.45689474823417</v>
      </c>
      <c r="BH25" s="69">
        <v>42.955020439374373</v>
      </c>
      <c r="BI25" s="69">
        <v>46.17121612593202</v>
      </c>
      <c r="BJ25" s="69"/>
      <c r="BK25" s="69">
        <f t="shared" si="41"/>
        <v>5.7143213776978499</v>
      </c>
      <c r="BL25" s="69">
        <f>'RD T1'!E198</f>
        <v>24.564626013109301</v>
      </c>
      <c r="BM25" s="69">
        <f t="shared" si="42"/>
        <v>30.278947390807151</v>
      </c>
      <c r="BO25" t="str">
        <f t="shared" si="43"/>
        <v>61 Caring personal service occupations</v>
      </c>
      <c r="BP25" s="69">
        <v>30.964645016617617</v>
      </c>
      <c r="BQ25" s="69">
        <v>33.38586810298181</v>
      </c>
      <c r="BR25" s="69">
        <v>27.480108445705714</v>
      </c>
      <c r="BS25" s="69">
        <v>27.62345729629433</v>
      </c>
      <c r="BT25" s="69">
        <v>22.327363857303535</v>
      </c>
      <c r="BU25" s="69"/>
      <c r="BV25" s="69">
        <f t="shared" si="44"/>
        <v>-5.1527445884021787</v>
      </c>
      <c r="BW25" s="69">
        <f>'RD T1'!E227</f>
        <v>13.513271997833188</v>
      </c>
      <c r="BX25" s="69">
        <f t="shared" si="45"/>
        <v>8.3605274094310094</v>
      </c>
      <c r="BZ25" t="str">
        <f t="shared" si="46"/>
        <v>61 Caring personal service occupations</v>
      </c>
      <c r="CA25" s="69">
        <v>8.9051727265090648</v>
      </c>
      <c r="CB25" s="69">
        <v>5.2796079784232548</v>
      </c>
      <c r="CC25" s="69">
        <v>4.2540651071842355</v>
      </c>
      <c r="CD25" s="69">
        <v>2.9022585259677696</v>
      </c>
      <c r="CE25" s="69">
        <v>2.0117730518907955</v>
      </c>
      <c r="CF25" s="69"/>
      <c r="CG25" s="69">
        <f t="shared" si="47"/>
        <v>-2.24229205529344</v>
      </c>
      <c r="CH25" s="69">
        <f>'RD T1'!E256</f>
        <v>0.9211762677819888</v>
      </c>
      <c r="CI25" s="69">
        <f t="shared" si="48"/>
        <v>-1.3211157875114512</v>
      </c>
      <c r="CK25" t="str">
        <f t="shared" si="49"/>
        <v>61 Caring personal service occupations</v>
      </c>
      <c r="CL25" s="69">
        <v>1.7475560201819342</v>
      </c>
      <c r="CM25" s="69">
        <v>1.3850538917140534</v>
      </c>
      <c r="CN25" s="69">
        <v>1.4679811671272949</v>
      </c>
      <c r="CO25" s="69">
        <v>1.1416197598527338</v>
      </c>
      <c r="CP25" s="69">
        <v>0.81504722253169171</v>
      </c>
      <c r="CQ25" s="69"/>
      <c r="CR25" s="69">
        <f t="shared" si="50"/>
        <v>-0.65293394459560317</v>
      </c>
      <c r="CS25" s="69">
        <f>'RD T1'!E285</f>
        <v>0.32645915804355513</v>
      </c>
      <c r="CT25" s="69">
        <f t="shared" si="51"/>
        <v>-0.32647478655204804</v>
      </c>
    </row>
    <row r="26" spans="1:98" x14ac:dyDescent="0.2">
      <c r="A26" s="10" t="str">
        <f>name!D22</f>
        <v>62 Leisure, travel and related personal service occupations</v>
      </c>
      <c r="B26" s="69">
        <v>2.2800916146809562E-2</v>
      </c>
      <c r="C26" s="69">
        <v>4.0836157115616868E-2</v>
      </c>
      <c r="D26" s="69">
        <v>4.2823726122167872E-2</v>
      </c>
      <c r="E26" s="69">
        <v>5.978877374652905E-2</v>
      </c>
      <c r="F26" s="69">
        <v>0.10436747148817116</v>
      </c>
      <c r="G26" s="11"/>
      <c r="H26" s="69">
        <f t="shared" si="26"/>
        <v>6.1543745366003287E-2</v>
      </c>
      <c r="I26" s="69">
        <f>'RD T1'!E54</f>
        <v>3.9093795233025939E-2</v>
      </c>
      <c r="J26" s="69">
        <f t="shared" si="27"/>
        <v>0.10063754059902923</v>
      </c>
      <c r="L26" t="str">
        <f t="shared" si="28"/>
        <v>62 Leisure, travel and related personal service occupations</v>
      </c>
      <c r="M26" s="69">
        <v>0.5193342576653126</v>
      </c>
      <c r="N26" s="69">
        <v>0.67269304523203188</v>
      </c>
      <c r="O26" s="69">
        <v>0.66625613869710587</v>
      </c>
      <c r="P26" s="69">
        <v>0.76800681953966798</v>
      </c>
      <c r="Q26" s="69">
        <v>1.3524589334293649</v>
      </c>
      <c r="R26" s="11"/>
      <c r="S26" s="69">
        <f t="shared" si="29"/>
        <v>0.68620279473225898</v>
      </c>
      <c r="T26" s="69">
        <f>'RD T1'!E83</f>
        <v>0.49505064634401708</v>
      </c>
      <c r="U26" s="69">
        <f t="shared" si="30"/>
        <v>1.1812534410762761</v>
      </c>
      <c r="W26" t="str">
        <f t="shared" si="31"/>
        <v>62 Leisure, travel and related personal service occupations</v>
      </c>
      <c r="X26" s="69">
        <v>2.3987293499436406</v>
      </c>
      <c r="Y26" s="69">
        <v>2.5460560243455528</v>
      </c>
      <c r="Z26" s="69">
        <v>2.6849681134361996</v>
      </c>
      <c r="AA26" s="69">
        <v>3.1003429025551297</v>
      </c>
      <c r="AB26" s="69">
        <v>4.3758871598020299</v>
      </c>
      <c r="AC26" s="69"/>
      <c r="AD26" s="69">
        <f t="shared" si="32"/>
        <v>1.6909190463658303</v>
      </c>
      <c r="AE26" s="69">
        <f>'RD T1'!E112</f>
        <v>2.1639975342817452</v>
      </c>
      <c r="AF26" s="69">
        <f t="shared" si="33"/>
        <v>3.8549165806475756</v>
      </c>
      <c r="AH26" t="str">
        <f t="shared" si="34"/>
        <v>62 Leisure, travel and related personal service occupations</v>
      </c>
      <c r="AI26" s="69">
        <v>1.5814135683225969</v>
      </c>
      <c r="AJ26" s="69">
        <v>1.6194927624362887</v>
      </c>
      <c r="AK26" s="69">
        <v>1.7655878803119145</v>
      </c>
      <c r="AL26" s="69">
        <v>1.8317717698532094</v>
      </c>
      <c r="AM26" s="69">
        <v>2.4737551585165831</v>
      </c>
      <c r="AN26" s="69"/>
      <c r="AO26" s="69">
        <f t="shared" si="35"/>
        <v>0.70816727820466863</v>
      </c>
      <c r="AP26" s="69">
        <f>'RD T1'!E141</f>
        <v>1.2800095117348322</v>
      </c>
      <c r="AQ26" s="69">
        <f t="shared" si="36"/>
        <v>1.9881767899395009</v>
      </c>
      <c r="AS26" t="str">
        <f t="shared" si="37"/>
        <v>62 Leisure, travel and related personal service occupations</v>
      </c>
      <c r="AT26" s="69">
        <v>1.7901796214136139</v>
      </c>
      <c r="AU26" s="69">
        <v>1.799144496106984</v>
      </c>
      <c r="AV26" s="69">
        <v>2.0297809289568525</v>
      </c>
      <c r="AW26" s="69">
        <v>2.1549705226890228</v>
      </c>
      <c r="AX26" s="69">
        <v>2.9833611620072196</v>
      </c>
      <c r="AY26" s="69"/>
      <c r="AZ26" s="69">
        <f t="shared" si="38"/>
        <v>0.9535802330503671</v>
      </c>
      <c r="BA26" s="69">
        <f>'RD T1'!E170</f>
        <v>1.5183136869953167</v>
      </c>
      <c r="BB26" s="69">
        <f t="shared" si="39"/>
        <v>2.4718939200456838</v>
      </c>
      <c r="BD26" t="str">
        <f t="shared" si="40"/>
        <v>62 Leisure, travel and related personal service occupations</v>
      </c>
      <c r="BE26" s="69">
        <v>7.2312007560716172</v>
      </c>
      <c r="BF26" s="69">
        <v>6.7998138999790729</v>
      </c>
      <c r="BG26" s="69">
        <v>6.1027600099849737</v>
      </c>
      <c r="BH26" s="69">
        <v>5.6405431079473729</v>
      </c>
      <c r="BI26" s="69">
        <v>5.1267915805192557</v>
      </c>
      <c r="BJ26" s="69"/>
      <c r="BK26" s="69">
        <f t="shared" si="41"/>
        <v>-0.97596842946571805</v>
      </c>
      <c r="BL26" s="69">
        <f>'RD T1'!E199</f>
        <v>2.4722702574802073</v>
      </c>
      <c r="BM26" s="69">
        <f t="shared" si="42"/>
        <v>1.4963018280144893</v>
      </c>
      <c r="BO26" t="str">
        <f t="shared" si="43"/>
        <v>62 Leisure, travel and related personal service occupations</v>
      </c>
      <c r="BP26" s="69">
        <v>8.5984905242873637</v>
      </c>
      <c r="BQ26" s="69">
        <v>8.0923757413517023</v>
      </c>
      <c r="BR26" s="69">
        <v>6.5679669535363709</v>
      </c>
      <c r="BS26" s="69">
        <v>6.1261357463848611</v>
      </c>
      <c r="BT26" s="69">
        <v>5.0796576407685254</v>
      </c>
      <c r="BU26" s="69"/>
      <c r="BV26" s="69">
        <f t="shared" si="44"/>
        <v>-1.4883093127678455</v>
      </c>
      <c r="BW26" s="69">
        <f>'RD T1'!E228</f>
        <v>2.860179727258839</v>
      </c>
      <c r="BX26" s="69">
        <f t="shared" si="45"/>
        <v>1.3718704144909935</v>
      </c>
      <c r="BZ26" t="str">
        <f t="shared" si="46"/>
        <v>62 Leisure, travel and related personal service occupations</v>
      </c>
      <c r="CA26" s="69">
        <v>5.1537227916292059</v>
      </c>
      <c r="CB26" s="69">
        <v>4.8626830398586636</v>
      </c>
      <c r="CC26" s="69">
        <v>4.1418529861293534</v>
      </c>
      <c r="CD26" s="69">
        <v>3.5053041055477343</v>
      </c>
      <c r="CE26" s="69">
        <v>2.2639501795614789</v>
      </c>
      <c r="CF26" s="69"/>
      <c r="CG26" s="69">
        <f t="shared" si="47"/>
        <v>-1.8779028065678744</v>
      </c>
      <c r="CH26" s="69">
        <f>'RD T1'!E257</f>
        <v>1.3507705616328463</v>
      </c>
      <c r="CI26" s="69">
        <f t="shared" si="48"/>
        <v>-0.52713224493502819</v>
      </c>
      <c r="CK26" t="str">
        <f t="shared" si="49"/>
        <v>62 Leisure, travel and related personal service occupations</v>
      </c>
      <c r="CL26" s="69">
        <v>2.786272682382938</v>
      </c>
      <c r="CM26" s="69">
        <v>2.130271511586963</v>
      </c>
      <c r="CN26" s="69">
        <v>2.1710670825316369</v>
      </c>
      <c r="CO26" s="69">
        <v>1.1452345676946212</v>
      </c>
      <c r="CP26" s="69">
        <v>0.68438386582269228</v>
      </c>
      <c r="CQ26" s="69"/>
      <c r="CR26" s="69">
        <f t="shared" si="50"/>
        <v>-1.4866832167089448</v>
      </c>
      <c r="CS26" s="69">
        <f>'RD T1'!E286</f>
        <v>0.35059791694949455</v>
      </c>
      <c r="CT26" s="69">
        <f t="shared" si="51"/>
        <v>-1.1360852997594502</v>
      </c>
    </row>
    <row r="27" spans="1:98" x14ac:dyDescent="0.2">
      <c r="A27" s="10" t="str">
        <f>name!D23</f>
        <v>63 Community and civil enforcement occupations</v>
      </c>
      <c r="B27" s="69">
        <v>2.9235537772845234E-3</v>
      </c>
      <c r="C27" s="69">
        <v>4.7225325875090533E-3</v>
      </c>
      <c r="D27" s="69">
        <v>3.7378597950324726E-3</v>
      </c>
      <c r="E27" s="69">
        <v>5.4686467591180191E-3</v>
      </c>
      <c r="F27" s="69">
        <v>8.6824444636022999E-3</v>
      </c>
      <c r="G27" s="11"/>
      <c r="H27" s="69">
        <f t="shared" si="26"/>
        <v>4.9445846685698272E-3</v>
      </c>
      <c r="I27" s="69">
        <f>'RD T1'!E55</f>
        <v>3.3821605841869201E-3</v>
      </c>
      <c r="J27" s="69">
        <f t="shared" si="27"/>
        <v>8.3267452527567478E-3</v>
      </c>
      <c r="L27" t="str">
        <f t="shared" si="28"/>
        <v>63 Community and civil enforcement occupations</v>
      </c>
      <c r="M27" s="69">
        <v>4.0310432845078903E-2</v>
      </c>
      <c r="N27" s="69">
        <v>4.9410299428997655E-2</v>
      </c>
      <c r="O27" s="69">
        <v>5.0291345943154424E-2</v>
      </c>
      <c r="P27" s="69">
        <v>5.3955710843070041E-2</v>
      </c>
      <c r="Q27" s="69">
        <v>8.9806797331669255E-2</v>
      </c>
      <c r="R27" s="11"/>
      <c r="S27" s="69">
        <f t="shared" si="29"/>
        <v>3.9515451388514831E-2</v>
      </c>
      <c r="T27" s="69">
        <f>'RD T1'!E84</f>
        <v>3.3986794585895784E-2</v>
      </c>
      <c r="U27" s="69">
        <f t="shared" si="30"/>
        <v>7.3502245974410615E-2</v>
      </c>
      <c r="W27" t="str">
        <f t="shared" si="31"/>
        <v>63 Community and civil enforcement occupations</v>
      </c>
      <c r="X27" s="69">
        <v>0.2002233924492188</v>
      </c>
      <c r="Y27" s="69">
        <v>0.19832713263084129</v>
      </c>
      <c r="Z27" s="69">
        <v>0.22403896390536443</v>
      </c>
      <c r="AA27" s="69">
        <v>0.23983303631245106</v>
      </c>
      <c r="AB27" s="69">
        <v>0.30715225855926076</v>
      </c>
      <c r="AC27" s="69"/>
      <c r="AD27" s="69">
        <f t="shared" si="32"/>
        <v>8.311329465389633E-2</v>
      </c>
      <c r="AE27" s="69">
        <f>'RD T1'!E113</f>
        <v>0.1746409500900388</v>
      </c>
      <c r="AF27" s="69">
        <f t="shared" si="33"/>
        <v>0.25775424474393516</v>
      </c>
      <c r="AH27" t="str">
        <f t="shared" si="34"/>
        <v>63 Community and civil enforcement occupations</v>
      </c>
      <c r="AI27" s="69">
        <v>5.7778851538874715E-2</v>
      </c>
      <c r="AJ27" s="69">
        <v>5.2042652242566281E-2</v>
      </c>
      <c r="AK27" s="69">
        <v>6.7023904485019353E-2</v>
      </c>
      <c r="AL27" s="69">
        <v>5.6573861524040051E-2</v>
      </c>
      <c r="AM27" s="69">
        <v>7.275620284193221E-2</v>
      </c>
      <c r="AN27" s="69"/>
      <c r="AO27" s="69">
        <f t="shared" si="35"/>
        <v>5.7322983569128572E-3</v>
      </c>
      <c r="AP27" s="69">
        <f>'RD T1'!E142</f>
        <v>3.7238867322935125E-2</v>
      </c>
      <c r="AQ27" s="69">
        <f t="shared" si="36"/>
        <v>4.2971165679847982E-2</v>
      </c>
      <c r="AS27" t="str">
        <f t="shared" si="37"/>
        <v>63 Community and civil enforcement occupations</v>
      </c>
      <c r="AT27" s="69">
        <v>5.8373195289200153E-2</v>
      </c>
      <c r="AU27" s="69">
        <v>4.9998898759901766E-2</v>
      </c>
      <c r="AV27" s="69">
        <v>6.199947982514091E-2</v>
      </c>
      <c r="AW27" s="69">
        <v>5.0341854708038376E-2</v>
      </c>
      <c r="AX27" s="69">
        <v>5.4648558637353024E-2</v>
      </c>
      <c r="AY27" s="69"/>
      <c r="AZ27" s="69">
        <f t="shared" si="38"/>
        <v>-7.3509211877878858E-3</v>
      </c>
      <c r="BA27" s="69">
        <f>'RD T1'!E171</f>
        <v>3.5098772833122301E-2</v>
      </c>
      <c r="BB27" s="69">
        <f t="shared" si="39"/>
        <v>2.7747851645334415E-2</v>
      </c>
      <c r="BD27" t="str">
        <f t="shared" si="40"/>
        <v>63 Community and civil enforcement occupations</v>
      </c>
      <c r="BE27" s="69">
        <v>0.20611023954328719</v>
      </c>
      <c r="BF27" s="69">
        <v>0.16109546551107709</v>
      </c>
      <c r="BG27" s="69">
        <v>0.21781892738499126</v>
      </c>
      <c r="BH27" s="69">
        <v>0.14707830759891721</v>
      </c>
      <c r="BI27" s="69">
        <v>0.16998101487601414</v>
      </c>
      <c r="BJ27" s="69"/>
      <c r="BK27" s="69">
        <f t="shared" si="41"/>
        <v>-4.7837912508977121E-2</v>
      </c>
      <c r="BL27" s="69">
        <f>'RD T1'!E200</f>
        <v>6.0336154990071812E-2</v>
      </c>
      <c r="BM27" s="69">
        <f t="shared" si="42"/>
        <v>1.2498242481094692E-2</v>
      </c>
      <c r="BO27" t="str">
        <f t="shared" si="43"/>
        <v>63 Community and civil enforcement occupations</v>
      </c>
      <c r="BP27" s="69">
        <v>0.32238830193736517</v>
      </c>
      <c r="BQ27" s="69">
        <v>0.30974265465957368</v>
      </c>
      <c r="BR27" s="69">
        <v>0.35008814915828074</v>
      </c>
      <c r="BS27" s="69">
        <v>0.27326918304553338</v>
      </c>
      <c r="BT27" s="69">
        <v>0.29066751822249837</v>
      </c>
      <c r="BU27" s="69"/>
      <c r="BV27" s="69">
        <f t="shared" si="44"/>
        <v>-5.942063093578237E-2</v>
      </c>
      <c r="BW27" s="69">
        <f>'RD T1'!E229</f>
        <v>0.13047121345025844</v>
      </c>
      <c r="BX27" s="69">
        <f t="shared" si="45"/>
        <v>7.1050582514476074E-2</v>
      </c>
      <c r="BZ27" t="str">
        <f t="shared" si="46"/>
        <v>63 Community and civil enforcement occupations</v>
      </c>
      <c r="CA27" s="69">
        <v>0.2687697796492351</v>
      </c>
      <c r="CB27" s="69">
        <v>0.24663201170874244</v>
      </c>
      <c r="CC27" s="69">
        <v>0.29506329951084448</v>
      </c>
      <c r="CD27" s="69">
        <v>0.20544656086305191</v>
      </c>
      <c r="CE27" s="69">
        <v>0.17051041524231697</v>
      </c>
      <c r="CF27" s="69"/>
      <c r="CG27" s="69">
        <f t="shared" si="47"/>
        <v>-0.12455288426852751</v>
      </c>
      <c r="CH27" s="69">
        <f>'RD T1'!E258</f>
        <v>8.2407899537613766E-2</v>
      </c>
      <c r="CI27" s="69">
        <f t="shared" si="48"/>
        <v>-4.2144984730913743E-2</v>
      </c>
      <c r="CK27" t="str">
        <f t="shared" si="49"/>
        <v>63 Community and civil enforcement occupations</v>
      </c>
      <c r="CL27" s="69">
        <v>0.13578198177505896</v>
      </c>
      <c r="CM27" s="69">
        <v>8.3774843449716141E-2</v>
      </c>
      <c r="CN27" s="69">
        <v>0.12020367470192929</v>
      </c>
      <c r="CO27" s="69">
        <v>3.7974545944320856E-2</v>
      </c>
      <c r="CP27" s="69">
        <v>2.0722957330723643E-2</v>
      </c>
      <c r="CQ27" s="69"/>
      <c r="CR27" s="69">
        <f t="shared" si="50"/>
        <v>-9.9480717371205646E-2</v>
      </c>
      <c r="CS27" s="69">
        <f>'RD T1'!E287</f>
        <v>1.0942825771588581E-2</v>
      </c>
      <c r="CT27" s="69">
        <f t="shared" si="51"/>
        <v>-8.8537891599617058E-2</v>
      </c>
    </row>
    <row r="28" spans="1:98" x14ac:dyDescent="0.2">
      <c r="A28" s="10" t="str">
        <f>name!D24</f>
        <v>71 Sales occupations</v>
      </c>
      <c r="B28" s="69">
        <v>0.15046939737124329</v>
      </c>
      <c r="C28" s="69">
        <v>0.17969880112467596</v>
      </c>
      <c r="D28" s="69">
        <v>0.15951823949057187</v>
      </c>
      <c r="E28" s="69">
        <v>0.20012781668465679</v>
      </c>
      <c r="F28" s="69">
        <v>0.30303983091695419</v>
      </c>
      <c r="G28" s="11"/>
      <c r="H28" s="69">
        <f t="shared" si="26"/>
        <v>0.14352159142638232</v>
      </c>
      <c r="I28" s="69">
        <f>'RD T1'!E56</f>
        <v>0.10261369342338131</v>
      </c>
      <c r="J28" s="69">
        <f t="shared" si="27"/>
        <v>0.24613528484976363</v>
      </c>
      <c r="L28" t="str">
        <f t="shared" si="28"/>
        <v>71 Sales occupations</v>
      </c>
      <c r="M28" s="69">
        <v>2.101974632668782</v>
      </c>
      <c r="N28" s="69">
        <v>2.7217464331878589</v>
      </c>
      <c r="O28" s="69">
        <v>2.6735096754530034</v>
      </c>
      <c r="P28" s="69">
        <v>3.6899940398426128</v>
      </c>
      <c r="Q28" s="69">
        <v>6.4202918170119938</v>
      </c>
      <c r="R28" s="11"/>
      <c r="S28" s="69">
        <f t="shared" si="29"/>
        <v>3.7467821415589904</v>
      </c>
      <c r="T28" s="69">
        <f>'RD T1'!E85</f>
        <v>1.9951955916140878</v>
      </c>
      <c r="U28" s="69">
        <f t="shared" si="30"/>
        <v>5.7419777331730781</v>
      </c>
      <c r="W28" t="str">
        <f t="shared" si="31"/>
        <v>71 Sales occupations</v>
      </c>
      <c r="X28" s="69">
        <v>9.7960695306858696</v>
      </c>
      <c r="Y28" s="69">
        <v>9.2859009901793179</v>
      </c>
      <c r="Z28" s="69">
        <v>10.48638959778722</v>
      </c>
      <c r="AA28" s="69">
        <v>11.696596618084389</v>
      </c>
      <c r="AB28" s="69">
        <v>15.295165980815048</v>
      </c>
      <c r="AC28" s="69"/>
      <c r="AD28" s="69">
        <f t="shared" si="32"/>
        <v>4.8087763830278281</v>
      </c>
      <c r="AE28" s="69">
        <f>'RD T1'!E114</f>
        <v>6.7937211736284198</v>
      </c>
      <c r="AF28" s="69">
        <f t="shared" si="33"/>
        <v>11.602497556656248</v>
      </c>
      <c r="AH28" t="str">
        <f t="shared" si="34"/>
        <v>71 Sales occupations</v>
      </c>
      <c r="AI28" s="69">
        <v>3.1987458583917938</v>
      </c>
      <c r="AJ28" s="69">
        <v>2.9926034853667391</v>
      </c>
      <c r="AK28" s="69">
        <v>3.4971221248741844</v>
      </c>
      <c r="AL28" s="69">
        <v>3.6636791839327425</v>
      </c>
      <c r="AM28" s="69">
        <v>4.6613927377677502</v>
      </c>
      <c r="AN28" s="69"/>
      <c r="AO28" s="69">
        <f t="shared" si="35"/>
        <v>1.1642706128935658</v>
      </c>
      <c r="AP28" s="69">
        <f>'RD T1'!E143</f>
        <v>2.1163452595755095</v>
      </c>
      <c r="AQ28" s="69">
        <f t="shared" si="36"/>
        <v>3.2806158724690753</v>
      </c>
      <c r="AS28" t="str">
        <f t="shared" si="37"/>
        <v>71 Sales occupations</v>
      </c>
      <c r="AT28" s="69">
        <v>2.8705990635854146</v>
      </c>
      <c r="AU28" s="69">
        <v>2.5954860304157599</v>
      </c>
      <c r="AV28" s="69">
        <v>2.9053091494100922</v>
      </c>
      <c r="AW28" s="69">
        <v>2.8962674624608349</v>
      </c>
      <c r="AX28" s="69">
        <v>3.5930540825970132</v>
      </c>
      <c r="AY28" s="69"/>
      <c r="AZ28" s="69">
        <f t="shared" si="38"/>
        <v>0.68774493318692098</v>
      </c>
      <c r="BA28" s="69">
        <f>'RD T1'!E172</f>
        <v>1.4652324506529424</v>
      </c>
      <c r="BB28" s="69">
        <f t="shared" si="39"/>
        <v>2.1529773838398634</v>
      </c>
      <c r="BD28" t="str">
        <f t="shared" si="40"/>
        <v>71 Sales occupations</v>
      </c>
      <c r="BE28" s="69">
        <v>19.477188005744871</v>
      </c>
      <c r="BF28" s="69">
        <v>19.672865485863564</v>
      </c>
      <c r="BG28" s="69">
        <v>19.680829640894679</v>
      </c>
      <c r="BH28" s="69">
        <v>20.325898777352823</v>
      </c>
      <c r="BI28" s="69">
        <v>20.246750795262617</v>
      </c>
      <c r="BJ28" s="69"/>
      <c r="BK28" s="69">
        <f t="shared" si="41"/>
        <v>0.56592115436793833</v>
      </c>
      <c r="BL28" s="69">
        <f>'RD T1'!E201</f>
        <v>8.8669285050376576</v>
      </c>
      <c r="BM28" s="69">
        <f t="shared" si="42"/>
        <v>9.4328496594055959</v>
      </c>
      <c r="BO28" t="str">
        <f t="shared" si="43"/>
        <v>71 Sales occupations</v>
      </c>
      <c r="BP28" s="69">
        <v>22.927638225928462</v>
      </c>
      <c r="BQ28" s="69">
        <v>21.465944936559453</v>
      </c>
      <c r="BR28" s="69">
        <v>18.873165852537863</v>
      </c>
      <c r="BS28" s="69">
        <v>19.354197050338936</v>
      </c>
      <c r="BT28" s="69">
        <v>16.349532122699397</v>
      </c>
      <c r="BU28" s="69"/>
      <c r="BV28" s="69">
        <f t="shared" si="44"/>
        <v>-2.5236337298384655</v>
      </c>
      <c r="BW28" s="69">
        <f>'RD T1'!E230</f>
        <v>8.7593083277181307</v>
      </c>
      <c r="BX28" s="69">
        <f t="shared" si="45"/>
        <v>6.2356745978796653</v>
      </c>
      <c r="BZ28" t="str">
        <f t="shared" si="46"/>
        <v>71 Sales occupations</v>
      </c>
      <c r="CA28" s="69">
        <v>14.900782850014053</v>
      </c>
      <c r="CB28" s="69">
        <v>13.173964378566712</v>
      </c>
      <c r="CC28" s="69">
        <v>12.071668802225522</v>
      </c>
      <c r="CD28" s="69">
        <v>9.7762550306613445</v>
      </c>
      <c r="CE28" s="69">
        <v>4.1791256541206225</v>
      </c>
      <c r="CF28" s="69"/>
      <c r="CG28" s="69">
        <f t="shared" si="47"/>
        <v>-7.8925431481048998</v>
      </c>
      <c r="CH28" s="69">
        <f>'RD T1'!E259</f>
        <v>2.9893815777819044</v>
      </c>
      <c r="CI28" s="69">
        <f t="shared" si="48"/>
        <v>-4.9031615703229949</v>
      </c>
      <c r="CK28" t="str">
        <f t="shared" si="49"/>
        <v>71 Sales occupations</v>
      </c>
      <c r="CL28" s="69">
        <v>9.6199015864878472</v>
      </c>
      <c r="CM28" s="69">
        <v>7.1721472373057216</v>
      </c>
      <c r="CN28" s="69">
        <v>7.3663699207919935</v>
      </c>
      <c r="CO28" s="69">
        <v>4.1301429865945174</v>
      </c>
      <c r="CP28" s="69">
        <v>2.0897501337586588</v>
      </c>
      <c r="CQ28" s="69"/>
      <c r="CR28" s="69">
        <f t="shared" si="50"/>
        <v>-5.2766197870333347</v>
      </c>
      <c r="CS28" s="69">
        <f>'RD T1'!E288</f>
        <v>1.024666423448926</v>
      </c>
      <c r="CT28" s="69">
        <f t="shared" si="51"/>
        <v>-4.2519533635844091</v>
      </c>
    </row>
    <row r="29" spans="1:98" x14ac:dyDescent="0.2">
      <c r="A29" s="10" t="str">
        <f>name!D25</f>
        <v>72 Customer service occupations</v>
      </c>
      <c r="B29" s="69">
        <v>7.8329341443849065E-2</v>
      </c>
      <c r="C29" s="69">
        <v>0.10581063896018832</v>
      </c>
      <c r="D29" s="69">
        <v>0.11379742319380368</v>
      </c>
      <c r="E29" s="69">
        <v>0.18921045935962041</v>
      </c>
      <c r="F29" s="69">
        <v>0.3439046428477478</v>
      </c>
      <c r="G29" s="11"/>
      <c r="H29" s="69">
        <f>F29-D29</f>
        <v>0.23010721965394412</v>
      </c>
      <c r="I29" s="69">
        <f>'RD T1'!E57</f>
        <v>9.8893127755062218E-2</v>
      </c>
      <c r="J29" s="69">
        <f t="shared" si="27"/>
        <v>0.32900034740900636</v>
      </c>
      <c r="L29" t="str">
        <f t="shared" si="28"/>
        <v>72 Customer service occupations</v>
      </c>
      <c r="M29" s="69">
        <v>0.72208086248587566</v>
      </c>
      <c r="N29" s="69">
        <v>1.0809225548220747</v>
      </c>
      <c r="O29" s="69">
        <v>1.151031304354595</v>
      </c>
      <c r="P29" s="69">
        <v>1.6642734009889415</v>
      </c>
      <c r="Q29" s="69">
        <v>2.8878459870819126</v>
      </c>
      <c r="R29" s="11"/>
      <c r="S29" s="69">
        <f t="shared" si="29"/>
        <v>1.7368146827273176</v>
      </c>
      <c r="T29" s="69">
        <f>'RD T1'!E86</f>
        <v>0.92155471818324675</v>
      </c>
      <c r="U29" s="69">
        <f t="shared" si="30"/>
        <v>2.6583694009105643</v>
      </c>
      <c r="W29" t="str">
        <f t="shared" si="31"/>
        <v>72 Customer service occupations</v>
      </c>
      <c r="X29" s="69">
        <v>3.6512158874178819</v>
      </c>
      <c r="Y29" s="69">
        <v>3.8247626625900568</v>
      </c>
      <c r="Z29" s="69">
        <v>4.5771771967930253</v>
      </c>
      <c r="AA29" s="69">
        <v>5.4368985774717133</v>
      </c>
      <c r="AB29" s="69">
        <v>7.161858370745759</v>
      </c>
      <c r="AC29" s="69"/>
      <c r="AD29" s="69">
        <f t="shared" si="32"/>
        <v>2.5846811739527338</v>
      </c>
      <c r="AE29" s="69">
        <f>'RD T1'!E115</f>
        <v>3.0764111744570637</v>
      </c>
      <c r="AF29" s="69">
        <f t="shared" si="33"/>
        <v>5.661092348409797</v>
      </c>
      <c r="AH29" t="str">
        <f t="shared" si="34"/>
        <v>72 Customer service occupations</v>
      </c>
      <c r="AI29" s="69">
        <v>0.99583908817674582</v>
      </c>
      <c r="AJ29" s="69">
        <v>1.0539477480932491</v>
      </c>
      <c r="AK29" s="69">
        <v>1.3310173630042306</v>
      </c>
      <c r="AL29" s="69">
        <v>1.5850158852986174</v>
      </c>
      <c r="AM29" s="69">
        <v>2.1556688196557769</v>
      </c>
      <c r="AN29" s="69"/>
      <c r="AO29" s="69">
        <f t="shared" si="35"/>
        <v>0.82465145665154638</v>
      </c>
      <c r="AP29" s="69">
        <f>'RD T1'!E144</f>
        <v>0.92889028731817191</v>
      </c>
      <c r="AQ29" s="69">
        <f t="shared" si="36"/>
        <v>1.7535417439697183</v>
      </c>
      <c r="AS29" t="str">
        <f t="shared" si="37"/>
        <v>72 Customer service occupations</v>
      </c>
      <c r="AT29" s="69">
        <v>2.115534320229695</v>
      </c>
      <c r="AU29" s="69">
        <v>2.1336746451165509</v>
      </c>
      <c r="AV29" s="69">
        <v>2.3061993572439716</v>
      </c>
      <c r="AW29" s="69">
        <v>2.8303993913832977</v>
      </c>
      <c r="AX29" s="69">
        <v>3.2879715814950452</v>
      </c>
      <c r="AY29" s="69"/>
      <c r="AZ29" s="69">
        <f t="shared" si="38"/>
        <v>0.98177222425107358</v>
      </c>
      <c r="BA29" s="69">
        <f>'RD T1'!E173</f>
        <v>1.3139122906593141</v>
      </c>
      <c r="BB29" s="69">
        <f t="shared" si="39"/>
        <v>2.2956845149103877</v>
      </c>
      <c r="BD29" t="str">
        <f t="shared" si="40"/>
        <v>72 Customer service occupations</v>
      </c>
      <c r="BE29" s="69">
        <v>5.9039353764824511</v>
      </c>
      <c r="BF29" s="69">
        <v>6.7685841572296344</v>
      </c>
      <c r="BG29" s="69">
        <v>6.7329841623270177</v>
      </c>
      <c r="BH29" s="69">
        <v>7.7760137000967759</v>
      </c>
      <c r="BI29" s="69">
        <v>8.5823764404186367</v>
      </c>
      <c r="BJ29" s="69"/>
      <c r="BK29" s="69">
        <f t="shared" si="41"/>
        <v>1.849392278091619</v>
      </c>
      <c r="BL29" s="69">
        <f>'RD T1'!E202</f>
        <v>3.2473670647941733</v>
      </c>
      <c r="BM29" s="69">
        <f t="shared" si="42"/>
        <v>5.0967593428857922</v>
      </c>
      <c r="BO29" t="str">
        <f t="shared" si="43"/>
        <v>72 Customer service occupations</v>
      </c>
      <c r="BP29" s="69">
        <v>6.7932135333543986</v>
      </c>
      <c r="BQ29" s="69">
        <v>7.9524111415714716</v>
      </c>
      <c r="BR29" s="69">
        <v>7.040973481864409</v>
      </c>
      <c r="BS29" s="69">
        <v>7.998796492512481</v>
      </c>
      <c r="BT29" s="69">
        <v>7.6508351120410749</v>
      </c>
      <c r="BU29" s="69"/>
      <c r="BV29" s="69">
        <f t="shared" si="44"/>
        <v>0.60986163017666595</v>
      </c>
      <c r="BW29" s="69">
        <f>'RD T1'!E231</f>
        <v>3.742253897219125</v>
      </c>
      <c r="BX29" s="69">
        <f t="shared" si="45"/>
        <v>4.3521155273957906</v>
      </c>
      <c r="BZ29" t="str">
        <f t="shared" si="46"/>
        <v>72 Customer service occupations</v>
      </c>
      <c r="CA29" s="69">
        <v>3.5366822387837984</v>
      </c>
      <c r="CB29" s="69">
        <v>3.3851924490254617</v>
      </c>
      <c r="CC29" s="69">
        <v>3.3529563610482915</v>
      </c>
      <c r="CD29" s="69">
        <v>3.1462912212354803</v>
      </c>
      <c r="CE29" s="69">
        <v>2.6900589486833959</v>
      </c>
      <c r="CF29" s="69"/>
      <c r="CG29" s="69">
        <f t="shared" si="47"/>
        <v>-0.66289741236489563</v>
      </c>
      <c r="CH29" s="69">
        <f>'RD T1'!E260</f>
        <v>1.0087128367968963</v>
      </c>
      <c r="CI29" s="69">
        <f t="shared" si="48"/>
        <v>0.34581542443200064</v>
      </c>
      <c r="CK29" t="str">
        <f t="shared" si="49"/>
        <v>72 Customer service occupations</v>
      </c>
      <c r="CL29" s="69">
        <v>1.3189433791695007</v>
      </c>
      <c r="CM29" s="69">
        <v>1.348738687354609</v>
      </c>
      <c r="CN29" s="69">
        <v>1.6083350381266805</v>
      </c>
      <c r="CO29" s="69">
        <v>1.3631643489528582</v>
      </c>
      <c r="CP29" s="69">
        <v>1.1837368052070634</v>
      </c>
      <c r="CQ29" s="69"/>
      <c r="CR29" s="69">
        <f t="shared" si="50"/>
        <v>-0.42459823291961718</v>
      </c>
      <c r="CS29" s="69">
        <f>'RD T1'!E289</f>
        <v>0.44656408406405751</v>
      </c>
      <c r="CT29" s="69">
        <f t="shared" si="51"/>
        <v>2.1965851144440329E-2</v>
      </c>
    </row>
    <row r="30" spans="1:98" x14ac:dyDescent="0.2">
      <c r="A30" s="10" t="str">
        <f>name!D26</f>
        <v>81 Process, plant and machine operatives</v>
      </c>
      <c r="B30" s="69">
        <v>6.5648970506193435E-2</v>
      </c>
      <c r="C30" s="69">
        <v>8.8936675070759155E-2</v>
      </c>
      <c r="D30" s="69">
        <v>7.7535975532490573E-2</v>
      </c>
      <c r="E30" s="69">
        <v>0.12051946183451666</v>
      </c>
      <c r="F30" s="69">
        <v>0.25991589600387599</v>
      </c>
      <c r="G30" s="11"/>
      <c r="H30" s="69">
        <f t="shared" si="26"/>
        <v>0.1823799204713854</v>
      </c>
      <c r="I30" s="69">
        <f>'RD T1'!E58</f>
        <v>8.6389446660862249E-2</v>
      </c>
      <c r="J30" s="69">
        <f t="shared" si="27"/>
        <v>0.26876936713224764</v>
      </c>
      <c r="L30" t="str">
        <f t="shared" si="28"/>
        <v>81 Process, plant and machine operatives</v>
      </c>
      <c r="M30" s="69">
        <v>0.41981060896739542</v>
      </c>
      <c r="N30" s="69">
        <v>0.58311018533522507</v>
      </c>
      <c r="O30" s="69">
        <v>0.48486456474580153</v>
      </c>
      <c r="P30" s="69">
        <v>0.8131052021514138</v>
      </c>
      <c r="Q30" s="69">
        <v>1.4994718513451033</v>
      </c>
      <c r="R30" s="11"/>
      <c r="S30" s="69">
        <f t="shared" si="29"/>
        <v>1.0146072865993019</v>
      </c>
      <c r="T30" s="69">
        <f>'RD T1'!E87</f>
        <v>0.46164109674167675</v>
      </c>
      <c r="U30" s="69">
        <f t="shared" si="30"/>
        <v>1.4762483833409785</v>
      </c>
      <c r="W30" t="str">
        <f t="shared" si="31"/>
        <v>81 Process, plant and machine operatives</v>
      </c>
      <c r="X30" s="69">
        <v>1.500026901806794</v>
      </c>
      <c r="Y30" s="69">
        <v>1.4709241378649485</v>
      </c>
      <c r="Z30" s="69">
        <v>1.4030930040831686</v>
      </c>
      <c r="AA30" s="69">
        <v>2.1322807180445831</v>
      </c>
      <c r="AB30" s="69">
        <v>3.5810301854134723</v>
      </c>
      <c r="AC30" s="69"/>
      <c r="AD30" s="69">
        <f t="shared" si="32"/>
        <v>2.1779371813303037</v>
      </c>
      <c r="AE30" s="69">
        <f>'RD T1'!E116</f>
        <v>1.3985417270401828</v>
      </c>
      <c r="AF30" s="69">
        <f t="shared" si="33"/>
        <v>3.5764789083704862</v>
      </c>
      <c r="AH30" t="str">
        <f t="shared" si="34"/>
        <v>81 Process, plant and machine operatives</v>
      </c>
      <c r="AI30" s="69">
        <v>0.69038336293018576</v>
      </c>
      <c r="AJ30" s="69">
        <v>0.67539960605530169</v>
      </c>
      <c r="AK30" s="69">
        <v>0.64572455901766201</v>
      </c>
      <c r="AL30" s="69">
        <v>0.84486749838277408</v>
      </c>
      <c r="AM30" s="69">
        <v>1.1256969342840577</v>
      </c>
      <c r="AN30" s="69"/>
      <c r="AO30" s="69">
        <f t="shared" si="35"/>
        <v>0.47997237526639569</v>
      </c>
      <c r="AP30" s="69">
        <f>'RD T1'!E145</f>
        <v>0.42959814104193572</v>
      </c>
      <c r="AQ30" s="69">
        <f t="shared" si="36"/>
        <v>0.90957051630833141</v>
      </c>
      <c r="AS30" t="str">
        <f t="shared" si="37"/>
        <v>81 Process, plant and machine operatives</v>
      </c>
      <c r="AT30" s="69">
        <v>1.7460157689303375</v>
      </c>
      <c r="AU30" s="69">
        <v>1.5630064891977424</v>
      </c>
      <c r="AV30" s="69">
        <v>1.4359127494631845</v>
      </c>
      <c r="AW30" s="69">
        <v>1.7923328988739018</v>
      </c>
      <c r="AX30" s="69">
        <v>2.3464000373900458</v>
      </c>
      <c r="AY30" s="69"/>
      <c r="AZ30" s="69">
        <f t="shared" si="38"/>
        <v>0.91048728792686129</v>
      </c>
      <c r="BA30" s="69">
        <f>'RD T1'!E174</f>
        <v>0.93772811975706272</v>
      </c>
      <c r="BB30" s="69">
        <f t="shared" si="39"/>
        <v>1.8482154076839241</v>
      </c>
      <c r="BD30" t="str">
        <f t="shared" si="40"/>
        <v>81 Process, plant and machine operatives</v>
      </c>
      <c r="BE30" s="69">
        <v>10.536928365384968</v>
      </c>
      <c r="BF30" s="69">
        <v>11.567733795688749</v>
      </c>
      <c r="BG30" s="69">
        <v>9.9042813342313494</v>
      </c>
      <c r="BH30" s="69">
        <v>12.060782986942982</v>
      </c>
      <c r="BI30" s="69">
        <v>13.312873982641163</v>
      </c>
      <c r="BJ30" s="69"/>
      <c r="BK30" s="69">
        <f t="shared" si="41"/>
        <v>3.4085926484098135</v>
      </c>
      <c r="BL30" s="69">
        <f>'RD T1'!E203</f>
        <v>4.5726915557170908</v>
      </c>
      <c r="BM30" s="69">
        <f t="shared" si="42"/>
        <v>7.9812842041269043</v>
      </c>
      <c r="BO30" t="str">
        <f t="shared" si="43"/>
        <v>81 Process, plant and machine operatives</v>
      </c>
      <c r="BP30" s="69">
        <v>14.50243324215057</v>
      </c>
      <c r="BQ30" s="69">
        <v>15.229730916851642</v>
      </c>
      <c r="BR30" s="69">
        <v>12.215744997634916</v>
      </c>
      <c r="BS30" s="69">
        <v>14.70064276035701</v>
      </c>
      <c r="BT30" s="69">
        <v>13.665912929443508</v>
      </c>
      <c r="BU30" s="69"/>
      <c r="BV30" s="69">
        <f t="shared" si="44"/>
        <v>1.4501679318085916</v>
      </c>
      <c r="BW30" s="69">
        <f>'RD T1'!E232</f>
        <v>5.9269388986135976</v>
      </c>
      <c r="BX30" s="69">
        <f t="shared" si="45"/>
        <v>7.3771068304221892</v>
      </c>
      <c r="BZ30" t="str">
        <f t="shared" si="46"/>
        <v>81 Process, plant and machine operatives</v>
      </c>
      <c r="CA30" s="69">
        <v>12.732420791448046</v>
      </c>
      <c r="CB30" s="69">
        <v>11.586998223542805</v>
      </c>
      <c r="CC30" s="69">
        <v>9.907156444953289</v>
      </c>
      <c r="CD30" s="69">
        <v>9.2486848943212703</v>
      </c>
      <c r="CE30" s="69">
        <v>4.5338291760267238</v>
      </c>
      <c r="CF30" s="69"/>
      <c r="CG30" s="69">
        <f t="shared" si="47"/>
        <v>-5.3733272689265652</v>
      </c>
      <c r="CH30" s="69">
        <f>'RD T1'!E261</f>
        <v>2.8755894338506511</v>
      </c>
      <c r="CI30" s="69">
        <f t="shared" si="48"/>
        <v>-2.4977378350759141</v>
      </c>
      <c r="CK30" t="str">
        <f t="shared" si="49"/>
        <v>81 Process, plant and machine operatives</v>
      </c>
      <c r="CL30" s="69">
        <v>9.4496740949017415</v>
      </c>
      <c r="CM30" s="69">
        <v>6.631191615978091</v>
      </c>
      <c r="CN30" s="69">
        <v>5.7472482525323665</v>
      </c>
      <c r="CO30" s="69">
        <v>2.1283188229072945</v>
      </c>
      <c r="CP30" s="69">
        <v>0.80129993085834084</v>
      </c>
      <c r="CQ30" s="69"/>
      <c r="CR30" s="69">
        <f t="shared" si="50"/>
        <v>-4.9459483216740256</v>
      </c>
      <c r="CS30" s="69">
        <f>'RD T1'!E290</f>
        <v>0.53072009553839317</v>
      </c>
      <c r="CT30" s="69">
        <f t="shared" si="51"/>
        <v>-4.4152282261356328</v>
      </c>
    </row>
    <row r="31" spans="1:98" x14ac:dyDescent="0.2">
      <c r="A31" s="10" t="str">
        <f>name!D27</f>
        <v>82 Transport and mobile machine drivers and operatives</v>
      </c>
      <c r="B31" s="69">
        <v>9.6668409810844513E-2</v>
      </c>
      <c r="C31" s="69">
        <v>0.15828584720033376</v>
      </c>
      <c r="D31" s="69">
        <v>0.12029350674966226</v>
      </c>
      <c r="E31" s="69">
        <v>0.19478092605649477</v>
      </c>
      <c r="F31" s="69">
        <v>0.35358336943055246</v>
      </c>
      <c r="G31" s="11"/>
      <c r="H31" s="69">
        <f t="shared" si="26"/>
        <v>0.23328986268089019</v>
      </c>
      <c r="I31" s="69">
        <f>'RD T1'!E59</f>
        <v>0.14114159238714674</v>
      </c>
      <c r="J31" s="69">
        <f t="shared" si="27"/>
        <v>0.37443145506803693</v>
      </c>
      <c r="L31" t="str">
        <f t="shared" si="28"/>
        <v>82 Transport and mobile machine drivers and operatives</v>
      </c>
      <c r="M31" s="69">
        <v>0.59954392489832986</v>
      </c>
      <c r="N31" s="69">
        <v>0.87688262133489736</v>
      </c>
      <c r="O31" s="69">
        <v>0.69847862654422188</v>
      </c>
      <c r="P31" s="69">
        <v>1.0743636282498812</v>
      </c>
      <c r="Q31" s="69">
        <v>1.924805180588316</v>
      </c>
      <c r="R31" s="11"/>
      <c r="S31" s="69">
        <f t="shared" si="29"/>
        <v>1.226326554044094</v>
      </c>
      <c r="T31" s="69">
        <f>'RD T1'!E88</f>
        <v>0.76074768859850184</v>
      </c>
      <c r="U31" s="69">
        <f t="shared" si="30"/>
        <v>1.9870742426425958</v>
      </c>
      <c r="W31" t="str">
        <f t="shared" si="31"/>
        <v>82 Transport and mobile machine drivers and operatives</v>
      </c>
      <c r="X31" s="69">
        <v>2.1480515490068943</v>
      </c>
      <c r="Y31" s="69">
        <v>2.5020536911172671</v>
      </c>
      <c r="Z31" s="69">
        <v>2.486038822658565</v>
      </c>
      <c r="AA31" s="69">
        <v>3.2350935927484996</v>
      </c>
      <c r="AB31" s="69">
        <v>4.7759190768268374</v>
      </c>
      <c r="AC31" s="69"/>
      <c r="AD31" s="69">
        <f t="shared" si="32"/>
        <v>2.2898802541682723</v>
      </c>
      <c r="AE31" s="69">
        <f>'RD T1'!E117</f>
        <v>2.3842801311976611</v>
      </c>
      <c r="AF31" s="69">
        <f t="shared" si="33"/>
        <v>4.6741603853659335</v>
      </c>
      <c r="AH31" t="str">
        <f t="shared" si="34"/>
        <v>82 Transport and mobile machine drivers and operatives</v>
      </c>
      <c r="AI31" s="69">
        <v>1.1140721257105894</v>
      </c>
      <c r="AJ31" s="69">
        <v>1.2365546345987044</v>
      </c>
      <c r="AK31" s="69">
        <v>1.1576969484966646</v>
      </c>
      <c r="AL31" s="69">
        <v>1.4378162858282171</v>
      </c>
      <c r="AM31" s="69">
        <v>1.8510396959138355</v>
      </c>
      <c r="AN31" s="69"/>
      <c r="AO31" s="69">
        <f t="shared" si="35"/>
        <v>0.69334274741717095</v>
      </c>
      <c r="AP31" s="69">
        <f>'RD T1'!E146</f>
        <v>0.96989466149234072</v>
      </c>
      <c r="AQ31" s="69">
        <f t="shared" si="36"/>
        <v>1.6632374089095117</v>
      </c>
      <c r="AS31" t="str">
        <f t="shared" si="37"/>
        <v>82 Transport and mobile machine drivers and operatives</v>
      </c>
      <c r="AT31" s="69">
        <v>1.8664656110111815</v>
      </c>
      <c r="AU31" s="69">
        <v>1.9172003114816134</v>
      </c>
      <c r="AV31" s="69">
        <v>1.8269257870145419</v>
      </c>
      <c r="AW31" s="69">
        <v>2.1287885898826446</v>
      </c>
      <c r="AX31" s="69">
        <v>2.6165917677598003</v>
      </c>
      <c r="AY31" s="69"/>
      <c r="AZ31" s="69">
        <f t="shared" si="38"/>
        <v>0.7896659807452584</v>
      </c>
      <c r="BA31" s="69">
        <f>'RD T1'!E175</f>
        <v>1.4528389649523095</v>
      </c>
      <c r="BB31" s="69">
        <f t="shared" si="39"/>
        <v>2.2425049456975676</v>
      </c>
      <c r="BD31" t="str">
        <f t="shared" si="40"/>
        <v>82 Transport and mobile machine drivers and operatives</v>
      </c>
      <c r="BE31" s="69">
        <v>9.5364668889247284</v>
      </c>
      <c r="BF31" s="69">
        <v>11.433339914448791</v>
      </c>
      <c r="BG31" s="69">
        <v>10.435077889102375</v>
      </c>
      <c r="BH31" s="69">
        <v>12.405213431958845</v>
      </c>
      <c r="BI31" s="69">
        <v>14.567633305669672</v>
      </c>
      <c r="BJ31" s="69"/>
      <c r="BK31" s="69">
        <f t="shared" si="41"/>
        <v>4.1325554165672962</v>
      </c>
      <c r="BL31" s="69">
        <f>'RD T1'!E204</f>
        <v>6.5803753127963001</v>
      </c>
      <c r="BM31" s="69">
        <f t="shared" si="42"/>
        <v>10.712930729363595</v>
      </c>
      <c r="BO31" t="str">
        <f t="shared" si="43"/>
        <v>82 Transport and mobile machine drivers and operatives</v>
      </c>
      <c r="BP31" s="69">
        <v>16.892402763340854</v>
      </c>
      <c r="BQ31" s="69">
        <v>19.761599704954911</v>
      </c>
      <c r="BR31" s="69">
        <v>16.413991128792933</v>
      </c>
      <c r="BS31" s="69">
        <v>19.661134089126332</v>
      </c>
      <c r="BT31" s="69">
        <v>20.416555310069946</v>
      </c>
      <c r="BU31" s="69"/>
      <c r="BV31" s="69">
        <f t="shared" si="44"/>
        <v>4.0025641812770125</v>
      </c>
      <c r="BW31" s="69">
        <f>'RD T1'!E233</f>
        <v>11.163574937592781</v>
      </c>
      <c r="BX31" s="69">
        <f t="shared" si="45"/>
        <v>15.166139118869793</v>
      </c>
      <c r="BZ31" t="str">
        <f t="shared" si="46"/>
        <v>82 Transport and mobile machine drivers and operatives</v>
      </c>
      <c r="CA31" s="69">
        <v>15.746082445611501</v>
      </c>
      <c r="CB31" s="69">
        <v>14.809920423494523</v>
      </c>
      <c r="CC31" s="69">
        <v>13.322550471510841</v>
      </c>
      <c r="CD31" s="69">
        <v>11.800151373704665</v>
      </c>
      <c r="CE31" s="69">
        <v>8.6364075569799876</v>
      </c>
      <c r="CF31" s="69"/>
      <c r="CG31" s="69">
        <f t="shared" si="47"/>
        <v>-4.6861429145308531</v>
      </c>
      <c r="CH31" s="69">
        <f>'RD T1'!E262</f>
        <v>5.0665637617101478</v>
      </c>
      <c r="CI31" s="69">
        <f t="shared" si="48"/>
        <v>0.3804208471792947</v>
      </c>
      <c r="CK31" t="str">
        <f t="shared" si="49"/>
        <v>82 Transport and mobile machine drivers and operatives</v>
      </c>
      <c r="CL31" s="69">
        <v>10.087201445486574</v>
      </c>
      <c r="CM31" s="69">
        <v>10.381803613093444</v>
      </c>
      <c r="CN31" s="69">
        <v>9.4979031104339118</v>
      </c>
      <c r="CO31" s="69">
        <v>5.8242464310624973</v>
      </c>
      <c r="CP31" s="69">
        <v>2.5281341178594516</v>
      </c>
      <c r="CQ31" s="69"/>
      <c r="CR31" s="69">
        <f t="shared" si="50"/>
        <v>-6.9697689925744601</v>
      </c>
      <c r="CS31" s="69">
        <f>'RD T1'!E291</f>
        <v>2.0723795306620625</v>
      </c>
      <c r="CT31" s="69">
        <f t="shared" si="51"/>
        <v>-4.8973894619123977</v>
      </c>
    </row>
    <row r="32" spans="1:98" x14ac:dyDescent="0.2">
      <c r="A32" s="10" t="str">
        <f>name!D28</f>
        <v>91 Elementary trades and related occupations</v>
      </c>
      <c r="B32" s="69">
        <v>9.9703911813687953E-4</v>
      </c>
      <c r="C32" s="69">
        <v>1.017553376528204E-3</v>
      </c>
      <c r="D32" s="69">
        <v>7.862138834809206E-4</v>
      </c>
      <c r="E32" s="69">
        <v>4.2510015974210899E-3</v>
      </c>
      <c r="F32" s="69">
        <v>1.1297196622255904E-2</v>
      </c>
      <c r="G32" s="11"/>
      <c r="H32" s="69">
        <f t="shared" si="26"/>
        <v>1.0510982738774982E-2</v>
      </c>
      <c r="I32" s="69">
        <f>'RD T1'!E60</f>
        <v>4.1735386009749643E-3</v>
      </c>
      <c r="J32" s="69">
        <f t="shared" si="27"/>
        <v>1.4684521339749946E-2</v>
      </c>
      <c r="L32" t="str">
        <f t="shared" si="28"/>
        <v>91 Elementary trades and related occupations</v>
      </c>
      <c r="M32" s="69">
        <v>0.24281916239725304</v>
      </c>
      <c r="N32" s="69">
        <v>0.30724632637959837</v>
      </c>
      <c r="O32" s="69">
        <v>0.21297208989780411</v>
      </c>
      <c r="P32" s="69">
        <v>0.59983746825224926</v>
      </c>
      <c r="Q32" s="69">
        <v>1.510448950121811</v>
      </c>
      <c r="R32" s="11"/>
      <c r="S32" s="69">
        <f t="shared" si="29"/>
        <v>1.297476860224007</v>
      </c>
      <c r="T32" s="69">
        <f>'RD T1'!E89</f>
        <v>0.52081768893525193</v>
      </c>
      <c r="U32" s="69">
        <f t="shared" si="30"/>
        <v>1.8182945491592588</v>
      </c>
      <c r="W32" t="str">
        <f t="shared" si="31"/>
        <v>91 Elementary trades and related occupations</v>
      </c>
      <c r="X32" s="69">
        <v>0.94734803245886756</v>
      </c>
      <c r="Y32" s="69">
        <v>0.79455355245593262</v>
      </c>
      <c r="Z32" s="69">
        <v>0.72360363010961126</v>
      </c>
      <c r="AA32" s="69">
        <v>2.2368215348269818</v>
      </c>
      <c r="AB32" s="69">
        <v>3.6347404935448235</v>
      </c>
      <c r="AC32" s="69"/>
      <c r="AD32" s="69">
        <f t="shared" si="32"/>
        <v>2.9111368634352122</v>
      </c>
      <c r="AE32" s="69">
        <f>'RD T1'!E118</f>
        <v>1.8555370607493284</v>
      </c>
      <c r="AF32" s="69">
        <f t="shared" si="33"/>
        <v>4.7666739241845404</v>
      </c>
      <c r="AH32" t="str">
        <f t="shared" si="34"/>
        <v>91 Elementary trades and related occupations</v>
      </c>
      <c r="AI32" s="69">
        <v>0.66929169033767755</v>
      </c>
      <c r="AJ32" s="69">
        <v>0.5855157052549933</v>
      </c>
      <c r="AK32" s="69">
        <v>0.51767153266272348</v>
      </c>
      <c r="AL32" s="69">
        <v>1.4353393080944288</v>
      </c>
      <c r="AM32" s="69">
        <v>2.2448840270407042</v>
      </c>
      <c r="AN32" s="69"/>
      <c r="AO32" s="69">
        <f t="shared" si="35"/>
        <v>1.7272124943779807</v>
      </c>
      <c r="AP32" s="69">
        <f>'RD T1'!E147</f>
        <v>1.1685785634671593</v>
      </c>
      <c r="AQ32" s="69">
        <f t="shared" si="36"/>
        <v>2.8957910578451402</v>
      </c>
      <c r="AS32" t="str">
        <f t="shared" si="37"/>
        <v>91 Elementary trades and related occupations</v>
      </c>
      <c r="AT32" s="69">
        <v>0.71790732037782501</v>
      </c>
      <c r="AU32" s="69">
        <v>0.60789508675113946</v>
      </c>
      <c r="AV32" s="69">
        <v>0.59539906881591331</v>
      </c>
      <c r="AW32" s="69">
        <v>1.6796553694062675</v>
      </c>
      <c r="AX32" s="69">
        <v>2.5287833118191725</v>
      </c>
      <c r="AY32" s="69"/>
      <c r="AZ32" s="69">
        <f t="shared" si="38"/>
        <v>1.9333842430032591</v>
      </c>
      <c r="BA32" s="69">
        <f>'RD T1'!E176</f>
        <v>1.2286353210584404</v>
      </c>
      <c r="BB32" s="69">
        <f t="shared" si="39"/>
        <v>3.1620195640616995</v>
      </c>
      <c r="BD32" t="str">
        <f t="shared" si="40"/>
        <v>91 Elementary trades and related occupations</v>
      </c>
      <c r="BE32" s="69">
        <v>3.3437031343058559</v>
      </c>
      <c r="BF32" s="69">
        <v>3.3130659991040741</v>
      </c>
      <c r="BG32" s="69">
        <v>2.8327104821832152</v>
      </c>
      <c r="BH32" s="69">
        <v>5.5645878244521922</v>
      </c>
      <c r="BI32" s="69">
        <v>7.4576347418695557</v>
      </c>
      <c r="BJ32" s="69"/>
      <c r="BK32" s="69">
        <f t="shared" si="41"/>
        <v>4.62492425968634</v>
      </c>
      <c r="BL32" s="69">
        <f>'RD T1'!E205</f>
        <v>2.6532551619106379</v>
      </c>
      <c r="BM32" s="69">
        <f t="shared" si="42"/>
        <v>7.2781794215969775</v>
      </c>
      <c r="BO32" t="str">
        <f t="shared" si="43"/>
        <v>91 Elementary trades and related occupations</v>
      </c>
      <c r="BP32" s="69">
        <v>6.4299588800191776</v>
      </c>
      <c r="BQ32" s="69">
        <v>6.1894637439563613</v>
      </c>
      <c r="BR32" s="69">
        <v>5.1411818817791746</v>
      </c>
      <c r="BS32" s="69">
        <v>9.9883475797287833</v>
      </c>
      <c r="BT32" s="69">
        <v>11.499288672045122</v>
      </c>
      <c r="BU32" s="69"/>
      <c r="BV32" s="69">
        <f t="shared" si="44"/>
        <v>6.3581067902659472</v>
      </c>
      <c r="BW32" s="69">
        <f>'RD T1'!E234</f>
        <v>4.3048224302546529</v>
      </c>
      <c r="BX32" s="69">
        <f t="shared" si="45"/>
        <v>10.662929220520599</v>
      </c>
      <c r="BZ32" t="str">
        <f t="shared" si="46"/>
        <v>91 Elementary trades and related occupations</v>
      </c>
      <c r="CA32" s="69">
        <v>8.7009123733587366</v>
      </c>
      <c r="CB32" s="69">
        <v>7.7872704497004861</v>
      </c>
      <c r="CC32" s="69">
        <v>6.6551434157764344</v>
      </c>
      <c r="CD32" s="69">
        <v>10.809201431359476</v>
      </c>
      <c r="CE32" s="69">
        <v>9.255810146248832</v>
      </c>
      <c r="CF32" s="69"/>
      <c r="CG32" s="69">
        <f t="shared" si="47"/>
        <v>2.6006667304723976</v>
      </c>
      <c r="CH32" s="69">
        <f>'RD T1'!E263</f>
        <v>4.3196280863098337</v>
      </c>
      <c r="CI32" s="69">
        <f t="shared" si="48"/>
        <v>6.9202948167822314</v>
      </c>
      <c r="CK32" t="str">
        <f t="shared" si="49"/>
        <v>91 Elementary trades and related occupations</v>
      </c>
      <c r="CL32" s="69">
        <v>6.4668148536360341</v>
      </c>
      <c r="CM32" s="69">
        <v>5.0141244242145051</v>
      </c>
      <c r="CN32" s="69">
        <v>4.7491372014687725</v>
      </c>
      <c r="CO32" s="69">
        <v>6.0527996424324346</v>
      </c>
      <c r="CP32" s="69">
        <v>4.8314491507604975</v>
      </c>
      <c r="CQ32" s="69"/>
      <c r="CR32" s="69">
        <f t="shared" si="50"/>
        <v>8.2311949291725028E-2</v>
      </c>
      <c r="CS32" s="69">
        <f>'RD T1'!E292</f>
        <v>2.0129950291944887</v>
      </c>
      <c r="CT32" s="69">
        <f t="shared" si="51"/>
        <v>2.0953069784862137</v>
      </c>
    </row>
    <row r="33" spans="1:98" x14ac:dyDescent="0.2">
      <c r="A33" s="10" t="str">
        <f>name!D29</f>
        <v>92 Elementary administration and service occupations</v>
      </c>
      <c r="B33" s="69">
        <v>7.0871957038220371E-2</v>
      </c>
      <c r="C33" s="69">
        <v>0.10914728400494157</v>
      </c>
      <c r="D33" s="69">
        <v>9.1767222841801249E-2</v>
      </c>
      <c r="E33" s="69">
        <v>0.12221795415871085</v>
      </c>
      <c r="F33" s="69">
        <v>0.19901181233779017</v>
      </c>
      <c r="G33" s="11"/>
      <c r="H33" s="69">
        <f t="shared" ref="H33" si="52">F33-D33</f>
        <v>0.10724458949598892</v>
      </c>
      <c r="I33" s="69">
        <f>'RD T1'!E61</f>
        <v>7.3216628908641279E-2</v>
      </c>
      <c r="J33" s="69">
        <f t="shared" ref="J33" si="53">SUM(H33:I33)</f>
        <v>0.1804612184046302</v>
      </c>
      <c r="L33" t="str">
        <f t="shared" ref="L33" si="54">A33</f>
        <v>92 Elementary administration and service occupations</v>
      </c>
      <c r="M33" s="69">
        <v>1.6876081271674974</v>
      </c>
      <c r="N33" s="69">
        <v>2.5945838531633472</v>
      </c>
      <c r="O33" s="69">
        <v>2.4265362951232783</v>
      </c>
      <c r="P33" s="69">
        <v>3.3185622838784203</v>
      </c>
      <c r="Q33" s="69">
        <v>6.3131109338713252</v>
      </c>
      <c r="R33" s="11"/>
      <c r="S33" s="69">
        <f t="shared" ref="S33" si="55">Q33-O33</f>
        <v>3.8865746387480469</v>
      </c>
      <c r="T33" s="69">
        <f>'RD T1'!E90</f>
        <v>2.2523151412705866</v>
      </c>
      <c r="U33" s="69">
        <f t="shared" ref="U33" si="56">SUM(S33:T33)</f>
        <v>6.1388897800186335</v>
      </c>
      <c r="W33" t="str">
        <f t="shared" ref="W33" si="57">A33</f>
        <v>92 Elementary administration and service occupations</v>
      </c>
      <c r="X33" s="69">
        <v>7.0814372087535027</v>
      </c>
      <c r="Y33" s="69">
        <v>7.6159222232570016</v>
      </c>
      <c r="Z33" s="69">
        <v>8.3303473630326597</v>
      </c>
      <c r="AA33" s="69">
        <v>9.100674841649111</v>
      </c>
      <c r="AB33" s="69">
        <v>11.64661328069977</v>
      </c>
      <c r="AC33" s="69"/>
      <c r="AD33" s="69">
        <f t="shared" ref="AD33" si="58">AB33-Z33</f>
        <v>3.3162659176671099</v>
      </c>
      <c r="AE33" s="69">
        <f>'RD T1'!E119</f>
        <v>6.4187903876837389</v>
      </c>
      <c r="AF33" s="69">
        <f t="shared" ref="AF33" si="59">SUM(AD33:AE33)</f>
        <v>9.7350563053508488</v>
      </c>
      <c r="AH33" t="str">
        <f t="shared" ref="AH33" si="60">L33</f>
        <v>92 Elementary administration and service occupations</v>
      </c>
      <c r="AI33" s="69">
        <v>3.3906328926640872</v>
      </c>
      <c r="AJ33" s="69">
        <v>3.6407879282922706</v>
      </c>
      <c r="AK33" s="69">
        <v>3.9788503632128274</v>
      </c>
      <c r="AL33" s="69">
        <v>4.2307809689340585</v>
      </c>
      <c r="AM33" s="69">
        <v>5.6625638961502478</v>
      </c>
      <c r="AN33" s="69"/>
      <c r="AO33" s="69">
        <f t="shared" ref="AO33" si="61">AM33-AK33</f>
        <v>1.6837135329374204</v>
      </c>
      <c r="AP33" s="69">
        <f>'RD T1'!E148</f>
        <v>2.8132881002333345</v>
      </c>
      <c r="AQ33" s="69">
        <f t="shared" ref="AQ33" si="62">SUM(AO33:AP33)</f>
        <v>4.497001633170755</v>
      </c>
      <c r="AS33" t="str">
        <f t="shared" ref="AS33" si="63">W33</f>
        <v>92 Elementary administration and service occupations</v>
      </c>
      <c r="AT33" s="69">
        <v>3.1941744516227382</v>
      </c>
      <c r="AU33" s="69">
        <v>3.2390534853004804</v>
      </c>
      <c r="AV33" s="69">
        <v>3.5893656832973497</v>
      </c>
      <c r="AW33" s="69">
        <v>3.765610304527129</v>
      </c>
      <c r="AX33" s="69">
        <v>5.0314242043901514</v>
      </c>
      <c r="AY33" s="69"/>
      <c r="AZ33" s="69">
        <f t="shared" ref="AZ33" si="64">AX33-AV33</f>
        <v>1.4420585210928016</v>
      </c>
      <c r="BA33" s="69">
        <f>'RD T1'!E177</f>
        <v>2.5761680300795615</v>
      </c>
      <c r="BB33" s="69">
        <f t="shared" ref="BB33" si="65">SUM(AZ33:BA33)</f>
        <v>4.0182265511723632</v>
      </c>
      <c r="BD33" t="str">
        <f t="shared" ref="BD33" si="66">AH33</f>
        <v>92 Elementary administration and service occupations</v>
      </c>
      <c r="BE33" s="69">
        <v>19.120331591810846</v>
      </c>
      <c r="BF33" s="69">
        <v>19.76671430355141</v>
      </c>
      <c r="BG33" s="69">
        <v>18.183862134646244</v>
      </c>
      <c r="BH33" s="69">
        <v>16.120055299179167</v>
      </c>
      <c r="BI33" s="69">
        <v>14.349771584214128</v>
      </c>
      <c r="BJ33" s="69"/>
      <c r="BK33" s="69">
        <f t="shared" ref="BK33" si="67">BI33-BG33</f>
        <v>-3.8340905504321157</v>
      </c>
      <c r="BL33" s="69">
        <f>'RD T1'!E206</f>
        <v>7.6538093333668842</v>
      </c>
      <c r="BM33" s="69">
        <f t="shared" ref="BM33" si="68">SUM(BK33:BL33)</f>
        <v>3.8197187829347685</v>
      </c>
      <c r="BO33" t="str">
        <f t="shared" ref="BO33" si="69">AS33</f>
        <v>92 Elementary administration and service occupations</v>
      </c>
      <c r="BP33" s="69">
        <v>35.716155616272069</v>
      </c>
      <c r="BQ33" s="69">
        <v>40.908275275334418</v>
      </c>
      <c r="BR33" s="69">
        <v>33.324422589801721</v>
      </c>
      <c r="BS33" s="69">
        <v>34.249561447561526</v>
      </c>
      <c r="BT33" s="69">
        <v>31.661655209773997</v>
      </c>
      <c r="BU33" s="69"/>
      <c r="BV33" s="69">
        <f t="shared" ref="BV33" si="70">BT33-BR33</f>
        <v>-1.6627673800277236</v>
      </c>
      <c r="BW33" s="69">
        <f>'RD T1'!E235</f>
        <v>16.691698637277284</v>
      </c>
      <c r="BX33" s="69">
        <f t="shared" ref="BX33" si="71">SUM(BV33:BW33)</f>
        <v>15.02893125724956</v>
      </c>
      <c r="BZ33" t="str">
        <f t="shared" ref="BZ33" si="72">BD33</f>
        <v>92 Elementary administration and service occupations</v>
      </c>
      <c r="CA33" s="69">
        <v>32.435100531020225</v>
      </c>
      <c r="CB33" s="69">
        <v>33.686474848517364</v>
      </c>
      <c r="CC33" s="69">
        <v>28.770778829167064</v>
      </c>
      <c r="CD33" s="69">
        <v>23.741342894784275</v>
      </c>
      <c r="CE33" s="69">
        <v>15.522970077462581</v>
      </c>
      <c r="CF33" s="69"/>
      <c r="CG33" s="69">
        <f t="shared" ref="CG33" si="73">CE33-CC33</f>
        <v>-13.247808751704483</v>
      </c>
      <c r="CH33" s="69">
        <f>'RD T1'!E264</f>
        <v>8.7830177864428141</v>
      </c>
      <c r="CI33" s="69">
        <f t="shared" ref="CI33" si="74">SUM(CG33:CH33)</f>
        <v>-4.4647909652616686</v>
      </c>
      <c r="CK33" t="str">
        <f t="shared" ref="CK33" si="75">BO33</f>
        <v>92 Elementary administration and service occupations</v>
      </c>
      <c r="CL33" s="69">
        <v>23.993483325923648</v>
      </c>
      <c r="CM33" s="69">
        <v>17.488517689627106</v>
      </c>
      <c r="CN33" s="69">
        <v>16.950787582470081</v>
      </c>
      <c r="CO33" s="69">
        <v>8.9474191855918868</v>
      </c>
      <c r="CP33" s="69">
        <v>4.5514018358667974</v>
      </c>
      <c r="CQ33" s="69"/>
      <c r="CR33" s="69">
        <f t="shared" ref="CR33" si="76">CP33-CN33</f>
        <v>-12.399385746603283</v>
      </c>
      <c r="CS33" s="69">
        <f>'RD T1'!E293</f>
        <v>2.4900250258239223</v>
      </c>
      <c r="CT33" s="69">
        <f t="shared" ref="CT33" si="77">SUM(CR33:CS33)</f>
        <v>-9.909360720779361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15.417893722562404</v>
      </c>
      <c r="C35" s="67">
        <f t="shared" ref="C35:F35" si="78">SUM(C8:C33)</f>
        <v>21.785068436766995</v>
      </c>
      <c r="D35" s="67">
        <f t="shared" si="78"/>
        <v>21.211439253399444</v>
      </c>
      <c r="E35" s="67">
        <f t="shared" si="78"/>
        <v>27.333293548798917</v>
      </c>
      <c r="F35" s="67">
        <f t="shared" si="78"/>
        <v>39.99859482065559</v>
      </c>
      <c r="G35" s="11"/>
      <c r="H35" s="67">
        <f>F35-D35</f>
        <v>18.787155567256146</v>
      </c>
      <c r="I35" s="67">
        <f>SUM(I8:I33)</f>
        <v>14.246274341657029</v>
      </c>
      <c r="J35" s="67">
        <f>SUM(H35:I35)</f>
        <v>33.033429908913178</v>
      </c>
      <c r="L35" s="24" t="str">
        <f>A35</f>
        <v>All occupations</v>
      </c>
      <c r="M35" s="67">
        <f>SUM(M8:M33)</f>
        <v>101.14676063336977</v>
      </c>
      <c r="N35" s="67">
        <f t="shared" ref="N35:Q35" si="79">SUM(N8:N33)</f>
        <v>145.9237420249095</v>
      </c>
      <c r="O35" s="67">
        <f t="shared" si="79"/>
        <v>145.79759506163504</v>
      </c>
      <c r="P35" s="67">
        <f t="shared" si="79"/>
        <v>185.09118415548798</v>
      </c>
      <c r="Q35" s="67">
        <f t="shared" si="79"/>
        <v>271.5885690735708</v>
      </c>
      <c r="R35" s="11"/>
      <c r="S35" s="67">
        <f t="shared" si="29"/>
        <v>125.79097401193576</v>
      </c>
      <c r="T35" s="67">
        <f>SUM(T8:T33)</f>
        <v>101.81707430775695</v>
      </c>
      <c r="U35" s="67">
        <f>SUM(S35:T35)</f>
        <v>227.60804831969273</v>
      </c>
      <c r="W35" s="24" t="str">
        <f>A35</f>
        <v>All occupations</v>
      </c>
      <c r="X35" s="67">
        <f>SUM(X8:X33)</f>
        <v>238.64883751515941</v>
      </c>
      <c r="Y35" s="67">
        <f t="shared" ref="Y35:AB35" si="80">SUM(Y8:Y33)</f>
        <v>244.16145313766711</v>
      </c>
      <c r="Z35" s="67">
        <f t="shared" si="80"/>
        <v>272.03697430943282</v>
      </c>
      <c r="AA35" s="67">
        <f t="shared" si="80"/>
        <v>290.26895860499565</v>
      </c>
      <c r="AB35" s="67">
        <f t="shared" si="80"/>
        <v>332.88722095654248</v>
      </c>
      <c r="AC35" s="69"/>
      <c r="AD35" s="67">
        <f t="shared" ref="AD35" si="81">AB35-Z35</f>
        <v>60.850246647109657</v>
      </c>
      <c r="AE35" s="67">
        <f>SUM(AE8:AE33)</f>
        <v>167.5133281022265</v>
      </c>
      <c r="AF35" s="67">
        <f>SUM(AD35:AE35)</f>
        <v>228.36357474933615</v>
      </c>
      <c r="AH35" s="24" t="str">
        <f>L35</f>
        <v>All occupations</v>
      </c>
      <c r="AI35" s="67">
        <f>SUM(AI8:AI33)</f>
        <v>74.473388235171115</v>
      </c>
      <c r="AJ35" s="67">
        <f t="shared" ref="AJ35:AM35" si="82">SUM(AJ8:AJ33)</f>
        <v>70.354636960947744</v>
      </c>
      <c r="AK35" s="67">
        <f t="shared" si="82"/>
        <v>78.631911525613532</v>
      </c>
      <c r="AL35" s="67">
        <f t="shared" si="82"/>
        <v>76.926107415151236</v>
      </c>
      <c r="AM35" s="67">
        <f t="shared" si="82"/>
        <v>84.396648308877786</v>
      </c>
      <c r="AN35" s="69"/>
      <c r="AO35" s="67">
        <f t="shared" ref="AO35" si="83">AM35-AK35</f>
        <v>5.7647367832642544</v>
      </c>
      <c r="AP35" s="67">
        <f>SUM(AP8:AP33)</f>
        <v>42.77948416931568</v>
      </c>
      <c r="AQ35" s="67">
        <f>SUM(AO35:AP35)</f>
        <v>48.544220952579934</v>
      </c>
      <c r="AS35" s="24" t="str">
        <f>W35</f>
        <v>All occupations</v>
      </c>
      <c r="AT35" s="67">
        <f>SUM(AT8:AT33)</f>
        <v>71.226403123764385</v>
      </c>
      <c r="AU35" s="67">
        <f t="shared" ref="AU35:AX35" si="84">SUM(AU8:AU33)</f>
        <v>69.427505101948299</v>
      </c>
      <c r="AV35" s="67">
        <f t="shared" si="84"/>
        <v>76.244138768782008</v>
      </c>
      <c r="AW35" s="67">
        <f t="shared" si="84"/>
        <v>79.011624745743774</v>
      </c>
      <c r="AX35" s="67">
        <f t="shared" si="84"/>
        <v>90.202390380512639</v>
      </c>
      <c r="AY35" s="69"/>
      <c r="AZ35" s="67">
        <f t="shared" ref="AZ35" si="85">AX35-AV35</f>
        <v>13.958251611730631</v>
      </c>
      <c r="BA35" s="67">
        <f>SUM(BA8:BA33)</f>
        <v>42.785603889187442</v>
      </c>
      <c r="BB35" s="67">
        <f>SUM(AZ35:BA35)</f>
        <v>56.743855500918073</v>
      </c>
      <c r="BD35" s="24" t="str">
        <f>AH35</f>
        <v>All occupations</v>
      </c>
      <c r="BE35" s="67">
        <f>SUM(BE8:BE33)</f>
        <v>264.9451706814416</v>
      </c>
      <c r="BF35" s="67">
        <f t="shared" ref="BF35:BI35" si="86">SUM(BF8:BF33)</f>
        <v>296.66881090214184</v>
      </c>
      <c r="BG35" s="67">
        <f t="shared" si="86"/>
        <v>282.91039589005322</v>
      </c>
      <c r="BH35" s="67">
        <f t="shared" si="86"/>
        <v>294.22899702918687</v>
      </c>
      <c r="BI35" s="67">
        <f t="shared" si="86"/>
        <v>294.88306523106479</v>
      </c>
      <c r="BJ35" s="69"/>
      <c r="BK35" s="67">
        <f t="shared" ref="BK35" si="87">BI35-BG35</f>
        <v>11.972669341011567</v>
      </c>
      <c r="BL35" s="67">
        <f>SUM(BL8:BL33)</f>
        <v>132.00229836068976</v>
      </c>
      <c r="BM35" s="67">
        <f>SUM(BK35:BL35)</f>
        <v>143.97496770170133</v>
      </c>
      <c r="BO35" s="24" t="str">
        <f>AS35</f>
        <v>All occupations</v>
      </c>
      <c r="BP35" s="67">
        <f>SUM(BP8:BP33)</f>
        <v>293.64170086895166</v>
      </c>
      <c r="BQ35" s="67">
        <f t="shared" ref="BQ35:BT35" si="88">SUM(BQ8:BQ33)</f>
        <v>314.06608811032049</v>
      </c>
      <c r="BR35" s="67">
        <f t="shared" si="88"/>
        <v>271.03054503780407</v>
      </c>
      <c r="BS35" s="67">
        <f t="shared" si="88"/>
        <v>285.85734701018333</v>
      </c>
      <c r="BT35" s="67">
        <f t="shared" si="88"/>
        <v>250.86983878431596</v>
      </c>
      <c r="BU35" s="69"/>
      <c r="BV35" s="67">
        <f t="shared" ref="BV35" si="89">BT35-BR35</f>
        <v>-20.160706253488115</v>
      </c>
      <c r="BW35" s="67">
        <f>SUM(BW8:BW33)</f>
        <v>128.86939085338517</v>
      </c>
      <c r="BX35" s="67">
        <f>SUM(BV35:BW35)</f>
        <v>108.70868459989705</v>
      </c>
      <c r="BZ35" s="24" t="str">
        <f>BD35</f>
        <v>All occupations</v>
      </c>
      <c r="CA35" s="67">
        <f>SUM(CA8:CA33)</f>
        <v>192.83316725598672</v>
      </c>
      <c r="CB35" s="67">
        <f t="shared" ref="CB35:CE35" si="90">SUM(CB8:CB33)</f>
        <v>181.96036005292734</v>
      </c>
      <c r="CC35" s="67">
        <f t="shared" si="90"/>
        <v>165.43071950746676</v>
      </c>
      <c r="CD35" s="67">
        <f t="shared" si="90"/>
        <v>143.58469401448355</v>
      </c>
      <c r="CE35" s="67">
        <f t="shared" si="90"/>
        <v>89.774423283989307</v>
      </c>
      <c r="CF35" s="69"/>
      <c r="CG35" s="67">
        <f t="shared" ref="CG35" si="91">CE35-CC35</f>
        <v>-75.656296223477455</v>
      </c>
      <c r="CH35" s="67">
        <f>SUM(CH8:CH33)</f>
        <v>51.338386370294316</v>
      </c>
      <c r="CI35" s="67">
        <f>SUM(CG35:CH35)</f>
        <v>-24.317909853183139</v>
      </c>
      <c r="CK35" s="24" t="str">
        <f>BO35</f>
        <v>All occupations</v>
      </c>
      <c r="CL35" s="67">
        <f>SUM(CL8:CL33)</f>
        <v>104.18367796359325</v>
      </c>
      <c r="CM35" s="67">
        <f t="shared" ref="CM35:CP35" si="92">SUM(CM8:CM33)</f>
        <v>87.211335272370306</v>
      </c>
      <c r="CN35" s="67">
        <f t="shared" si="92"/>
        <v>86.239280645812826</v>
      </c>
      <c r="CO35" s="67">
        <f t="shared" si="92"/>
        <v>55.330793475968761</v>
      </c>
      <c r="CP35" s="67">
        <f t="shared" si="92"/>
        <v>34.856249160469858</v>
      </c>
      <c r="CQ35" s="69"/>
      <c r="CR35" s="67">
        <f t="shared" ref="CR35" si="93">CP35-CN35</f>
        <v>-51.383031485342968</v>
      </c>
      <c r="CS35" s="67">
        <f>SUM(CS8:CS33)</f>
        <v>17.463725248606902</v>
      </c>
      <c r="CT35" s="67">
        <f>SUM(CR35:CS35)</f>
        <v>-33.919306236736062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West Midlands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West Midlands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West Midlands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West Midlands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West Midlands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West Midlands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West Midlands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West Midlands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West Midlands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6.3061469548302496</v>
      </c>
      <c r="C45" s="18">
        <f t="shared" si="104"/>
        <v>6.271309225215707</v>
      </c>
      <c r="D45" s="18">
        <f t="shared" si="104"/>
        <v>6.0865002653409928</v>
      </c>
      <c r="E45" s="18">
        <f t="shared" si="104"/>
        <v>5.5401882745237589</v>
      </c>
      <c r="F45" s="18">
        <f t="shared" si="104"/>
        <v>5.8381637663589299</v>
      </c>
      <c r="H45" s="68">
        <f t="shared" ref="H45:H70" si="105">IF(D8&gt;0,(H8/D8)*100,0)</f>
        <v>80.87694945225779</v>
      </c>
      <c r="I45" s="69">
        <f t="shared" ref="I45:I70" si="106">IF(D8&gt;0,I8/D8*100,0)</f>
        <v>69.123653245917865</v>
      </c>
      <c r="J45" s="69">
        <f t="shared" ref="J45:J70" si="107">IF(D8&gt;0,(J8/D8)*100,0)</f>
        <v>150.00060269817567</v>
      </c>
      <c r="L45" t="str">
        <f>A45</f>
        <v>11 Corporate managers and directors</v>
      </c>
      <c r="M45" s="18">
        <f t="shared" ref="M45:Q54" si="108">M8/M$35*100</f>
        <v>7.5040133528056829</v>
      </c>
      <c r="N45" s="18">
        <f t="shared" si="108"/>
        <v>8.1472467962261046</v>
      </c>
      <c r="O45" s="18">
        <f t="shared" si="108"/>
        <v>7.9173212068375136</v>
      </c>
      <c r="P45" s="18">
        <f t="shared" si="108"/>
        <v>7.0539290453828354</v>
      </c>
      <c r="Q45" s="18">
        <f t="shared" si="108"/>
        <v>7.1577893778497241</v>
      </c>
      <c r="S45" s="68">
        <f t="shared" ref="S45:S70" si="109">IF(O8&gt;0,(S8/O8)*100,0)</f>
        <v>68.407634923095372</v>
      </c>
      <c r="T45" s="69">
        <f t="shared" ref="T45:T70" si="110">IF(O8&gt;0,T8/O8*100,0)</f>
        <v>66.542668756730279</v>
      </c>
      <c r="U45" s="69">
        <f t="shared" ref="U45:U70" si="111">IF(O8&gt;0,(U8/O8)*100,0)</f>
        <v>134.95030367982562</v>
      </c>
      <c r="W45" t="str">
        <f>A45</f>
        <v>11 Corporate managers and directors</v>
      </c>
      <c r="X45" s="18">
        <f t="shared" ref="X45:AB54" si="112">X8/X$35*100</f>
        <v>9.2593817380485017</v>
      </c>
      <c r="Y45" s="18">
        <f t="shared" si="112"/>
        <v>10.071711247426563</v>
      </c>
      <c r="Z45" s="18">
        <f t="shared" si="112"/>
        <v>9.7429725318463021</v>
      </c>
      <c r="AA45" s="18">
        <f t="shared" si="112"/>
        <v>8.4589875348620858</v>
      </c>
      <c r="AB45" s="18">
        <f t="shared" si="112"/>
        <v>8.3381528143241965</v>
      </c>
      <c r="AD45" s="68">
        <f t="shared" ref="AD45:AD70" si="113">IF(Z8&gt;0,(AD8/Z8)*100,0)</f>
        <v>4.7243225910847118</v>
      </c>
      <c r="AE45" s="69">
        <f t="shared" ref="AE45:AE70" si="114">IF(Z8&gt;0,AE8/Z8*100,0)</f>
        <v>56.601563940070008</v>
      </c>
      <c r="AF45" s="69">
        <f t="shared" ref="AF45:AF70" si="115">IF(Z8&gt;0,(AF8/Z8)*100,0)</f>
        <v>61.325886531154715</v>
      </c>
      <c r="AH45" t="str">
        <f>L45</f>
        <v>11 Corporate managers and directors</v>
      </c>
      <c r="AI45" s="18">
        <f t="shared" ref="AI45:AM54" si="116">AI8/AI$35*100</f>
        <v>5.7250315233360931</v>
      </c>
      <c r="AJ45" s="18">
        <f t="shared" si="116"/>
        <v>6.5569222325453289</v>
      </c>
      <c r="AK45" s="18">
        <f t="shared" si="116"/>
        <v>6.5209197735665292</v>
      </c>
      <c r="AL45" s="18">
        <f t="shared" si="116"/>
        <v>5.9081935222078519</v>
      </c>
      <c r="AM45" s="18">
        <f t="shared" si="116"/>
        <v>5.8409470392971627</v>
      </c>
      <c r="AO45" s="68">
        <f t="shared" ref="AO45:AO70" si="117">IF(AK8&gt;0,(AO8/AK8)*100,0)</f>
        <v>-3.8607394422365688</v>
      </c>
      <c r="AP45" s="69">
        <f t="shared" ref="AP45:AP70" si="118">IF(AK8&gt;0,AP8/AK8*100,0)</f>
        <v>49.54780009685453</v>
      </c>
      <c r="AQ45" s="69">
        <f t="shared" ref="AQ45:AQ70" si="119">IF(AK8&gt;0,(AQ8/AK8)*100,0)</f>
        <v>45.687060654617959</v>
      </c>
      <c r="AS45" t="str">
        <f>W45</f>
        <v>11 Corporate managers and directors</v>
      </c>
      <c r="AT45" s="18">
        <f t="shared" ref="AT45:AX54" si="120">AT8/AT$35*100</f>
        <v>9.090661720452351</v>
      </c>
      <c r="AU45" s="18">
        <f t="shared" si="120"/>
        <v>9.7687597518048648</v>
      </c>
      <c r="AV45" s="18">
        <f t="shared" si="120"/>
        <v>9.5002287761507453</v>
      </c>
      <c r="AW45" s="18">
        <f t="shared" si="120"/>
        <v>7.8253376847030545</v>
      </c>
      <c r="AX45" s="18">
        <f t="shared" si="120"/>
        <v>7.2832043542178022</v>
      </c>
      <c r="AZ45" s="68">
        <f t="shared" ref="AZ45:AZ70" si="121">IF(AV8&gt;0,(AZ8/AV8)*100,0)</f>
        <v>-9.3015186275233592</v>
      </c>
      <c r="BA45" s="69">
        <f t="shared" ref="BA45:BA70" si="122">IF(AV8&gt;0,BA8/AV8*100,0)</f>
        <v>47.584779311942967</v>
      </c>
      <c r="BB45" s="69">
        <f t="shared" ref="BB45:BB70" si="123">IF(AV8&gt;0,(BB8/AV8)*100,0)</f>
        <v>38.283260684419609</v>
      </c>
      <c r="BD45" t="str">
        <f>AH45</f>
        <v>11 Corporate managers and directors</v>
      </c>
      <c r="BE45" s="18">
        <f t="shared" ref="BE45:BI54" si="124">BE8/BE$35*100</f>
        <v>5.2141408703959762</v>
      </c>
      <c r="BF45" s="18">
        <f t="shared" si="124"/>
        <v>5.9230876678969837</v>
      </c>
      <c r="BG45" s="18">
        <f t="shared" si="124"/>
        <v>6.342680132222303</v>
      </c>
      <c r="BH45" s="18">
        <f t="shared" si="124"/>
        <v>5.3996836901803054</v>
      </c>
      <c r="BI45" s="18">
        <f t="shared" si="124"/>
        <v>5.7036646671554481</v>
      </c>
      <c r="BK45" s="68">
        <f t="shared" ref="BK45:BK70" si="125">IF(BG8&gt;0,(BK8/BG8)*100,0)</f>
        <v>-6.2692482699631071</v>
      </c>
      <c r="BL45" s="69">
        <f t="shared" ref="BL45:BL70" si="126">IF(BG8&gt;0,BL8/BG8*100,0)</f>
        <v>40.839095635021529</v>
      </c>
      <c r="BM45" s="69">
        <f t="shared" ref="BM45:BM70" si="127">IF(BG8&gt;0,(BM8/BG8)*100,0)</f>
        <v>34.569847365058422</v>
      </c>
      <c r="BO45" t="str">
        <f>AS45</f>
        <v>11 Corporate managers and directors</v>
      </c>
      <c r="BP45" s="18">
        <f t="shared" ref="BP45:BT54" si="128">BP8/BP$35*100</f>
        <v>4.3034970812137887</v>
      </c>
      <c r="BQ45" s="18">
        <f t="shared" si="128"/>
        <v>4.6984768979010738</v>
      </c>
      <c r="BR45" s="18">
        <f t="shared" si="128"/>
        <v>5.0528623367334147</v>
      </c>
      <c r="BS45" s="18">
        <f t="shared" si="128"/>
        <v>4.1994491976955013</v>
      </c>
      <c r="BT45" s="18">
        <f t="shared" si="128"/>
        <v>4.1586163469844299</v>
      </c>
      <c r="BV45" s="68">
        <f t="shared" ref="BV45:BV70" si="129">IF(BR8&gt;0,(BV8/BR8)*100,0)</f>
        <v>-23.81988876810939</v>
      </c>
      <c r="BW45" s="69">
        <f t="shared" ref="BW45:BW70" si="130">IF(BR8&gt;0,BW8/BR8*100,0)</f>
        <v>41.330237029729453</v>
      </c>
      <c r="BX45" s="69">
        <f t="shared" ref="BX45:BX70" si="131">IF(BR8&gt;0,(BX8/BR8)*100,0)</f>
        <v>17.510348261620067</v>
      </c>
      <c r="BZ45" t="str">
        <f>BD45</f>
        <v>11 Corporate managers and directors</v>
      </c>
      <c r="CA45" s="18">
        <f t="shared" ref="CA45:CE54" si="132">CA8/CA$35*100</f>
        <v>4.6621040985867941</v>
      </c>
      <c r="CB45" s="18">
        <f t="shared" si="132"/>
        <v>5.3677019312804486</v>
      </c>
      <c r="CC45" s="18">
        <f t="shared" si="132"/>
        <v>6.1026415754432319</v>
      </c>
      <c r="CD45" s="18">
        <f t="shared" si="132"/>
        <v>5.357337127161224</v>
      </c>
      <c r="CE45" s="18">
        <f t="shared" si="132"/>
        <v>6.1036398642124023</v>
      </c>
      <c r="CG45" s="68">
        <f t="shared" ref="CG45:CG70" si="133">IF(CC8&gt;0,(CG8/CC8)*100,0)</f>
        <v>-45.724041383617489</v>
      </c>
      <c r="CH45" s="69">
        <f t="shared" ref="CH45:CH70" si="134">IF(CC8&gt;0,CH8/CC8*100,0)</f>
        <v>32.058325138502283</v>
      </c>
      <c r="CI45" s="69">
        <f t="shared" ref="CI45:CI70" si="135">IF(CC8&gt;0,(CI8/CC8)*100,0)</f>
        <v>-13.665716245115206</v>
      </c>
      <c r="CK45" t="str">
        <f>BO45</f>
        <v>11 Corporate managers and directors</v>
      </c>
      <c r="CL45" s="18">
        <f t="shared" ref="CL45:CP54" si="136">CL8/CL$35*100</f>
        <v>2.5302165011533422</v>
      </c>
      <c r="CM45" s="18">
        <f t="shared" si="136"/>
        <v>3.2813766800483228</v>
      </c>
      <c r="CN45" s="18">
        <f t="shared" si="136"/>
        <v>3.6488142919737112</v>
      </c>
      <c r="CO45" s="18">
        <f t="shared" si="136"/>
        <v>3.6268077880030889</v>
      </c>
      <c r="CP45" s="18">
        <f t="shared" si="136"/>
        <v>4.7334492868243139</v>
      </c>
      <c r="CR45" s="68">
        <f t="shared" ref="CR45:CR70" si="137">IF(CN8&gt;0,(CR8/CN8)*100,0)</f>
        <v>-47.567387861621377</v>
      </c>
      <c r="CS45" s="69">
        <f t="shared" ref="CS45:CS70" si="138">IF(CN8&gt;0,CS8/CN8*100,0)</f>
        <v>22.369792233437792</v>
      </c>
      <c r="CT45" s="69">
        <f t="shared" ref="CT45:CT70" si="139">IF(CN8&gt;0,(CT8/CN8)*100,0)</f>
        <v>-25.197595628183588</v>
      </c>
    </row>
    <row r="46" spans="1:98" x14ac:dyDescent="0.2">
      <c r="A46" t="str">
        <f t="shared" si="103"/>
        <v>12 Other managers and proprietors</v>
      </c>
      <c r="B46" s="18">
        <f t="shared" si="104"/>
        <v>2.0336770263100354</v>
      </c>
      <c r="C46" s="18">
        <f t="shared" si="104"/>
        <v>1.9892488959440049</v>
      </c>
      <c r="D46" s="18">
        <f t="shared" si="104"/>
        <v>1.8443170728354872</v>
      </c>
      <c r="E46" s="18">
        <f t="shared" si="104"/>
        <v>1.9384263639292589</v>
      </c>
      <c r="F46" s="18">
        <f t="shared" si="104"/>
        <v>2.2567126572075886</v>
      </c>
      <c r="H46" s="68">
        <f t="shared" si="105"/>
        <v>130.73595518250559</v>
      </c>
      <c r="I46" s="69">
        <f t="shared" si="106"/>
        <v>97.040883041112707</v>
      </c>
      <c r="J46" s="69">
        <f t="shared" si="107"/>
        <v>227.77683822361828</v>
      </c>
      <c r="L46" t="str">
        <f t="shared" ref="L46:L69" si="140">A46</f>
        <v>12 Other managers and proprietors</v>
      </c>
      <c r="M46" s="18">
        <f t="shared" si="108"/>
        <v>2.7024716926923351</v>
      </c>
      <c r="N46" s="18">
        <f t="shared" si="108"/>
        <v>2.6666974239360459</v>
      </c>
      <c r="O46" s="18">
        <f t="shared" si="108"/>
        <v>2.7023933845609958</v>
      </c>
      <c r="P46" s="18">
        <f t="shared" si="108"/>
        <v>2.7540987037525522</v>
      </c>
      <c r="Q46" s="18">
        <f t="shared" si="108"/>
        <v>3.1503158842432528</v>
      </c>
      <c r="S46" s="68">
        <f t="shared" si="109"/>
        <v>117.15341345672825</v>
      </c>
      <c r="T46" s="69">
        <f t="shared" si="110"/>
        <v>89.331398385645841</v>
      </c>
      <c r="U46" s="69">
        <f t="shared" si="111"/>
        <v>206.48481184237411</v>
      </c>
      <c r="W46" t="str">
        <f t="shared" ref="W46:W69" si="141">A46</f>
        <v>12 Other managers and proprietors</v>
      </c>
      <c r="X46" s="18">
        <f t="shared" si="112"/>
        <v>3.015809589000245</v>
      </c>
      <c r="Y46" s="18">
        <f t="shared" si="112"/>
        <v>2.9977341460799494</v>
      </c>
      <c r="Z46" s="18">
        <f t="shared" si="112"/>
        <v>3.0737354504878556</v>
      </c>
      <c r="AA46" s="18">
        <f t="shared" si="112"/>
        <v>3.1014516979919202</v>
      </c>
      <c r="AB46" s="18">
        <f t="shared" si="112"/>
        <v>3.3523249931705994</v>
      </c>
      <c r="AD46" s="68">
        <f t="shared" si="113"/>
        <v>33.459292018386535</v>
      </c>
      <c r="AE46" s="69">
        <f t="shared" si="114"/>
        <v>76.238417941459375</v>
      </c>
      <c r="AF46" s="69">
        <f t="shared" si="115"/>
        <v>109.69770995984591</v>
      </c>
      <c r="AH46" t="str">
        <f t="shared" ref="AH46:AH69" si="142">L46</f>
        <v>12 Other managers and proprietors</v>
      </c>
      <c r="AI46" s="18">
        <f t="shared" si="116"/>
        <v>2.7230594152299883</v>
      </c>
      <c r="AJ46" s="18">
        <f t="shared" si="116"/>
        <v>2.8740815999908813</v>
      </c>
      <c r="AK46" s="18">
        <f t="shared" si="116"/>
        <v>3.0891055466400368</v>
      </c>
      <c r="AL46" s="18">
        <f t="shared" si="116"/>
        <v>3.1209408896933399</v>
      </c>
      <c r="AM46" s="18">
        <f t="shared" si="116"/>
        <v>3.5620579357254005</v>
      </c>
      <c r="AO46" s="68">
        <f t="shared" si="117"/>
        <v>23.764074276169772</v>
      </c>
      <c r="AP46" s="69">
        <f t="shared" si="118"/>
        <v>69.661759216337956</v>
      </c>
      <c r="AQ46" s="69">
        <f t="shared" si="119"/>
        <v>93.425833492507735</v>
      </c>
      <c r="AS46" t="str">
        <f t="shared" ref="AS46:AS69" si="143">W46</f>
        <v>12 Other managers and proprietors</v>
      </c>
      <c r="AT46" s="18">
        <f t="shared" si="120"/>
        <v>3.339677399601289</v>
      </c>
      <c r="AU46" s="18">
        <f t="shared" si="120"/>
        <v>3.4247467675030423</v>
      </c>
      <c r="AV46" s="18">
        <f t="shared" si="120"/>
        <v>3.5411994460234055</v>
      </c>
      <c r="AW46" s="18">
        <f t="shared" si="120"/>
        <v>3.6190372284515693</v>
      </c>
      <c r="AX46" s="18">
        <f t="shared" si="120"/>
        <v>3.7418491816418875</v>
      </c>
      <c r="AZ46" s="68">
        <f t="shared" si="121"/>
        <v>25.010782825086714</v>
      </c>
      <c r="BA46" s="69">
        <f t="shared" si="122"/>
        <v>67.95160811844751</v>
      </c>
      <c r="BB46" s="69">
        <f t="shared" si="123"/>
        <v>92.962390943534217</v>
      </c>
      <c r="BD46" t="str">
        <f t="shared" ref="BD46:BD69" si="144">AH46</f>
        <v>12 Other managers and proprietors</v>
      </c>
      <c r="BE46" s="18">
        <f t="shared" si="124"/>
        <v>2.2833871621377702</v>
      </c>
      <c r="BF46" s="18">
        <f t="shared" si="124"/>
        <v>2.1675516167261812</v>
      </c>
      <c r="BG46" s="18">
        <f t="shared" si="124"/>
        <v>2.2589449942001094</v>
      </c>
      <c r="BH46" s="18">
        <f t="shared" si="124"/>
        <v>2.1479258046012228</v>
      </c>
      <c r="BI46" s="18">
        <f t="shared" si="124"/>
        <v>2.2174373695631311</v>
      </c>
      <c r="BK46" s="68">
        <f t="shared" si="125"/>
        <v>2.316725376366441</v>
      </c>
      <c r="BL46" s="69">
        <f t="shared" si="126"/>
        <v>46.700463689347934</v>
      </c>
      <c r="BM46" s="69">
        <f t="shared" si="127"/>
        <v>49.017189065714376</v>
      </c>
      <c r="BO46" t="str">
        <f t="shared" ref="BO46:BO69" si="145">AS46</f>
        <v>12 Other managers and proprietors</v>
      </c>
      <c r="BP46" s="18">
        <f t="shared" si="128"/>
        <v>2.3094695103811183</v>
      </c>
      <c r="BQ46" s="18">
        <f t="shared" si="128"/>
        <v>2.307072061715409</v>
      </c>
      <c r="BR46" s="18">
        <f t="shared" si="128"/>
        <v>2.6150062265329415</v>
      </c>
      <c r="BS46" s="18">
        <f t="shared" si="128"/>
        <v>2.6138014665297651</v>
      </c>
      <c r="BT46" s="18">
        <f t="shared" si="128"/>
        <v>2.8447229461356329</v>
      </c>
      <c r="BV46" s="68">
        <f t="shared" si="129"/>
        <v>0.69257817757120443</v>
      </c>
      <c r="BW46" s="69">
        <f t="shared" si="130"/>
        <v>59.767345442530385</v>
      </c>
      <c r="BX46" s="69">
        <f t="shared" si="131"/>
        <v>60.459923620101598</v>
      </c>
      <c r="BZ46" t="str">
        <f t="shared" ref="BZ46:BZ69" si="146">BD46</f>
        <v>12 Other managers and proprietors</v>
      </c>
      <c r="CA46" s="18">
        <f t="shared" si="132"/>
        <v>2.4045571183110428</v>
      </c>
      <c r="CB46" s="18">
        <f t="shared" si="132"/>
        <v>2.5657268793126851</v>
      </c>
      <c r="CC46" s="18">
        <f t="shared" si="132"/>
        <v>2.8560567471768756</v>
      </c>
      <c r="CD46" s="18">
        <f t="shared" si="132"/>
        <v>2.9825077776895346</v>
      </c>
      <c r="CE46" s="18">
        <f t="shared" si="132"/>
        <v>3.5068008074279371</v>
      </c>
      <c r="CG46" s="68">
        <f t="shared" si="133"/>
        <v>-33.368324980552735</v>
      </c>
      <c r="CH46" s="69">
        <f t="shared" si="134"/>
        <v>40.991086871027889</v>
      </c>
      <c r="CI46" s="69">
        <f t="shared" si="135"/>
        <v>7.6227618904751537</v>
      </c>
      <c r="CK46" t="str">
        <f t="shared" ref="CK46:CK69" si="147">BO46</f>
        <v>12 Other managers and proprietors</v>
      </c>
      <c r="CL46" s="18">
        <f t="shared" si="136"/>
        <v>2.1077852410962312</v>
      </c>
      <c r="CM46" s="18">
        <f t="shared" si="136"/>
        <v>2.2982941727244648</v>
      </c>
      <c r="CN46" s="18">
        <f t="shared" si="136"/>
        <v>2.3885208326056557</v>
      </c>
      <c r="CO46" s="18">
        <f t="shared" si="136"/>
        <v>2.6747380965489178</v>
      </c>
      <c r="CP46" s="18">
        <f t="shared" si="136"/>
        <v>2.8109625367420334</v>
      </c>
      <c r="CR46" s="68">
        <f t="shared" si="137"/>
        <v>-52.433461286254648</v>
      </c>
      <c r="CS46" s="69">
        <f t="shared" si="138"/>
        <v>25.240292442972201</v>
      </c>
      <c r="CT46" s="69">
        <f t="shared" si="139"/>
        <v>-27.193168843282439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19.296375455574598</v>
      </c>
      <c r="C47" s="18">
        <f t="shared" si="104"/>
        <v>19.194841604574229</v>
      </c>
      <c r="D47" s="18">
        <f t="shared" si="104"/>
        <v>17.926178292099209</v>
      </c>
      <c r="E47" s="18">
        <f t="shared" si="104"/>
        <v>19.826319753777028</v>
      </c>
      <c r="F47" s="18">
        <f t="shared" si="104"/>
        <v>19.289084677117568</v>
      </c>
      <c r="H47" s="68">
        <f t="shared" si="105"/>
        <v>102.90768921376367</v>
      </c>
      <c r="I47" s="69">
        <f t="shared" si="106"/>
        <v>57.347282916707357</v>
      </c>
      <c r="J47" s="69">
        <f t="shared" si="107"/>
        <v>160.25497213047103</v>
      </c>
      <c r="L47" t="str">
        <f t="shared" si="140"/>
        <v>21 Science, research, engineering and technology professionals</v>
      </c>
      <c r="M47" s="18">
        <f t="shared" si="108"/>
        <v>10.476316008248055</v>
      </c>
      <c r="N47" s="18">
        <f t="shared" si="108"/>
        <v>10.518615520903838</v>
      </c>
      <c r="O47" s="18">
        <f t="shared" si="108"/>
        <v>10.062318546961514</v>
      </c>
      <c r="P47" s="18">
        <f t="shared" si="108"/>
        <v>11.936620298511103</v>
      </c>
      <c r="Q47" s="18">
        <f t="shared" si="108"/>
        <v>11.987773364781042</v>
      </c>
      <c r="S47" s="68">
        <f t="shared" si="109"/>
        <v>121.92262895098867</v>
      </c>
      <c r="T47" s="69">
        <f t="shared" si="110"/>
        <v>64.278353677852166</v>
      </c>
      <c r="U47" s="69">
        <f t="shared" si="111"/>
        <v>186.20098262884082</v>
      </c>
      <c r="W47" t="str">
        <f t="shared" si="141"/>
        <v>21 Science, research, engineering and technology professionals</v>
      </c>
      <c r="X47" s="18">
        <f t="shared" si="112"/>
        <v>9.7711594601810692</v>
      </c>
      <c r="Y47" s="18">
        <f t="shared" si="112"/>
        <v>9.7258321932755916</v>
      </c>
      <c r="Z47" s="18">
        <f t="shared" si="112"/>
        <v>9.6971138037663405</v>
      </c>
      <c r="AA47" s="18">
        <f t="shared" si="112"/>
        <v>10.513495430848332</v>
      </c>
      <c r="AB47" s="18">
        <f t="shared" si="112"/>
        <v>9.7345220135105137</v>
      </c>
      <c r="AD47" s="68">
        <f t="shared" si="113"/>
        <v>22.84042967078415</v>
      </c>
      <c r="AE47" s="69">
        <f t="shared" si="114"/>
        <v>46.033038354736632</v>
      </c>
      <c r="AF47" s="69">
        <f t="shared" si="115"/>
        <v>68.873468025520779</v>
      </c>
      <c r="AH47" t="str">
        <f t="shared" si="142"/>
        <v>21 Science, research, engineering and technology professionals</v>
      </c>
      <c r="AI47" s="18">
        <f t="shared" si="116"/>
        <v>3.3022030700925487</v>
      </c>
      <c r="AJ47" s="18">
        <f t="shared" si="116"/>
        <v>3.3613912410347808</v>
      </c>
      <c r="AK47" s="18">
        <f t="shared" si="116"/>
        <v>3.4622152999539946</v>
      </c>
      <c r="AL47" s="18">
        <f t="shared" si="116"/>
        <v>4.0506167795601131</v>
      </c>
      <c r="AM47" s="18">
        <f t="shared" si="116"/>
        <v>4.0136985611031486</v>
      </c>
      <c r="AO47" s="68">
        <f t="shared" si="117"/>
        <v>24.427692630865184</v>
      </c>
      <c r="AP47" s="69">
        <f t="shared" si="118"/>
        <v>44.360914784992687</v>
      </c>
      <c r="AQ47" s="69">
        <f t="shared" si="119"/>
        <v>68.788607415857882</v>
      </c>
      <c r="AS47" t="str">
        <f t="shared" si="143"/>
        <v>21 Science, research, engineering and technology professionals</v>
      </c>
      <c r="AT47" s="18">
        <f t="shared" si="120"/>
        <v>9.4439268854347223</v>
      </c>
      <c r="AU47" s="18">
        <f t="shared" si="120"/>
        <v>9.5897420141515699</v>
      </c>
      <c r="AV47" s="18">
        <f t="shared" si="120"/>
        <v>9.6946982179117498</v>
      </c>
      <c r="AW47" s="18">
        <f t="shared" si="120"/>
        <v>9.8569124283673517</v>
      </c>
      <c r="AX47" s="18">
        <f t="shared" si="120"/>
        <v>8.6597176840966092</v>
      </c>
      <c r="AZ47" s="68">
        <f t="shared" si="121"/>
        <v>5.6771330357945713</v>
      </c>
      <c r="BA47" s="69">
        <f t="shared" si="122"/>
        <v>37.584861262845365</v>
      </c>
      <c r="BB47" s="69">
        <f t="shared" si="123"/>
        <v>43.261994298639941</v>
      </c>
      <c r="BD47" t="str">
        <f t="shared" si="144"/>
        <v>21 Science, research, engineering and technology professionals</v>
      </c>
      <c r="BE47" s="18">
        <f t="shared" si="124"/>
        <v>3.2709637434574472</v>
      </c>
      <c r="BF47" s="18">
        <f t="shared" si="124"/>
        <v>3.546468768072117</v>
      </c>
      <c r="BG47" s="18">
        <f t="shared" si="124"/>
        <v>3.9396357888611453</v>
      </c>
      <c r="BH47" s="18">
        <f t="shared" si="124"/>
        <v>4.3182046932618974</v>
      </c>
      <c r="BI47" s="18">
        <f t="shared" si="124"/>
        <v>4.4719861359537409</v>
      </c>
      <c r="BK47" s="68">
        <f t="shared" si="125"/>
        <v>18.316496251311872</v>
      </c>
      <c r="BL47" s="69">
        <f t="shared" si="126"/>
        <v>34.447042610051106</v>
      </c>
      <c r="BM47" s="69">
        <f t="shared" si="127"/>
        <v>52.763538861362981</v>
      </c>
      <c r="BO47" t="str">
        <f t="shared" si="145"/>
        <v>21 Science, research, engineering and technology professionals</v>
      </c>
      <c r="BP47" s="18">
        <f t="shared" si="128"/>
        <v>2.340854137476378</v>
      </c>
      <c r="BQ47" s="18">
        <f t="shared" si="128"/>
        <v>2.5433453523496334</v>
      </c>
      <c r="BR47" s="18">
        <f t="shared" si="128"/>
        <v>2.9669560894208318</v>
      </c>
      <c r="BS47" s="18">
        <f t="shared" si="128"/>
        <v>3.31154291602506</v>
      </c>
      <c r="BT47" s="18">
        <f t="shared" si="128"/>
        <v>3.4882804609125899</v>
      </c>
      <c r="BV47" s="68">
        <f t="shared" si="129"/>
        <v>8.8254542794667135</v>
      </c>
      <c r="BW47" s="69">
        <f t="shared" si="130"/>
        <v>39.540599043816762</v>
      </c>
      <c r="BX47" s="69">
        <f t="shared" si="131"/>
        <v>48.366053323283474</v>
      </c>
      <c r="BZ47" t="str">
        <f t="shared" si="146"/>
        <v>21 Science, research, engineering and technology professionals</v>
      </c>
      <c r="CA47" s="18">
        <f t="shared" si="132"/>
        <v>2.1183150728344966</v>
      </c>
      <c r="CB47" s="18">
        <f t="shared" si="132"/>
        <v>2.3940016516680438</v>
      </c>
      <c r="CC47" s="18">
        <f t="shared" si="132"/>
        <v>2.8598109689018067</v>
      </c>
      <c r="CD47" s="18">
        <f t="shared" si="132"/>
        <v>3.3712704363783286</v>
      </c>
      <c r="CE47" s="18">
        <f t="shared" si="132"/>
        <v>3.7853227249524029</v>
      </c>
      <c r="CG47" s="68">
        <f t="shared" si="133"/>
        <v>-28.170631265412087</v>
      </c>
      <c r="CH47" s="69">
        <f t="shared" si="134"/>
        <v>28.883148697371247</v>
      </c>
      <c r="CI47" s="69">
        <f t="shared" si="135"/>
        <v>0.71251743195915762</v>
      </c>
      <c r="CK47" t="str">
        <f t="shared" si="147"/>
        <v>21 Science, research, engineering and technology professionals</v>
      </c>
      <c r="CL47" s="18">
        <f t="shared" si="136"/>
        <v>1.2445536320105441</v>
      </c>
      <c r="CM47" s="18">
        <f t="shared" si="136"/>
        <v>1.7014679726063631</v>
      </c>
      <c r="CN47" s="18">
        <f t="shared" si="136"/>
        <v>2.0021446926476107</v>
      </c>
      <c r="CO47" s="18">
        <f t="shared" si="136"/>
        <v>2.819911375243306</v>
      </c>
      <c r="CP47" s="18">
        <f t="shared" si="136"/>
        <v>3.6082883598505524</v>
      </c>
      <c r="CR47" s="68">
        <f t="shared" si="137"/>
        <v>-27.158093649739396</v>
      </c>
      <c r="CS47" s="69">
        <f t="shared" si="138"/>
        <v>26.773029134223837</v>
      </c>
      <c r="CT47" s="69">
        <f t="shared" si="139"/>
        <v>-0.38506451551555521</v>
      </c>
    </row>
    <row r="48" spans="1:98" x14ac:dyDescent="0.2">
      <c r="A48" t="str">
        <f t="shared" si="103"/>
        <v>22 Health professionals</v>
      </c>
      <c r="B48" s="18">
        <f t="shared" si="104"/>
        <v>17.862121206143957</v>
      </c>
      <c r="C48" s="18">
        <f t="shared" si="104"/>
        <v>21.90127800984903</v>
      </c>
      <c r="D48" s="18">
        <f t="shared" si="104"/>
        <v>21.919745117279341</v>
      </c>
      <c r="E48" s="18">
        <f t="shared" si="104"/>
        <v>22.217922281401144</v>
      </c>
      <c r="F48" s="18">
        <f t="shared" si="104"/>
        <v>22.572256709783488</v>
      </c>
      <c r="H48" s="68">
        <f t="shared" si="105"/>
        <v>94.184283911173992</v>
      </c>
      <c r="I48" s="69">
        <f t="shared" si="106"/>
        <v>70.268280821335082</v>
      </c>
      <c r="J48" s="69">
        <f t="shared" si="107"/>
        <v>164.45256473250907</v>
      </c>
      <c r="L48" t="str">
        <f t="shared" si="140"/>
        <v>22 Health professionals</v>
      </c>
      <c r="M48" s="18">
        <f t="shared" si="108"/>
        <v>8.1183157880061358</v>
      </c>
      <c r="N48" s="18">
        <f t="shared" si="108"/>
        <v>9.7226408124452082</v>
      </c>
      <c r="O48" s="18">
        <f t="shared" si="108"/>
        <v>9.6215108711893986</v>
      </c>
      <c r="P48" s="18">
        <f t="shared" si="108"/>
        <v>8.9645783604107088</v>
      </c>
      <c r="Q48" s="18">
        <f t="shared" si="108"/>
        <v>8.6391016742857296</v>
      </c>
      <c r="S48" s="68">
        <f t="shared" si="109"/>
        <v>67.257821917179655</v>
      </c>
      <c r="T48" s="69">
        <f t="shared" si="110"/>
        <v>66.117730303203288</v>
      </c>
      <c r="U48" s="69">
        <f t="shared" si="111"/>
        <v>133.37555222038293</v>
      </c>
      <c r="W48" t="str">
        <f t="shared" si="141"/>
        <v>22 Health professionals</v>
      </c>
      <c r="X48" s="18">
        <f t="shared" si="112"/>
        <v>8.6446029276485756</v>
      </c>
      <c r="Y48" s="18">
        <f t="shared" si="112"/>
        <v>10.241318029463052</v>
      </c>
      <c r="Z48" s="18">
        <f t="shared" si="112"/>
        <v>9.7692196818091848</v>
      </c>
      <c r="AA48" s="18">
        <f t="shared" si="112"/>
        <v>8.9843702057277106</v>
      </c>
      <c r="AB48" s="18">
        <f t="shared" si="112"/>
        <v>8.0817359451862352</v>
      </c>
      <c r="AD48" s="68">
        <f t="shared" si="113"/>
        <v>1.2311029336059682</v>
      </c>
      <c r="AE48" s="69">
        <f t="shared" si="114"/>
        <v>57.943444223447301</v>
      </c>
      <c r="AF48" s="69">
        <f t="shared" si="115"/>
        <v>59.174547157053269</v>
      </c>
      <c r="AH48" t="str">
        <f t="shared" si="142"/>
        <v>22 Health professionals</v>
      </c>
      <c r="AI48" s="18">
        <f t="shared" si="116"/>
        <v>14.593278309704214</v>
      </c>
      <c r="AJ48" s="18">
        <f t="shared" si="116"/>
        <v>13.022347493889361</v>
      </c>
      <c r="AK48" s="18">
        <f t="shared" si="116"/>
        <v>11.397901416352948</v>
      </c>
      <c r="AL48" s="18">
        <f t="shared" si="116"/>
        <v>6.132485097253749</v>
      </c>
      <c r="AM48" s="18">
        <f t="shared" si="116"/>
        <v>2.0697176918521052</v>
      </c>
      <c r="AO48" s="68">
        <f t="shared" si="117"/>
        <v>-80.509966666856769</v>
      </c>
      <c r="AP48" s="69">
        <f t="shared" si="118"/>
        <v>17.984156314911377</v>
      </c>
      <c r="AQ48" s="69">
        <f t="shared" si="119"/>
        <v>-62.525810351945374</v>
      </c>
      <c r="AS48" t="str">
        <f t="shared" si="143"/>
        <v>22 Health professionals</v>
      </c>
      <c r="AT48" s="18">
        <f t="shared" si="120"/>
        <v>1.8989168508438619</v>
      </c>
      <c r="AU48" s="18">
        <f t="shared" si="120"/>
        <v>2.2285339067185053</v>
      </c>
      <c r="AV48" s="18">
        <f t="shared" si="120"/>
        <v>2.3168544508924898</v>
      </c>
      <c r="AW48" s="18">
        <f t="shared" si="120"/>
        <v>2.2213392945664734</v>
      </c>
      <c r="AX48" s="18">
        <f t="shared" si="120"/>
        <v>2.0696618726434641</v>
      </c>
      <c r="AZ48" s="68">
        <f t="shared" si="121"/>
        <v>5.6847273074163702</v>
      </c>
      <c r="BA48" s="69">
        <f t="shared" si="122"/>
        <v>52.108544698058537</v>
      </c>
      <c r="BB48" s="69">
        <f t="shared" si="123"/>
        <v>57.793272005474904</v>
      </c>
      <c r="BD48" t="str">
        <f t="shared" si="144"/>
        <v>22 Health professionals</v>
      </c>
      <c r="BE48" s="18">
        <f t="shared" si="124"/>
        <v>2.1625949120457659</v>
      </c>
      <c r="BF48" s="18">
        <f t="shared" si="124"/>
        <v>2.7674501141301677</v>
      </c>
      <c r="BG48" s="18">
        <f t="shared" si="124"/>
        <v>2.6432479461001894</v>
      </c>
      <c r="BH48" s="18">
        <f t="shared" si="124"/>
        <v>2.6206514412312649</v>
      </c>
      <c r="BI48" s="18">
        <f t="shared" si="124"/>
        <v>2.4696803130023697</v>
      </c>
      <c r="BK48" s="68">
        <f t="shared" si="125"/>
        <v>-2.6123778210435864</v>
      </c>
      <c r="BL48" s="69">
        <f t="shared" si="126"/>
        <v>56.707324523455441</v>
      </c>
      <c r="BM48" s="69">
        <f t="shared" si="127"/>
        <v>54.09494670241186</v>
      </c>
      <c r="BO48" t="str">
        <f t="shared" si="145"/>
        <v>22 Health professionals</v>
      </c>
      <c r="BP48" s="18">
        <f t="shared" si="128"/>
        <v>1.7064473874954806</v>
      </c>
      <c r="BQ48" s="18">
        <f t="shared" si="128"/>
        <v>2.0738622643699625</v>
      </c>
      <c r="BR48" s="18">
        <f t="shared" si="128"/>
        <v>1.9951557437561978</v>
      </c>
      <c r="BS48" s="18">
        <f t="shared" si="128"/>
        <v>1.9161612483375063</v>
      </c>
      <c r="BT48" s="18">
        <f t="shared" si="128"/>
        <v>1.7803783452625115</v>
      </c>
      <c r="BV48" s="68">
        <f t="shared" si="129"/>
        <v>-17.402726287031264</v>
      </c>
      <c r="BW48" s="69">
        <f t="shared" si="130"/>
        <v>49.955416016326389</v>
      </c>
      <c r="BX48" s="69">
        <f t="shared" si="131"/>
        <v>32.552689729295125</v>
      </c>
      <c r="BZ48" t="str">
        <f t="shared" si="146"/>
        <v>22 Health professionals</v>
      </c>
      <c r="CA48" s="18">
        <f t="shared" si="132"/>
        <v>1.3914243609970984</v>
      </c>
      <c r="CB48" s="18">
        <f t="shared" si="132"/>
        <v>1.867422699695058</v>
      </c>
      <c r="CC48" s="18">
        <f t="shared" si="132"/>
        <v>1.5691423558819872</v>
      </c>
      <c r="CD48" s="18">
        <f t="shared" si="132"/>
        <v>1.471388893560283</v>
      </c>
      <c r="CE48" s="18">
        <f t="shared" si="132"/>
        <v>1.1511159158106472</v>
      </c>
      <c r="CG48" s="68">
        <f t="shared" si="133"/>
        <v>-60.189908253083956</v>
      </c>
      <c r="CH48" s="69">
        <f t="shared" si="134"/>
        <v>29.699078178319461</v>
      </c>
      <c r="CI48" s="69">
        <f t="shared" si="135"/>
        <v>-30.490830074764496</v>
      </c>
      <c r="CK48" t="str">
        <f t="shared" si="147"/>
        <v>22 Health professionals</v>
      </c>
      <c r="CL48" s="18">
        <f t="shared" si="136"/>
        <v>0.49118540321451343</v>
      </c>
      <c r="CM48" s="18">
        <f t="shared" si="136"/>
        <v>0.73170936217224791</v>
      </c>
      <c r="CN48" s="18">
        <f t="shared" si="136"/>
        <v>0.93259221975484086</v>
      </c>
      <c r="CO48" s="18">
        <f t="shared" si="136"/>
        <v>0.95494514609958847</v>
      </c>
      <c r="CP48" s="18">
        <f t="shared" si="136"/>
        <v>1.2906214806212755</v>
      </c>
      <c r="CR48" s="68">
        <f t="shared" si="137"/>
        <v>-44.065130753631855</v>
      </c>
      <c r="CS48" s="69">
        <f t="shared" si="138"/>
        <v>28.78061661241124</v>
      </c>
      <c r="CT48" s="69">
        <f t="shared" si="139"/>
        <v>-15.28451414122061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29.894842966879537</v>
      </c>
      <c r="C49" s="18">
        <f t="shared" si="104"/>
        <v>26.088503700828696</v>
      </c>
      <c r="D49" s="18">
        <f t="shared" si="104"/>
        <v>27.63487192361136</v>
      </c>
      <c r="E49" s="18">
        <f t="shared" si="104"/>
        <v>24.657171568522529</v>
      </c>
      <c r="F49" s="18">
        <f t="shared" si="104"/>
        <v>21.253152383004437</v>
      </c>
      <c r="H49" s="68">
        <f t="shared" si="105"/>
        <v>45.024206160332582</v>
      </c>
      <c r="I49" s="69">
        <f t="shared" si="106"/>
        <v>60.512276058573619</v>
      </c>
      <c r="J49" s="69">
        <f t="shared" si="107"/>
        <v>105.53648221890619</v>
      </c>
      <c r="L49" t="str">
        <f t="shared" si="140"/>
        <v>23 Teaching and other educational professionals</v>
      </c>
      <c r="M49" s="18">
        <f t="shared" si="108"/>
        <v>25.305755367079129</v>
      </c>
      <c r="N49" s="18">
        <f t="shared" si="108"/>
        <v>22.581801792541221</v>
      </c>
      <c r="O49" s="18">
        <f t="shared" si="108"/>
        <v>23.579807506153145</v>
      </c>
      <c r="P49" s="18">
        <f t="shared" si="108"/>
        <v>21.07830575457648</v>
      </c>
      <c r="Q49" s="18">
        <f t="shared" si="108"/>
        <v>17.965832362453526</v>
      </c>
      <c r="S49" s="68">
        <f t="shared" si="109"/>
        <v>41.928042906404499</v>
      </c>
      <c r="T49" s="69">
        <f t="shared" si="110"/>
        <v>61.523389337184717</v>
      </c>
      <c r="U49" s="69">
        <f t="shared" si="111"/>
        <v>103.45143224358921</v>
      </c>
      <c r="W49" t="str">
        <f t="shared" si="141"/>
        <v>23 Teaching and other educational professionals</v>
      </c>
      <c r="X49" s="18">
        <f t="shared" si="112"/>
        <v>8.0758913052628341</v>
      </c>
      <c r="Y49" s="18">
        <f t="shared" si="112"/>
        <v>6.1607461440812523</v>
      </c>
      <c r="Z49" s="18">
        <f t="shared" si="112"/>
        <v>6.2092835475720118</v>
      </c>
      <c r="AA49" s="18">
        <f t="shared" si="112"/>
        <v>4.4644052346697665</v>
      </c>
      <c r="AB49" s="18">
        <f t="shared" si="112"/>
        <v>2.7482246367340672</v>
      </c>
      <c r="AD49" s="68">
        <f t="shared" si="113"/>
        <v>-45.839841841568045</v>
      </c>
      <c r="AE49" s="69">
        <f t="shared" si="114"/>
        <v>38.83679644586541</v>
      </c>
      <c r="AF49" s="69">
        <f t="shared" si="115"/>
        <v>-7.0030453957026433</v>
      </c>
      <c r="AH49" t="str">
        <f t="shared" si="142"/>
        <v>23 Teaching and other educational professionals</v>
      </c>
      <c r="AI49" s="18">
        <f t="shared" si="116"/>
        <v>3.596297171428005</v>
      </c>
      <c r="AJ49" s="18">
        <f t="shared" si="116"/>
        <v>1.8305604439349212</v>
      </c>
      <c r="AK49" s="18">
        <f t="shared" si="116"/>
        <v>1.6051620334885706</v>
      </c>
      <c r="AL49" s="18">
        <f t="shared" si="116"/>
        <v>0.83861280000779204</v>
      </c>
      <c r="AM49" s="18">
        <f t="shared" si="116"/>
        <v>0.74843125450151127</v>
      </c>
      <c r="AO49" s="68">
        <f t="shared" si="117"/>
        <v>-49.955148761933032</v>
      </c>
      <c r="AP49" s="69">
        <f t="shared" si="118"/>
        <v>16.276655591309623</v>
      </c>
      <c r="AQ49" s="69">
        <f t="shared" si="119"/>
        <v>-33.678493170623405</v>
      </c>
      <c r="AS49" t="str">
        <f t="shared" si="143"/>
        <v>23 Teaching and other educational professionals</v>
      </c>
      <c r="AT49" s="18">
        <f t="shared" si="120"/>
        <v>0.8887261335118265</v>
      </c>
      <c r="AU49" s="18">
        <f t="shared" si="120"/>
        <v>0.76725448025248566</v>
      </c>
      <c r="AV49" s="18">
        <f t="shared" si="120"/>
        <v>0.80074815663944354</v>
      </c>
      <c r="AW49" s="18">
        <f t="shared" si="120"/>
        <v>0.59102019267129746</v>
      </c>
      <c r="AX49" s="18">
        <f t="shared" si="120"/>
        <v>0.42927493457686611</v>
      </c>
      <c r="AZ49" s="68">
        <f t="shared" si="121"/>
        <v>-36.576359529610862</v>
      </c>
      <c r="BA49" s="69">
        <f t="shared" si="122"/>
        <v>36.299294406682733</v>
      </c>
      <c r="BB49" s="69">
        <f t="shared" si="123"/>
        <v>-0.27706512292813351</v>
      </c>
      <c r="BD49" t="str">
        <f t="shared" si="144"/>
        <v>23 Teaching and other educational professionals</v>
      </c>
      <c r="BE49" s="18">
        <f t="shared" si="124"/>
        <v>0.89054869965901196</v>
      </c>
      <c r="BF49" s="18">
        <f t="shared" si="124"/>
        <v>0.81950395628973294</v>
      </c>
      <c r="BG49" s="18">
        <f t="shared" si="124"/>
        <v>0.93585216129534499</v>
      </c>
      <c r="BH49" s="18">
        <f t="shared" si="124"/>
        <v>0.81787425899463329</v>
      </c>
      <c r="BI49" s="18">
        <f t="shared" si="124"/>
        <v>0.82913622965103317</v>
      </c>
      <c r="BK49" s="68">
        <f t="shared" si="125"/>
        <v>-7.6536848849460517</v>
      </c>
      <c r="BL49" s="69">
        <f t="shared" si="126"/>
        <v>40.453461922883413</v>
      </c>
      <c r="BM49" s="69">
        <f t="shared" si="127"/>
        <v>32.799777037937368</v>
      </c>
      <c r="BO49" t="str">
        <f t="shared" si="145"/>
        <v>23 Teaching and other educational professionals</v>
      </c>
      <c r="BP49" s="18">
        <f t="shared" si="128"/>
        <v>0.76809474239714859</v>
      </c>
      <c r="BQ49" s="18">
        <f t="shared" si="128"/>
        <v>0.71912421461919496</v>
      </c>
      <c r="BR49" s="18">
        <f t="shared" si="128"/>
        <v>0.75663281988448627</v>
      </c>
      <c r="BS49" s="18">
        <f t="shared" si="128"/>
        <v>0.65269087322584196</v>
      </c>
      <c r="BT49" s="18">
        <f t="shared" si="128"/>
        <v>0.57870285513669972</v>
      </c>
      <c r="BV49" s="68">
        <f t="shared" si="129"/>
        <v>-29.205313667009943</v>
      </c>
      <c r="BW49" s="69">
        <f t="shared" si="130"/>
        <v>43.984694339597084</v>
      </c>
      <c r="BX49" s="69">
        <f t="shared" si="131"/>
        <v>14.779380672587145</v>
      </c>
      <c r="BZ49" t="str">
        <f t="shared" si="146"/>
        <v>23 Teaching and other educational professionals</v>
      </c>
      <c r="CA49" s="18">
        <f t="shared" si="132"/>
        <v>0.76569026176926624</v>
      </c>
      <c r="CB49" s="18">
        <f t="shared" si="132"/>
        <v>0.77708935110746535</v>
      </c>
      <c r="CC49" s="18">
        <f t="shared" si="132"/>
        <v>0.86486803136666612</v>
      </c>
      <c r="CD49" s="18">
        <f t="shared" si="132"/>
        <v>0.79045706930716209</v>
      </c>
      <c r="CE49" s="18">
        <f t="shared" si="132"/>
        <v>0.72899363868324074</v>
      </c>
      <c r="CG49" s="68">
        <f t="shared" si="133"/>
        <v>-54.258504504930173</v>
      </c>
      <c r="CH49" s="69">
        <f t="shared" si="134"/>
        <v>32.94598039373183</v>
      </c>
      <c r="CI49" s="69">
        <f t="shared" si="135"/>
        <v>-21.312524111198339</v>
      </c>
      <c r="CK49" t="str">
        <f t="shared" si="147"/>
        <v>23 Teaching and other educational professionals</v>
      </c>
      <c r="CL49" s="18">
        <f t="shared" si="136"/>
        <v>0.38500581865254541</v>
      </c>
      <c r="CM49" s="18">
        <f t="shared" si="136"/>
        <v>0.4782748896565378</v>
      </c>
      <c r="CN49" s="18">
        <f t="shared" si="136"/>
        <v>0.66682392658158351</v>
      </c>
      <c r="CO49" s="18">
        <f t="shared" si="136"/>
        <v>0.70891960269863807</v>
      </c>
      <c r="CP49" s="18">
        <f t="shared" si="136"/>
        <v>0.83739358628442984</v>
      </c>
      <c r="CR49" s="68">
        <f t="shared" si="137"/>
        <v>-49.243229454732344</v>
      </c>
      <c r="CS49" s="69">
        <f t="shared" si="138"/>
        <v>29.165862932494658</v>
      </c>
      <c r="CT49" s="69">
        <f t="shared" si="139"/>
        <v>-20.077366522237686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6.4299845494230148</v>
      </c>
      <c r="C50" s="18">
        <f t="shared" si="104"/>
        <v>6.7372655000822572</v>
      </c>
      <c r="D50" s="18">
        <f t="shared" si="104"/>
        <v>7.0563882662226129</v>
      </c>
      <c r="E50" s="18">
        <f t="shared" si="104"/>
        <v>7.1532305808788887</v>
      </c>
      <c r="F50" s="18">
        <f t="shared" si="104"/>
        <v>7.4545752144897586</v>
      </c>
      <c r="H50" s="68">
        <f t="shared" si="105"/>
        <v>99.211785884423733</v>
      </c>
      <c r="I50" s="69">
        <f t="shared" si="106"/>
        <v>70.467000155262667</v>
      </c>
      <c r="J50" s="69">
        <f t="shared" si="107"/>
        <v>169.67878603968637</v>
      </c>
      <c r="L50" t="str">
        <f t="shared" si="140"/>
        <v>24 Business, media and public service professionals</v>
      </c>
      <c r="M50" s="18">
        <f t="shared" si="108"/>
        <v>11.843838567979619</v>
      </c>
      <c r="N50" s="18">
        <f t="shared" si="108"/>
        <v>12.654981351675993</v>
      </c>
      <c r="O50" s="18">
        <f t="shared" si="108"/>
        <v>12.711537266589998</v>
      </c>
      <c r="P50" s="18">
        <f t="shared" si="108"/>
        <v>12.278114100576488</v>
      </c>
      <c r="Q50" s="18">
        <f t="shared" si="108"/>
        <v>11.573053464965497</v>
      </c>
      <c r="S50" s="68">
        <f t="shared" si="109"/>
        <v>69.594206020347315</v>
      </c>
      <c r="T50" s="69">
        <f t="shared" si="110"/>
        <v>64.121177353586674</v>
      </c>
      <c r="U50" s="69">
        <f t="shared" si="111"/>
        <v>133.71538337393397</v>
      </c>
      <c r="W50" t="str">
        <f t="shared" si="141"/>
        <v>24 Business, media and public service professionals</v>
      </c>
      <c r="X50" s="18">
        <f t="shared" si="112"/>
        <v>10.64558964293829</v>
      </c>
      <c r="Y50" s="18">
        <f t="shared" si="112"/>
        <v>11.056806769018371</v>
      </c>
      <c r="Z50" s="18">
        <f t="shared" si="112"/>
        <v>11.689265578437915</v>
      </c>
      <c r="AA50" s="18">
        <f t="shared" si="112"/>
        <v>10.94226631764908</v>
      </c>
      <c r="AB50" s="18">
        <f t="shared" si="112"/>
        <v>10.107348696562157</v>
      </c>
      <c r="AD50" s="68">
        <f t="shared" si="113"/>
        <v>5.8081718434965239</v>
      </c>
      <c r="AE50" s="69">
        <f t="shared" si="114"/>
        <v>53.190061012575029</v>
      </c>
      <c r="AF50" s="69">
        <f t="shared" si="115"/>
        <v>58.998232856071553</v>
      </c>
      <c r="AH50" t="str">
        <f t="shared" si="142"/>
        <v>24 Business, media and public service professionals</v>
      </c>
      <c r="AI50" s="18">
        <f t="shared" si="116"/>
        <v>3.7328432860597935</v>
      </c>
      <c r="AJ50" s="18">
        <f t="shared" si="116"/>
        <v>3.7437579342458012</v>
      </c>
      <c r="AK50" s="18">
        <f t="shared" si="116"/>
        <v>4.0269522766888688</v>
      </c>
      <c r="AL50" s="18">
        <f t="shared" si="116"/>
        <v>3.7128689681108855</v>
      </c>
      <c r="AM50" s="18">
        <f t="shared" si="116"/>
        <v>3.4853864170651367</v>
      </c>
      <c r="AO50" s="68">
        <f t="shared" si="117"/>
        <v>-7.1031864074125002</v>
      </c>
      <c r="AP50" s="69">
        <f t="shared" si="118"/>
        <v>35.193064718312684</v>
      </c>
      <c r="AQ50" s="69">
        <f t="shared" si="119"/>
        <v>28.089878310900186</v>
      </c>
      <c r="AS50" t="str">
        <f t="shared" si="143"/>
        <v>24 Business, media and public service professionals</v>
      </c>
      <c r="AT50" s="18">
        <f t="shared" si="120"/>
        <v>5.8633962526311976</v>
      </c>
      <c r="AU50" s="18">
        <f t="shared" si="120"/>
        <v>6.0642344621197699</v>
      </c>
      <c r="AV50" s="18">
        <f t="shared" si="120"/>
        <v>6.5541679051038679</v>
      </c>
      <c r="AW50" s="18">
        <f t="shared" si="120"/>
        <v>6.3596625936141793</v>
      </c>
      <c r="AX50" s="18">
        <f t="shared" si="120"/>
        <v>6.0345104842765327</v>
      </c>
      <c r="AZ50" s="68">
        <f t="shared" si="121"/>
        <v>8.9271314065500995</v>
      </c>
      <c r="BA50" s="69">
        <f t="shared" si="122"/>
        <v>50.143024382310905</v>
      </c>
      <c r="BB50" s="69">
        <f t="shared" si="123"/>
        <v>59.070155788861001</v>
      </c>
      <c r="BD50" t="str">
        <f t="shared" si="144"/>
        <v>24 Business, media and public service professionals</v>
      </c>
      <c r="BE50" s="18">
        <f t="shared" si="124"/>
        <v>3.3177303985153479</v>
      </c>
      <c r="BF50" s="18">
        <f t="shared" si="124"/>
        <v>3.7563626713541942</v>
      </c>
      <c r="BG50" s="18">
        <f t="shared" si="124"/>
        <v>4.3408638306068639</v>
      </c>
      <c r="BH50" s="18">
        <f t="shared" si="124"/>
        <v>4.3794451503819349</v>
      </c>
      <c r="BI50" s="18">
        <f t="shared" si="124"/>
        <v>4.7056734947558647</v>
      </c>
      <c r="BK50" s="68">
        <f t="shared" si="125"/>
        <v>12.991702762733345</v>
      </c>
      <c r="BL50" s="69">
        <f t="shared" si="126"/>
        <v>45.291955793281261</v>
      </c>
      <c r="BM50" s="69">
        <f t="shared" si="127"/>
        <v>58.283658556014608</v>
      </c>
      <c r="BO50" t="str">
        <f t="shared" si="145"/>
        <v>24 Business, media and public service professionals</v>
      </c>
      <c r="BP50" s="18">
        <f t="shared" si="128"/>
        <v>2.3938835017661315</v>
      </c>
      <c r="BQ50" s="18">
        <f t="shared" si="128"/>
        <v>2.5444351141295312</v>
      </c>
      <c r="BR50" s="18">
        <f t="shared" si="128"/>
        <v>2.8764241917590772</v>
      </c>
      <c r="BS50" s="18">
        <f t="shared" si="128"/>
        <v>2.6968462225554459</v>
      </c>
      <c r="BT50" s="18">
        <f t="shared" si="128"/>
        <v>2.6530660585092951</v>
      </c>
      <c r="BV50" s="68">
        <f t="shared" si="129"/>
        <v>-14.626056333550657</v>
      </c>
      <c r="BW50" s="69">
        <f t="shared" si="130"/>
        <v>41.201786062399847</v>
      </c>
      <c r="BX50" s="69">
        <f t="shared" si="131"/>
        <v>26.57572972884919</v>
      </c>
      <c r="BZ50" t="str">
        <f t="shared" si="146"/>
        <v>24 Business, media and public service professionals</v>
      </c>
      <c r="CA50" s="18">
        <f t="shared" si="132"/>
        <v>2.1832438474675189</v>
      </c>
      <c r="CB50" s="18">
        <f t="shared" si="132"/>
        <v>2.5372544382558857</v>
      </c>
      <c r="CC50" s="18">
        <f t="shared" si="132"/>
        <v>2.9183263463983291</v>
      </c>
      <c r="CD50" s="18">
        <f t="shared" si="132"/>
        <v>2.8636938255275894</v>
      </c>
      <c r="CE50" s="18">
        <f t="shared" si="132"/>
        <v>2.9257600519889118</v>
      </c>
      <c r="CG50" s="68">
        <f t="shared" si="133"/>
        <v>-45.594686757759312</v>
      </c>
      <c r="CH50" s="69">
        <f t="shared" si="134"/>
        <v>30.086764259462797</v>
      </c>
      <c r="CI50" s="69">
        <f t="shared" si="135"/>
        <v>-15.507922498296514</v>
      </c>
      <c r="CK50" t="str">
        <f t="shared" si="147"/>
        <v>24 Business, media and public service professionals</v>
      </c>
      <c r="CL50" s="18">
        <f t="shared" si="136"/>
        <v>1.3596095174333958</v>
      </c>
      <c r="CM50" s="18">
        <f t="shared" si="136"/>
        <v>1.8156393910807509</v>
      </c>
      <c r="CN50" s="18">
        <f t="shared" si="136"/>
        <v>2.2287110995750874</v>
      </c>
      <c r="CO50" s="18">
        <f t="shared" si="136"/>
        <v>2.5531550736429542</v>
      </c>
      <c r="CP50" s="18">
        <f t="shared" si="136"/>
        <v>3.0495193995856571</v>
      </c>
      <c r="CR50" s="68">
        <f t="shared" si="137"/>
        <v>-44.696432101222477</v>
      </c>
      <c r="CS50" s="69">
        <f t="shared" si="138"/>
        <v>25.695710713916625</v>
      </c>
      <c r="CT50" s="69">
        <f t="shared" si="139"/>
        <v>-19.000721387305855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2.0903051108608697</v>
      </c>
      <c r="C51" s="18">
        <f t="shared" si="104"/>
        <v>2.1415177465556128</v>
      </c>
      <c r="D51" s="18">
        <f t="shared" si="104"/>
        <v>2.0980901477994607</v>
      </c>
      <c r="E51" s="18">
        <f t="shared" si="104"/>
        <v>2.0183230585549827</v>
      </c>
      <c r="F51" s="18">
        <f t="shared" si="104"/>
        <v>2.2742007795474466</v>
      </c>
      <c r="H51" s="68">
        <f t="shared" si="105"/>
        <v>104.39923055494138</v>
      </c>
      <c r="I51" s="69">
        <f t="shared" si="106"/>
        <v>64.997992496021581</v>
      </c>
      <c r="J51" s="69">
        <f t="shared" si="107"/>
        <v>169.39722305096294</v>
      </c>
      <c r="L51" t="str">
        <f t="shared" si="140"/>
        <v>31 Science, engineering and technology associate professionals</v>
      </c>
      <c r="M51" s="18">
        <f t="shared" si="108"/>
        <v>2.0120235736480723</v>
      </c>
      <c r="N51" s="18">
        <f t="shared" si="108"/>
        <v>2.0545197616845257</v>
      </c>
      <c r="O51" s="18">
        <f t="shared" si="108"/>
        <v>1.9628840353372325</v>
      </c>
      <c r="P51" s="18">
        <f t="shared" si="108"/>
        <v>1.7515967742062317</v>
      </c>
      <c r="Q51" s="18">
        <f t="shared" si="108"/>
        <v>1.6912717987177588</v>
      </c>
      <c r="S51" s="68">
        <f t="shared" si="109"/>
        <v>60.501793983722564</v>
      </c>
      <c r="T51" s="69">
        <f t="shared" si="110"/>
        <v>52.151089789928385</v>
      </c>
      <c r="U51" s="69">
        <f t="shared" si="111"/>
        <v>112.65288377365094</v>
      </c>
      <c r="W51" t="str">
        <f t="shared" si="141"/>
        <v>31 Science, engineering and technology associate professionals</v>
      </c>
      <c r="X51" s="18">
        <f t="shared" si="112"/>
        <v>2.3139729730308187</v>
      </c>
      <c r="Y51" s="18">
        <f t="shared" si="112"/>
        <v>2.4152467873877868</v>
      </c>
      <c r="Z51" s="18">
        <f t="shared" si="112"/>
        <v>2.4017453441564296</v>
      </c>
      <c r="AA51" s="18">
        <f t="shared" si="112"/>
        <v>2.1617094519225932</v>
      </c>
      <c r="AB51" s="18">
        <f t="shared" si="112"/>
        <v>2.0941567550094486</v>
      </c>
      <c r="AD51" s="68">
        <f t="shared" si="113"/>
        <v>6.6968056056057117</v>
      </c>
      <c r="AE51" s="69">
        <f t="shared" si="114"/>
        <v>43.996247977971315</v>
      </c>
      <c r="AF51" s="69">
        <f t="shared" si="115"/>
        <v>50.693053583577033</v>
      </c>
      <c r="AH51" t="str">
        <f t="shared" si="142"/>
        <v>31 Science, engineering and technology associate professionals</v>
      </c>
      <c r="AI51" s="18">
        <f t="shared" si="116"/>
        <v>1.289846640305444</v>
      </c>
      <c r="AJ51" s="18">
        <f t="shared" si="116"/>
        <v>1.5401624112804599</v>
      </c>
      <c r="AK51" s="18">
        <f t="shared" si="116"/>
        <v>1.6292139775202816</v>
      </c>
      <c r="AL51" s="18">
        <f t="shared" si="116"/>
        <v>1.7001557195571382</v>
      </c>
      <c r="AM51" s="18">
        <f t="shared" si="116"/>
        <v>2.0179226619366584</v>
      </c>
      <c r="AO51" s="68">
        <f t="shared" si="117"/>
        <v>32.939106787777831</v>
      </c>
      <c r="AP51" s="69">
        <f t="shared" si="118"/>
        <v>51.51170115040069</v>
      </c>
      <c r="AQ51" s="69">
        <f t="shared" si="119"/>
        <v>84.450807938178514</v>
      </c>
      <c r="AS51" t="str">
        <f t="shared" si="143"/>
        <v>31 Science, engineering and technology associate professionals</v>
      </c>
      <c r="AT51" s="18">
        <f t="shared" si="120"/>
        <v>3.6249680415468557</v>
      </c>
      <c r="AU51" s="18">
        <f t="shared" si="120"/>
        <v>3.6077567402197426</v>
      </c>
      <c r="AV51" s="18">
        <f t="shared" si="120"/>
        <v>3.5654699960092922</v>
      </c>
      <c r="AW51" s="18">
        <f t="shared" si="120"/>
        <v>2.9354591910817915</v>
      </c>
      <c r="AX51" s="18">
        <f t="shared" si="120"/>
        <v>2.5189885237931255</v>
      </c>
      <c r="AZ51" s="68">
        <f t="shared" si="121"/>
        <v>-16.416416615479942</v>
      </c>
      <c r="BA51" s="69">
        <f t="shared" si="122"/>
        <v>32.322526555068151</v>
      </c>
      <c r="BB51" s="69">
        <f t="shared" si="123"/>
        <v>15.906109939588214</v>
      </c>
      <c r="BD51" t="str">
        <f t="shared" si="144"/>
        <v>31 Science, engineering and technology associate professionals</v>
      </c>
      <c r="BE51" s="18">
        <f t="shared" si="124"/>
        <v>1.4847492602668564</v>
      </c>
      <c r="BF51" s="18">
        <f t="shared" si="124"/>
        <v>1.4363212793461488</v>
      </c>
      <c r="BG51" s="18">
        <f t="shared" si="124"/>
        <v>1.620117761054916</v>
      </c>
      <c r="BH51" s="18">
        <f t="shared" si="124"/>
        <v>1.3215159082274901</v>
      </c>
      <c r="BI51" s="18">
        <f t="shared" si="124"/>
        <v>1.1161199912637991</v>
      </c>
      <c r="BK51" s="68">
        <f t="shared" si="125"/>
        <v>-28.193256797909193</v>
      </c>
      <c r="BL51" s="69">
        <f t="shared" si="126"/>
        <v>27.916961004851178</v>
      </c>
      <c r="BM51" s="69">
        <f t="shared" si="127"/>
        <v>-0.2762957930580151</v>
      </c>
      <c r="BO51" t="str">
        <f t="shared" si="145"/>
        <v>31 Science, engineering and technology associate professionals</v>
      </c>
      <c r="BP51" s="18">
        <f t="shared" si="128"/>
        <v>1.0727227656968799</v>
      </c>
      <c r="BQ51" s="18">
        <f t="shared" si="128"/>
        <v>1.1929754795792973</v>
      </c>
      <c r="BR51" s="18">
        <f t="shared" si="128"/>
        <v>1.4046477453019497</v>
      </c>
      <c r="BS51" s="18">
        <f t="shared" si="128"/>
        <v>1.2573000518451294</v>
      </c>
      <c r="BT51" s="18">
        <f t="shared" si="128"/>
        <v>1.3836431725253928</v>
      </c>
      <c r="BV51" s="68">
        <f t="shared" si="129"/>
        <v>-8.8226658112179273</v>
      </c>
      <c r="BW51" s="69">
        <f t="shared" si="130"/>
        <v>35.897714433217729</v>
      </c>
      <c r="BX51" s="69">
        <f t="shared" si="131"/>
        <v>27.075048621999802</v>
      </c>
      <c r="BZ51" t="str">
        <f t="shared" si="146"/>
        <v>31 Science, engineering and technology associate professionals</v>
      </c>
      <c r="CA51" s="18">
        <f t="shared" si="132"/>
        <v>1.2475586401974592</v>
      </c>
      <c r="CB51" s="18">
        <f t="shared" si="132"/>
        <v>1.4827261374060854</v>
      </c>
      <c r="CC51" s="18">
        <f t="shared" si="132"/>
        <v>1.8566605875849196</v>
      </c>
      <c r="CD51" s="18">
        <f t="shared" si="132"/>
        <v>1.7089763981883568</v>
      </c>
      <c r="CE51" s="18">
        <f t="shared" si="132"/>
        <v>2.0953366440426895</v>
      </c>
      <c r="CG51" s="68">
        <f t="shared" si="133"/>
        <v>-38.756816905861712</v>
      </c>
      <c r="CH51" s="69">
        <f t="shared" si="134"/>
        <v>27.242861441032119</v>
      </c>
      <c r="CI51" s="69">
        <f t="shared" si="135"/>
        <v>-11.513955464829593</v>
      </c>
      <c r="CK51" t="str">
        <f t="shared" si="147"/>
        <v>31 Science, engineering and technology associate professionals</v>
      </c>
      <c r="CL51" s="18">
        <f t="shared" si="136"/>
        <v>0.59847803270752387</v>
      </c>
      <c r="CM51" s="18">
        <f t="shared" si="136"/>
        <v>0.85554639595157944</v>
      </c>
      <c r="CN51" s="18">
        <f t="shared" si="136"/>
        <v>1.13735735057098</v>
      </c>
      <c r="CO51" s="18">
        <f t="shared" si="136"/>
        <v>1.4257179908659459</v>
      </c>
      <c r="CP51" s="18">
        <f t="shared" si="136"/>
        <v>2.6310304138072556</v>
      </c>
      <c r="CR51" s="68">
        <f t="shared" si="137"/>
        <v>-6.5015404150491038</v>
      </c>
      <c r="CS51" s="69">
        <f t="shared" si="138"/>
        <v>33.754663143512133</v>
      </c>
      <c r="CT51" s="69">
        <f t="shared" si="139"/>
        <v>27.25312272846303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0.50455012718148706</v>
      </c>
      <c r="C52" s="18">
        <f t="shared" si="104"/>
        <v>0.55769979466833375</v>
      </c>
      <c r="D52" s="18">
        <f t="shared" si="104"/>
        <v>0.51449661525114199</v>
      </c>
      <c r="E52" s="18">
        <f t="shared" si="104"/>
        <v>0.86613899717017173</v>
      </c>
      <c r="F52" s="18">
        <f t="shared" si="104"/>
        <v>1.2693937205711774</v>
      </c>
      <c r="H52" s="68">
        <f t="shared" si="105"/>
        <v>365.25218410028401</v>
      </c>
      <c r="I52" s="69">
        <f t="shared" si="106"/>
        <v>158.90490572631788</v>
      </c>
      <c r="J52" s="69">
        <f t="shared" si="107"/>
        <v>524.15708982660192</v>
      </c>
      <c r="L52" t="str">
        <f t="shared" si="140"/>
        <v>32 Health and social care associate professionals</v>
      </c>
      <c r="M52" s="18">
        <f t="shared" si="108"/>
        <v>1.9459683498028675</v>
      </c>
      <c r="N52" s="18">
        <f t="shared" si="108"/>
        <v>2.3163946786428689</v>
      </c>
      <c r="O52" s="18">
        <f t="shared" si="108"/>
        <v>2.3647212933342465</v>
      </c>
      <c r="P52" s="18">
        <f t="shared" si="108"/>
        <v>3.8549427638046612</v>
      </c>
      <c r="Q52" s="18">
        <f t="shared" si="108"/>
        <v>4.9625272110747236</v>
      </c>
      <c r="S52" s="68">
        <f t="shared" si="109"/>
        <v>290.91655757561574</v>
      </c>
      <c r="T52" s="69">
        <f t="shared" si="110"/>
        <v>138.39958810399</v>
      </c>
      <c r="U52" s="69">
        <f t="shared" si="111"/>
        <v>429.31614567960577</v>
      </c>
      <c r="W52" t="str">
        <f t="shared" si="141"/>
        <v>32 Health and social care associate professionals</v>
      </c>
      <c r="X52" s="18">
        <f t="shared" si="112"/>
        <v>2.9196103841650158</v>
      </c>
      <c r="Y52" s="18">
        <f t="shared" si="112"/>
        <v>3.4954885684230086</v>
      </c>
      <c r="Z52" s="18">
        <f t="shared" si="112"/>
        <v>3.4846661185593835</v>
      </c>
      <c r="AA52" s="18">
        <f t="shared" si="112"/>
        <v>5.5856254355696331</v>
      </c>
      <c r="AB52" s="18">
        <f t="shared" si="112"/>
        <v>6.260633121189799</v>
      </c>
      <c r="AD52" s="68">
        <f t="shared" si="113"/>
        <v>119.84989851503585</v>
      </c>
      <c r="AE52" s="69">
        <f t="shared" si="114"/>
        <v>117.64956477357187</v>
      </c>
      <c r="AF52" s="69">
        <f t="shared" si="115"/>
        <v>237.49946328860773</v>
      </c>
      <c r="AH52" t="str">
        <f t="shared" si="142"/>
        <v>32 Health and social care associate professionals</v>
      </c>
      <c r="AI52" s="18">
        <f t="shared" si="116"/>
        <v>6.7479403390366208</v>
      </c>
      <c r="AJ52" s="18">
        <f t="shared" si="116"/>
        <v>6.6536811755252652</v>
      </c>
      <c r="AK52" s="18">
        <f t="shared" si="116"/>
        <v>6.2850576237217028</v>
      </c>
      <c r="AL52" s="18">
        <f t="shared" si="116"/>
        <v>7.2500035802686522</v>
      </c>
      <c r="AM52" s="18">
        <f t="shared" si="116"/>
        <v>4.2654179451613077</v>
      </c>
      <c r="AO52" s="68">
        <f t="shared" si="117"/>
        <v>-27.158531258746503</v>
      </c>
      <c r="AP52" s="69">
        <f t="shared" si="118"/>
        <v>44.430569302440631</v>
      </c>
      <c r="AQ52" s="69">
        <f t="shared" si="119"/>
        <v>17.272038043694131</v>
      </c>
      <c r="AS52" t="str">
        <f t="shared" si="143"/>
        <v>32 Health and social care associate professionals</v>
      </c>
      <c r="AT52" s="18">
        <f t="shared" si="120"/>
        <v>1.4671349670151219</v>
      </c>
      <c r="AU52" s="18">
        <f t="shared" si="120"/>
        <v>1.6684928824546537</v>
      </c>
      <c r="AV52" s="18">
        <f t="shared" si="120"/>
        <v>1.7762798191597107</v>
      </c>
      <c r="AW52" s="18">
        <f t="shared" si="120"/>
        <v>2.4932509551014239</v>
      </c>
      <c r="AX52" s="18">
        <f t="shared" si="120"/>
        <v>2.5743772547224775</v>
      </c>
      <c r="AZ52" s="68">
        <f t="shared" si="121"/>
        <v>71.463779100449258</v>
      </c>
      <c r="BA52" s="69">
        <f t="shared" si="122"/>
        <v>86.212620470736994</v>
      </c>
      <c r="BB52" s="69">
        <f t="shared" si="123"/>
        <v>157.67639957118624</v>
      </c>
      <c r="BD52" t="str">
        <f t="shared" si="144"/>
        <v>32 Health and social care associate professionals</v>
      </c>
      <c r="BE52" s="18">
        <f t="shared" si="124"/>
        <v>1.5634954558658356</v>
      </c>
      <c r="BF52" s="18">
        <f t="shared" si="124"/>
        <v>1.9480187960448929</v>
      </c>
      <c r="BG52" s="18">
        <f t="shared" si="124"/>
        <v>1.9319900698194554</v>
      </c>
      <c r="BH52" s="18">
        <f t="shared" si="124"/>
        <v>3.1278495366676538</v>
      </c>
      <c r="BI52" s="18">
        <f t="shared" si="124"/>
        <v>3.4741021339804847</v>
      </c>
      <c r="BK52" s="68">
        <f t="shared" si="125"/>
        <v>87.429789723178672</v>
      </c>
      <c r="BL52" s="69">
        <f t="shared" si="126"/>
        <v>97.350131170489206</v>
      </c>
      <c r="BM52" s="69">
        <f t="shared" si="127"/>
        <v>184.77992089366788</v>
      </c>
      <c r="BO52" t="str">
        <f t="shared" si="145"/>
        <v>32 Health and social care associate professionals</v>
      </c>
      <c r="BP52" s="18">
        <f t="shared" si="128"/>
        <v>1.2680248320668515</v>
      </c>
      <c r="BQ52" s="18">
        <f t="shared" si="128"/>
        <v>1.4825215354984163</v>
      </c>
      <c r="BR52" s="18">
        <f t="shared" si="128"/>
        <v>1.4169286118423652</v>
      </c>
      <c r="BS52" s="18">
        <f t="shared" si="128"/>
        <v>2.1661120873871975</v>
      </c>
      <c r="BT52" s="18">
        <f t="shared" si="128"/>
        <v>2.1219684813752195</v>
      </c>
      <c r="BV52" s="68">
        <f t="shared" si="129"/>
        <v>38.618492358498244</v>
      </c>
      <c r="BW52" s="69">
        <f t="shared" si="130"/>
        <v>82.087417674496422</v>
      </c>
      <c r="BX52" s="69">
        <f t="shared" si="131"/>
        <v>120.70591003299467</v>
      </c>
      <c r="BZ52" t="str">
        <f t="shared" si="146"/>
        <v>32 Health and social care associate professionals</v>
      </c>
      <c r="CA52" s="18">
        <f t="shared" si="132"/>
        <v>0.7620110324206214</v>
      </c>
      <c r="CB52" s="18">
        <f t="shared" si="132"/>
        <v>0.83511689279313417</v>
      </c>
      <c r="CC52" s="18">
        <f t="shared" si="132"/>
        <v>0.75771626927700597</v>
      </c>
      <c r="CD52" s="18">
        <f t="shared" si="132"/>
        <v>1.0550913539837468</v>
      </c>
      <c r="CE52" s="18">
        <f t="shared" si="132"/>
        <v>0.96343226634635781</v>
      </c>
      <c r="CG52" s="68">
        <f t="shared" si="133"/>
        <v>-30.999690278726515</v>
      </c>
      <c r="CH52" s="69">
        <f t="shared" si="134"/>
        <v>45.624746034380593</v>
      </c>
      <c r="CI52" s="69">
        <f t="shared" si="135"/>
        <v>14.625055755654079</v>
      </c>
      <c r="CK52" t="str">
        <f t="shared" si="147"/>
        <v>32 Health and social care associate professionals</v>
      </c>
      <c r="CL52" s="18">
        <f t="shared" si="136"/>
        <v>0.24803967371324112</v>
      </c>
      <c r="CM52" s="18">
        <f t="shared" si="136"/>
        <v>0.33017266419988334</v>
      </c>
      <c r="CN52" s="18">
        <f t="shared" si="136"/>
        <v>0.39224608461936467</v>
      </c>
      <c r="CO52" s="18">
        <f t="shared" si="136"/>
        <v>0.64041869255093054</v>
      </c>
      <c r="CP52" s="18">
        <f t="shared" si="136"/>
        <v>0.91484187516134596</v>
      </c>
      <c r="CR52" s="68">
        <f t="shared" si="137"/>
        <v>-5.7322927668405157</v>
      </c>
      <c r="CS52" s="69">
        <f t="shared" si="138"/>
        <v>42.674193982221084</v>
      </c>
      <c r="CT52" s="69">
        <f t="shared" si="139"/>
        <v>36.941901215380561</v>
      </c>
    </row>
    <row r="53" spans="1:98" x14ac:dyDescent="0.2">
      <c r="A53" t="str">
        <f t="shared" si="103"/>
        <v>33 Protective service occupations</v>
      </c>
      <c r="B53" s="18">
        <f t="shared" si="104"/>
        <v>0.30086975681076938</v>
      </c>
      <c r="C53" s="18">
        <f t="shared" si="104"/>
        <v>0.32034349964351228</v>
      </c>
      <c r="D53" s="18">
        <f t="shared" si="104"/>
        <v>0.29615554750097817</v>
      </c>
      <c r="E53" s="18">
        <f t="shared" si="104"/>
        <v>0.28020282261696355</v>
      </c>
      <c r="F53" s="18">
        <f t="shared" si="104"/>
        <v>0.32470757346114654</v>
      </c>
      <c r="H53" s="68">
        <f t="shared" si="105"/>
        <v>106.75077350120638</v>
      </c>
      <c r="I53" s="69">
        <f t="shared" si="106"/>
        <v>54.514225843777865</v>
      </c>
      <c r="J53" s="69">
        <f t="shared" si="107"/>
        <v>161.26499934498426</v>
      </c>
      <c r="L53" t="str">
        <f t="shared" si="140"/>
        <v>33 Protective service occupations</v>
      </c>
      <c r="M53" s="18">
        <f t="shared" si="108"/>
        <v>0.62453338016851689</v>
      </c>
      <c r="N53" s="18">
        <f t="shared" si="108"/>
        <v>0.60136829818434789</v>
      </c>
      <c r="O53" s="18">
        <f t="shared" si="108"/>
        <v>0.55544085595820591</v>
      </c>
      <c r="P53" s="18">
        <f t="shared" si="108"/>
        <v>0.4736780679445366</v>
      </c>
      <c r="Q53" s="18">
        <f t="shared" si="108"/>
        <v>0.52577899967035557</v>
      </c>
      <c r="S53" s="68">
        <f t="shared" si="109"/>
        <v>76.330135348931492</v>
      </c>
      <c r="T53" s="69">
        <f t="shared" si="110"/>
        <v>41.204013059060323</v>
      </c>
      <c r="U53" s="69">
        <f t="shared" si="111"/>
        <v>117.53414840799181</v>
      </c>
      <c r="W53" t="str">
        <f t="shared" si="141"/>
        <v>33 Protective service occupations</v>
      </c>
      <c r="X53" s="18">
        <f t="shared" si="112"/>
        <v>1.2568408301907852</v>
      </c>
      <c r="Y53" s="18">
        <f t="shared" si="112"/>
        <v>1.2725530895433612</v>
      </c>
      <c r="Z53" s="18">
        <f t="shared" si="112"/>
        <v>1.349773453179125</v>
      </c>
      <c r="AA53" s="18">
        <f t="shared" si="112"/>
        <v>1.1432450444088018</v>
      </c>
      <c r="AB53" s="18">
        <f t="shared" si="112"/>
        <v>1.3952875013583952</v>
      </c>
      <c r="AD53" s="68">
        <f t="shared" si="113"/>
        <v>26.494606775652851</v>
      </c>
      <c r="AE53" s="69">
        <f t="shared" si="114"/>
        <v>43.704923850121453</v>
      </c>
      <c r="AF53" s="69">
        <f t="shared" si="115"/>
        <v>70.199530625774315</v>
      </c>
      <c r="AH53" t="str">
        <f t="shared" si="142"/>
        <v>33 Protective service occupations</v>
      </c>
      <c r="AI53" s="18">
        <f t="shared" si="116"/>
        <v>1.163571403575222</v>
      </c>
      <c r="AJ53" s="18">
        <f t="shared" si="116"/>
        <v>1.269685307031188</v>
      </c>
      <c r="AK53" s="18">
        <f t="shared" si="116"/>
        <v>1.3200400720821985</v>
      </c>
      <c r="AL53" s="18">
        <f t="shared" si="116"/>
        <v>1.2593869899854222</v>
      </c>
      <c r="AM53" s="18">
        <f t="shared" si="116"/>
        <v>1.5901019506294072</v>
      </c>
      <c r="AO53" s="68">
        <f t="shared" si="117"/>
        <v>29.28978741575899</v>
      </c>
      <c r="AP53" s="69">
        <f t="shared" si="118"/>
        <v>38.82244889737126</v>
      </c>
      <c r="AQ53" s="69">
        <f t="shared" si="119"/>
        <v>68.112236313130254</v>
      </c>
      <c r="AS53" t="str">
        <f t="shared" si="143"/>
        <v>33 Protective service occupations</v>
      </c>
      <c r="AT53" s="18">
        <f t="shared" si="120"/>
        <v>1.1179043129482187</v>
      </c>
      <c r="AU53" s="18">
        <f t="shared" si="120"/>
        <v>1.0402505557841173</v>
      </c>
      <c r="AV53" s="18">
        <f t="shared" si="120"/>
        <v>1.0771037607822866</v>
      </c>
      <c r="AW53" s="18">
        <f t="shared" si="120"/>
        <v>0.83224090371624249</v>
      </c>
      <c r="AX53" s="18">
        <f t="shared" si="120"/>
        <v>0.86680780287493975</v>
      </c>
      <c r="AZ53" s="68">
        <f t="shared" si="121"/>
        <v>-4.7912521940942572</v>
      </c>
      <c r="BA53" s="69">
        <f t="shared" si="122"/>
        <v>32.71956248092787</v>
      </c>
      <c r="BB53" s="69">
        <f t="shared" si="123"/>
        <v>27.928310286833614</v>
      </c>
      <c r="BD53" t="str">
        <f t="shared" si="144"/>
        <v>33 Protective service occupations</v>
      </c>
      <c r="BE53" s="18">
        <f t="shared" si="124"/>
        <v>0.99616220631418562</v>
      </c>
      <c r="BF53" s="18">
        <f t="shared" si="124"/>
        <v>0.94666631199792484</v>
      </c>
      <c r="BG53" s="18">
        <f t="shared" si="124"/>
        <v>1.0407039002176262</v>
      </c>
      <c r="BH53" s="18">
        <f t="shared" si="124"/>
        <v>0.83701025118535521</v>
      </c>
      <c r="BI53" s="18">
        <f t="shared" si="124"/>
        <v>0.78923753095916838</v>
      </c>
      <c r="BK53" s="68">
        <f t="shared" si="125"/>
        <v>-20.953713347700742</v>
      </c>
      <c r="BL53" s="69">
        <f t="shared" si="126"/>
        <v>21.409835835060303</v>
      </c>
      <c r="BM53" s="69">
        <f t="shared" si="127"/>
        <v>0.45612248735956179</v>
      </c>
      <c r="BO53" t="str">
        <f t="shared" si="145"/>
        <v>33 Protective service occupations</v>
      </c>
      <c r="BP53" s="18">
        <f t="shared" si="128"/>
        <v>1.1250675367230305</v>
      </c>
      <c r="BQ53" s="18">
        <f t="shared" si="128"/>
        <v>1.1446339065194051</v>
      </c>
      <c r="BR53" s="18">
        <f t="shared" si="128"/>
        <v>1.2850581372296295</v>
      </c>
      <c r="BS53" s="18">
        <f t="shared" si="128"/>
        <v>1.0205933942220569</v>
      </c>
      <c r="BT53" s="18">
        <f t="shared" si="128"/>
        <v>0.94738530429977463</v>
      </c>
      <c r="BV53" s="68">
        <f t="shared" si="129"/>
        <v>-31.760775919922224</v>
      </c>
      <c r="BW53" s="69">
        <f t="shared" si="130"/>
        <v>24.600305567266439</v>
      </c>
      <c r="BX53" s="69">
        <f t="shared" si="131"/>
        <v>-7.1604703526557847</v>
      </c>
      <c r="BZ53" t="str">
        <f t="shared" si="146"/>
        <v>33 Protective service occupations</v>
      </c>
      <c r="CA53" s="18">
        <f t="shared" si="132"/>
        <v>0.96419200980984598</v>
      </c>
      <c r="CB53" s="18">
        <f t="shared" si="132"/>
        <v>1.0114207860919731</v>
      </c>
      <c r="CC53" s="18">
        <f t="shared" si="132"/>
        <v>1.1371413470080336</v>
      </c>
      <c r="CD53" s="18">
        <f t="shared" si="132"/>
        <v>0.96294174467376625</v>
      </c>
      <c r="CE53" s="18">
        <f t="shared" si="132"/>
        <v>1.0207525784135725</v>
      </c>
      <c r="CG53" s="68">
        <f t="shared" si="133"/>
        <v>-51.287266574293113</v>
      </c>
      <c r="CH53" s="69">
        <f t="shared" si="134"/>
        <v>23.339062315911256</v>
      </c>
      <c r="CI53" s="69">
        <f t="shared" si="135"/>
        <v>-27.948204258381853</v>
      </c>
      <c r="CK53" t="str">
        <f t="shared" si="147"/>
        <v>33 Protective service occupations</v>
      </c>
      <c r="CL53" s="18">
        <f t="shared" si="136"/>
        <v>0.433474030644101</v>
      </c>
      <c r="CM53" s="18">
        <f t="shared" si="136"/>
        <v>0.41404979089979288</v>
      </c>
      <c r="CN53" s="18">
        <f t="shared" si="136"/>
        <v>0.46617551393511836</v>
      </c>
      <c r="CO53" s="18">
        <f t="shared" si="136"/>
        <v>0.50286108742699165</v>
      </c>
      <c r="CP53" s="18">
        <f t="shared" si="136"/>
        <v>0.63171804458076031</v>
      </c>
      <c r="CR53" s="68">
        <f t="shared" si="137"/>
        <v>-45.229166476981831</v>
      </c>
      <c r="CS53" s="69">
        <f t="shared" si="138"/>
        <v>15.617793727491488</v>
      </c>
      <c r="CT53" s="69">
        <f t="shared" si="139"/>
        <v>-29.611372749490339</v>
      </c>
    </row>
    <row r="54" spans="1:98" x14ac:dyDescent="0.2">
      <c r="A54" t="str">
        <f t="shared" si="103"/>
        <v>34 Culture, media and sports occupations</v>
      </c>
      <c r="B54" s="18">
        <f t="shared" si="104"/>
        <v>0.90127706394247509</v>
      </c>
      <c r="C54" s="18">
        <f t="shared" si="104"/>
        <v>0.99047167923331725</v>
      </c>
      <c r="D54" s="18">
        <f t="shared" si="104"/>
        <v>1.0284715300966769</v>
      </c>
      <c r="E54" s="18">
        <f t="shared" si="104"/>
        <v>0.93536600582275808</v>
      </c>
      <c r="F54" s="18">
        <f t="shared" si="104"/>
        <v>0.91501186738257911</v>
      </c>
      <c r="H54" s="68">
        <f t="shared" si="105"/>
        <v>67.767969984385573</v>
      </c>
      <c r="I54" s="69">
        <f t="shared" si="106"/>
        <v>65.45487166165131</v>
      </c>
      <c r="J54" s="69">
        <f t="shared" si="107"/>
        <v>133.22284164603687</v>
      </c>
      <c r="L54" t="str">
        <f t="shared" si="140"/>
        <v>34 Culture, media and sports occupations</v>
      </c>
      <c r="M54" s="18">
        <f t="shared" si="108"/>
        <v>2.7827997665733006</v>
      </c>
      <c r="N54" s="18">
        <f t="shared" si="108"/>
        <v>2.790866009326447</v>
      </c>
      <c r="O54" s="18">
        <f t="shared" si="108"/>
        <v>2.7965535367707921</v>
      </c>
      <c r="P54" s="18">
        <f t="shared" si="108"/>
        <v>2.2605254288512349</v>
      </c>
      <c r="Q54" s="18">
        <f t="shared" si="108"/>
        <v>2.0744912873681853</v>
      </c>
      <c r="S54" s="68">
        <f t="shared" si="109"/>
        <v>38.181404926783166</v>
      </c>
      <c r="T54" s="69">
        <f t="shared" si="110"/>
        <v>55.893267982612329</v>
      </c>
      <c r="U54" s="69">
        <f t="shared" si="111"/>
        <v>94.074672909395503</v>
      </c>
      <c r="W54" t="str">
        <f t="shared" si="141"/>
        <v>34 Culture, media and sports occupations</v>
      </c>
      <c r="X54" s="18">
        <f t="shared" si="112"/>
        <v>3.4074596498263832</v>
      </c>
      <c r="Y54" s="18">
        <f t="shared" si="112"/>
        <v>3.3386961193451179</v>
      </c>
      <c r="Z54" s="18">
        <f t="shared" si="112"/>
        <v>3.1819273434104929</v>
      </c>
      <c r="AA54" s="18">
        <f t="shared" si="112"/>
        <v>2.5759662342954548</v>
      </c>
      <c r="AB54" s="18">
        <f t="shared" si="112"/>
        <v>2.4121499118767464</v>
      </c>
      <c r="AD54" s="68">
        <f t="shared" si="113"/>
        <v>-7.235197522220262</v>
      </c>
      <c r="AE54" s="69">
        <f t="shared" si="114"/>
        <v>44.040467257485531</v>
      </c>
      <c r="AF54" s="69">
        <f t="shared" si="115"/>
        <v>36.80526973526527</v>
      </c>
      <c r="AH54" t="str">
        <f t="shared" si="142"/>
        <v>34 Culture, media and sports occupations</v>
      </c>
      <c r="AI54" s="18">
        <f t="shared" si="116"/>
        <v>1.532522440241844</v>
      </c>
      <c r="AJ54" s="18">
        <f t="shared" si="116"/>
        <v>1.517486150008396</v>
      </c>
      <c r="AK54" s="18">
        <f t="shared" si="116"/>
        <v>1.6164013425129604</v>
      </c>
      <c r="AL54" s="18">
        <f t="shared" si="116"/>
        <v>1.4820588892720088</v>
      </c>
      <c r="AM54" s="18">
        <f t="shared" si="116"/>
        <v>1.7481307608980354</v>
      </c>
      <c r="AO54" s="68">
        <f t="shared" si="117"/>
        <v>16.078310562381738</v>
      </c>
      <c r="AP54" s="69">
        <f t="shared" si="118"/>
        <v>50.422128538974832</v>
      </c>
      <c r="AQ54" s="69">
        <f t="shared" si="119"/>
        <v>66.500439101356562</v>
      </c>
      <c r="AS54" t="str">
        <f t="shared" si="143"/>
        <v>34 Culture, media and sports occupations</v>
      </c>
      <c r="AT54" s="18">
        <f t="shared" si="120"/>
        <v>1.9659626692499674</v>
      </c>
      <c r="AU54" s="18">
        <f t="shared" si="120"/>
        <v>1.8790573678367557</v>
      </c>
      <c r="AV54" s="18">
        <f t="shared" si="120"/>
        <v>1.8066293284604782</v>
      </c>
      <c r="AW54" s="18">
        <f t="shared" si="120"/>
        <v>1.4037475204185195</v>
      </c>
      <c r="AX54" s="18">
        <f t="shared" si="120"/>
        <v>1.2337158414150804</v>
      </c>
      <c r="AZ54" s="68">
        <f t="shared" si="121"/>
        <v>-19.209988762145489</v>
      </c>
      <c r="BA54" s="69">
        <f t="shared" si="122"/>
        <v>39.201818459146821</v>
      </c>
      <c r="BB54" s="69">
        <f t="shared" si="123"/>
        <v>19.991829697001332</v>
      </c>
      <c r="BD54" t="str">
        <f t="shared" si="144"/>
        <v>34 Culture, media and sports occupations</v>
      </c>
      <c r="BE54" s="18">
        <f t="shared" si="124"/>
        <v>1.3030233908857702</v>
      </c>
      <c r="BF54" s="18">
        <f t="shared" si="124"/>
        <v>1.2497952205602512</v>
      </c>
      <c r="BG54" s="18">
        <f t="shared" si="124"/>
        <v>1.3569929702337213</v>
      </c>
      <c r="BH54" s="18">
        <f t="shared" si="124"/>
        <v>1.1130684782425175</v>
      </c>
      <c r="BI54" s="18">
        <f t="shared" si="124"/>
        <v>1.2053119654050921</v>
      </c>
      <c r="BK54" s="68">
        <f t="shared" si="125"/>
        <v>-7.4188020713612914</v>
      </c>
      <c r="BL54" s="69">
        <f t="shared" si="126"/>
        <v>34.97993408230024</v>
      </c>
      <c r="BM54" s="69">
        <f t="shared" si="127"/>
        <v>27.561132010938948</v>
      </c>
      <c r="BO54" t="str">
        <f t="shared" si="145"/>
        <v>34 Culture, media and sports occupations</v>
      </c>
      <c r="BP54" s="18">
        <f t="shared" si="128"/>
        <v>0.68176062843321372</v>
      </c>
      <c r="BQ54" s="18">
        <f t="shared" si="128"/>
        <v>0.61722193945546444</v>
      </c>
      <c r="BR54" s="18">
        <f t="shared" si="128"/>
        <v>0.65248689511255753</v>
      </c>
      <c r="BS54" s="18">
        <f t="shared" si="128"/>
        <v>0.50055091489637116</v>
      </c>
      <c r="BT54" s="18">
        <f t="shared" si="128"/>
        <v>0.43623774617428529</v>
      </c>
      <c r="BV54" s="68">
        <f t="shared" si="129"/>
        <v>-38.115532304918879</v>
      </c>
      <c r="BW54" s="69">
        <f t="shared" si="130"/>
        <v>29.073221689564793</v>
      </c>
      <c r="BX54" s="69">
        <f t="shared" si="131"/>
        <v>-9.04231061535409</v>
      </c>
      <c r="BZ54" t="str">
        <f t="shared" si="146"/>
        <v>34 Culture, media and sports occupations</v>
      </c>
      <c r="CA54" s="18">
        <f t="shared" si="132"/>
        <v>0.8022326509664206</v>
      </c>
      <c r="CB54" s="18">
        <f t="shared" si="132"/>
        <v>0.77297631220134644</v>
      </c>
      <c r="CC54" s="18">
        <f t="shared" si="132"/>
        <v>0.84400211947908876</v>
      </c>
      <c r="CD54" s="18">
        <f t="shared" si="132"/>
        <v>0.61060650558044671</v>
      </c>
      <c r="CE54" s="18">
        <f t="shared" si="132"/>
        <v>0.51966032252012706</v>
      </c>
      <c r="CG54" s="68">
        <f t="shared" si="133"/>
        <v>-66.587229589661007</v>
      </c>
      <c r="CH54" s="69">
        <f t="shared" si="134"/>
        <v>19.996596807358998</v>
      </c>
      <c r="CI54" s="69">
        <f t="shared" si="135"/>
        <v>-46.590632782302009</v>
      </c>
      <c r="CK54" t="str">
        <f t="shared" si="147"/>
        <v>34 Culture, media and sports occupations</v>
      </c>
      <c r="CL54" s="18">
        <f t="shared" si="136"/>
        <v>0.75377510341572995</v>
      </c>
      <c r="CM54" s="18">
        <f t="shared" si="136"/>
        <v>0.94205995150340394</v>
      </c>
      <c r="CN54" s="18">
        <f t="shared" si="136"/>
        <v>1.0327451301469732</v>
      </c>
      <c r="CO54" s="18">
        <f t="shared" si="136"/>
        <v>1.0050698754208256</v>
      </c>
      <c r="CP54" s="18">
        <f t="shared" si="136"/>
        <v>1.2351077038858267</v>
      </c>
      <c r="CR54" s="68">
        <f t="shared" si="137"/>
        <v>-51.662164326539873</v>
      </c>
      <c r="CS54" s="69">
        <f t="shared" si="138"/>
        <v>22.405634063790053</v>
      </c>
      <c r="CT54" s="69">
        <f t="shared" si="139"/>
        <v>-29.256530262749813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5.267221992477106</v>
      </c>
      <c r="C55" s="18">
        <f t="shared" si="148"/>
        <v>5.2527434118169545</v>
      </c>
      <c r="D55" s="18">
        <f t="shared" si="148"/>
        <v>5.1132027389519275</v>
      </c>
      <c r="E55" s="18">
        <f t="shared" si="148"/>
        <v>5.2412788012168106</v>
      </c>
      <c r="F55" s="18">
        <f t="shared" si="148"/>
        <v>5.7447950499433293</v>
      </c>
      <c r="H55" s="68">
        <f t="shared" si="105"/>
        <v>111.86349072646054</v>
      </c>
      <c r="I55" s="69">
        <f t="shared" si="106"/>
        <v>70.701614739293746</v>
      </c>
      <c r="J55" s="69">
        <f t="shared" si="107"/>
        <v>182.56510546575427</v>
      </c>
      <c r="L55" t="str">
        <f t="shared" si="140"/>
        <v>35 Business and public service associate professionals</v>
      </c>
      <c r="M55" s="18">
        <f t="shared" ref="M55:Q64" si="149">M18/M$35*100</f>
        <v>8.0961339583164165</v>
      </c>
      <c r="N55" s="18">
        <f t="shared" si="149"/>
        <v>7.9340364770616079</v>
      </c>
      <c r="O55" s="18">
        <f t="shared" si="149"/>
        <v>7.6991255185018685</v>
      </c>
      <c r="P55" s="18">
        <f t="shared" si="149"/>
        <v>7.6549999691070001</v>
      </c>
      <c r="Q55" s="18">
        <f t="shared" si="149"/>
        <v>7.6873195009439819</v>
      </c>
      <c r="S55" s="68">
        <f t="shared" si="109"/>
        <v>85.992168630020856</v>
      </c>
      <c r="T55" s="69">
        <f t="shared" si="110"/>
        <v>67.296475639798572</v>
      </c>
      <c r="U55" s="69">
        <f t="shared" si="111"/>
        <v>153.28864426981943</v>
      </c>
      <c r="W55" t="str">
        <f t="shared" si="141"/>
        <v>35 Business and public service associate professionals</v>
      </c>
      <c r="X55" s="18">
        <f t="shared" ref="X55:AB64" si="150">X18/X$35*100</f>
        <v>8.6711031092583948</v>
      </c>
      <c r="Y55" s="18">
        <f t="shared" si="150"/>
        <v>8.3651405042284139</v>
      </c>
      <c r="Z55" s="18">
        <f t="shared" si="150"/>
        <v>8.2758573333152565</v>
      </c>
      <c r="AA55" s="18">
        <f t="shared" si="150"/>
        <v>7.8166803910710643</v>
      </c>
      <c r="AB55" s="18">
        <f t="shared" si="150"/>
        <v>7.1910353365502155</v>
      </c>
      <c r="AD55" s="68">
        <f t="shared" si="113"/>
        <v>6.3279927308783162</v>
      </c>
      <c r="AE55" s="69">
        <f t="shared" si="114"/>
        <v>52.617894309350447</v>
      </c>
      <c r="AF55" s="69">
        <f t="shared" si="115"/>
        <v>58.945887040228747</v>
      </c>
      <c r="AH55" t="str">
        <f t="shared" si="142"/>
        <v>35 Business and public service associate professionals</v>
      </c>
      <c r="AI55" s="18">
        <f t="shared" ref="AI55:AM64" si="151">AI18/AI$35*100</f>
        <v>7.2589354656663927</v>
      </c>
      <c r="AJ55" s="18">
        <f t="shared" si="151"/>
        <v>7.8750138506121292</v>
      </c>
      <c r="AK55" s="18">
        <f t="shared" si="151"/>
        <v>8.137834017543927</v>
      </c>
      <c r="AL55" s="18">
        <f t="shared" si="151"/>
        <v>8.4705286168596512</v>
      </c>
      <c r="AM55" s="18">
        <f t="shared" si="151"/>
        <v>8.5651961089629669</v>
      </c>
      <c r="AO55" s="68">
        <f t="shared" si="117"/>
        <v>12.967846434934572</v>
      </c>
      <c r="AP55" s="69">
        <f t="shared" si="118"/>
        <v>51.889075915352791</v>
      </c>
      <c r="AQ55" s="69">
        <f t="shared" si="119"/>
        <v>64.856922350287363</v>
      </c>
      <c r="AS55" t="str">
        <f t="shared" si="143"/>
        <v>35 Business and public service associate professionals</v>
      </c>
      <c r="AT55" s="18">
        <f t="shared" ref="AT55:AX64" si="152">AT18/AT$35*100</f>
        <v>7.1168312983673321</v>
      </c>
      <c r="AU55" s="18">
        <f t="shared" si="152"/>
        <v>7.1531687568767239</v>
      </c>
      <c r="AV55" s="18">
        <f t="shared" si="152"/>
        <v>7.2565295095520881</v>
      </c>
      <c r="AW55" s="18">
        <f t="shared" si="152"/>
        <v>7.077868586217817</v>
      </c>
      <c r="AX55" s="18">
        <f t="shared" si="152"/>
        <v>6.8416341493738528</v>
      </c>
      <c r="AZ55" s="68">
        <f t="shared" si="121"/>
        <v>11.543036938667758</v>
      </c>
      <c r="BA55" s="69">
        <f t="shared" si="122"/>
        <v>50.127903212814026</v>
      </c>
      <c r="BB55" s="69">
        <f t="shared" si="123"/>
        <v>61.670940151481787</v>
      </c>
      <c r="BD55" t="str">
        <f t="shared" si="144"/>
        <v>35 Business and public service associate professionals</v>
      </c>
      <c r="BE55" s="18">
        <f t="shared" ref="BE55:BI64" si="153">BE18/BE$35*100</f>
        <v>5.3984899116016605</v>
      </c>
      <c r="BF55" s="18">
        <f t="shared" si="153"/>
        <v>5.4227808383989062</v>
      </c>
      <c r="BG55" s="18">
        <f t="shared" si="153"/>
        <v>5.7205505429875085</v>
      </c>
      <c r="BH55" s="18">
        <f t="shared" si="153"/>
        <v>5.3769679011139964</v>
      </c>
      <c r="BI55" s="18">
        <f t="shared" si="153"/>
        <v>5.1831727034055826</v>
      </c>
      <c r="BK55" s="68">
        <f t="shared" si="125"/>
        <v>-5.5593910946814793</v>
      </c>
      <c r="BL55" s="69">
        <f t="shared" si="126"/>
        <v>40.400919113088264</v>
      </c>
      <c r="BM55" s="69">
        <f t="shared" si="127"/>
        <v>34.841528018406784</v>
      </c>
      <c r="BO55" t="str">
        <f t="shared" si="145"/>
        <v>35 Business and public service associate professionals</v>
      </c>
      <c r="BP55" s="18">
        <f t="shared" ref="BP55:BT64" si="154">BP18/BP$35*100</f>
        <v>4.4354173749691039</v>
      </c>
      <c r="BQ55" s="18">
        <f t="shared" si="154"/>
        <v>4.4113790120706406</v>
      </c>
      <c r="BR55" s="18">
        <f t="shared" si="154"/>
        <v>4.6546249992810855</v>
      </c>
      <c r="BS55" s="18">
        <f t="shared" si="154"/>
        <v>4.2840542339550769</v>
      </c>
      <c r="BT55" s="18">
        <f t="shared" si="154"/>
        <v>4.0529087767949274</v>
      </c>
      <c r="BV55" s="68">
        <f t="shared" si="129"/>
        <v>-19.404212472732301</v>
      </c>
      <c r="BW55" s="69">
        <f t="shared" si="130"/>
        <v>38.692231573996608</v>
      </c>
      <c r="BX55" s="69">
        <f t="shared" si="131"/>
        <v>19.288019101264307</v>
      </c>
      <c r="BZ55" t="str">
        <f t="shared" si="146"/>
        <v>35 Business and public service associate professionals</v>
      </c>
      <c r="CA55" s="18">
        <f t="shared" ref="CA55:CE64" si="155">CA18/CA$35*100</f>
        <v>4.0466486685544947</v>
      </c>
      <c r="CB55" s="18">
        <f t="shared" si="155"/>
        <v>4.3459602110853295</v>
      </c>
      <c r="CC55" s="18">
        <f t="shared" si="155"/>
        <v>4.696213226687906</v>
      </c>
      <c r="CD55" s="18">
        <f t="shared" si="155"/>
        <v>4.4581683211291567</v>
      </c>
      <c r="CE55" s="18">
        <f t="shared" si="155"/>
        <v>4.5811000412584741</v>
      </c>
      <c r="CG55" s="68">
        <f t="shared" si="133"/>
        <v>-47.063108715595384</v>
      </c>
      <c r="CH55" s="69">
        <f t="shared" si="134"/>
        <v>27.389227612094501</v>
      </c>
      <c r="CI55" s="69">
        <f t="shared" si="135"/>
        <v>-19.673881103500886</v>
      </c>
      <c r="CK55" t="str">
        <f t="shared" si="147"/>
        <v>35 Business and public service associate professionals</v>
      </c>
      <c r="CL55" s="18">
        <f t="shared" ref="CL55:CP64" si="156">CL18/CL$35*100</f>
        <v>2.3094936187489141</v>
      </c>
      <c r="CM55" s="18">
        <f t="shared" si="156"/>
        <v>2.7956969179665285</v>
      </c>
      <c r="CN55" s="18">
        <f t="shared" si="156"/>
        <v>3.256432912080407</v>
      </c>
      <c r="CO55" s="18">
        <f t="shared" si="156"/>
        <v>3.3179870496085222</v>
      </c>
      <c r="CP55" s="18">
        <f t="shared" si="156"/>
        <v>4.5271277178282565</v>
      </c>
      <c r="CR55" s="68">
        <f t="shared" si="137"/>
        <v>-43.810374500790857</v>
      </c>
      <c r="CS55" s="69">
        <f t="shared" si="138"/>
        <v>21.956958322589717</v>
      </c>
      <c r="CT55" s="69">
        <f t="shared" si="139"/>
        <v>-21.853416178201144</v>
      </c>
    </row>
    <row r="56" spans="1:98" x14ac:dyDescent="0.2">
      <c r="A56" t="str">
        <f t="shared" si="103"/>
        <v>41 Administrative occupations</v>
      </c>
      <c r="B56" s="18">
        <f t="shared" si="148"/>
        <v>4.217978944621648</v>
      </c>
      <c r="C56" s="18">
        <f t="shared" si="148"/>
        <v>3.9724012363099601</v>
      </c>
      <c r="D56" s="18">
        <f t="shared" si="148"/>
        <v>4.2551928103489116</v>
      </c>
      <c r="E56" s="18">
        <f t="shared" si="148"/>
        <v>4.603132418963539</v>
      </c>
      <c r="F56" s="18">
        <f t="shared" si="148"/>
        <v>5.3057733395876783</v>
      </c>
      <c r="H56" s="68">
        <f t="shared" si="105"/>
        <v>135.12783586460043</v>
      </c>
      <c r="I56" s="69">
        <f t="shared" si="106"/>
        <v>81.632527129945927</v>
      </c>
      <c r="J56" s="69">
        <f t="shared" si="107"/>
        <v>216.76036299454634</v>
      </c>
      <c r="L56" t="str">
        <f t="shared" si="140"/>
        <v>41 Administrative occupations</v>
      </c>
      <c r="M56" s="18">
        <f t="shared" si="149"/>
        <v>6.2313350057327055</v>
      </c>
      <c r="N56" s="18">
        <f t="shared" si="149"/>
        <v>5.9315269515747513</v>
      </c>
      <c r="O56" s="18">
        <f t="shared" si="149"/>
        <v>6.417275657287461</v>
      </c>
      <c r="P56" s="18">
        <f t="shared" si="149"/>
        <v>6.9111996080842379</v>
      </c>
      <c r="Q56" s="18">
        <f t="shared" si="149"/>
        <v>7.0489640204187793</v>
      </c>
      <c r="S56" s="68">
        <f t="shared" si="109"/>
        <v>104.61417899009022</v>
      </c>
      <c r="T56" s="69">
        <f t="shared" si="110"/>
        <v>78.846940017961188</v>
      </c>
      <c r="U56" s="69">
        <f t="shared" si="111"/>
        <v>183.46111900805141</v>
      </c>
      <c r="W56" t="str">
        <f t="shared" si="141"/>
        <v>41 Administrative occupations</v>
      </c>
      <c r="X56" s="18">
        <f t="shared" si="150"/>
        <v>10.455881486905627</v>
      </c>
      <c r="Y56" s="18">
        <f t="shared" si="150"/>
        <v>9.7371905989296188</v>
      </c>
      <c r="Z56" s="18">
        <f t="shared" si="150"/>
        <v>10.465907754506615</v>
      </c>
      <c r="AA56" s="18">
        <f t="shared" si="150"/>
        <v>11.264567329533799</v>
      </c>
      <c r="AB56" s="18">
        <f t="shared" si="150"/>
        <v>11.733049827585438</v>
      </c>
      <c r="AD56" s="68">
        <f t="shared" si="113"/>
        <v>37.183917346747798</v>
      </c>
      <c r="AE56" s="69">
        <f t="shared" si="114"/>
        <v>68.453701457747769</v>
      </c>
      <c r="AF56" s="69">
        <f t="shared" si="115"/>
        <v>105.63761880449556</v>
      </c>
      <c r="AH56" t="str">
        <f t="shared" si="142"/>
        <v>41 Administrative occupations</v>
      </c>
      <c r="AI56" s="18">
        <f t="shared" si="151"/>
        <v>11.273729848220576</v>
      </c>
      <c r="AJ56" s="18">
        <f t="shared" si="151"/>
        <v>11.702290998259024</v>
      </c>
      <c r="AK56" s="18">
        <f t="shared" si="151"/>
        <v>12.755222868282241</v>
      </c>
      <c r="AL56" s="18">
        <f t="shared" si="151"/>
        <v>14.421531301489177</v>
      </c>
      <c r="AM56" s="18">
        <f t="shared" si="151"/>
        <v>15.733640242965205</v>
      </c>
      <c r="AO56" s="68">
        <f t="shared" si="117"/>
        <v>32.393764301741776</v>
      </c>
      <c r="AP56" s="69">
        <f t="shared" si="118"/>
        <v>70.531732537037669</v>
      </c>
      <c r="AQ56" s="69">
        <f t="shared" si="119"/>
        <v>102.92549683877945</v>
      </c>
      <c r="AS56" t="str">
        <f t="shared" si="143"/>
        <v>41 Administrative occupations</v>
      </c>
      <c r="AT56" s="18">
        <f t="shared" si="152"/>
        <v>12.198955854674184</v>
      </c>
      <c r="AU56" s="18">
        <f t="shared" si="152"/>
        <v>11.686864723539104</v>
      </c>
      <c r="AV56" s="18">
        <f t="shared" si="152"/>
        <v>12.966132202161063</v>
      </c>
      <c r="AW56" s="18">
        <f t="shared" si="152"/>
        <v>13.2752052894907</v>
      </c>
      <c r="AX56" s="18">
        <f t="shared" si="152"/>
        <v>13.472795857754599</v>
      </c>
      <c r="AZ56" s="68">
        <f t="shared" si="121"/>
        <v>22.930279043400265</v>
      </c>
      <c r="BA56" s="69">
        <f t="shared" si="122"/>
        <v>62.438142320205401</v>
      </c>
      <c r="BB56" s="69">
        <f t="shared" si="123"/>
        <v>85.368421363605648</v>
      </c>
      <c r="BD56" t="str">
        <f t="shared" si="144"/>
        <v>41 Administrative occupations</v>
      </c>
      <c r="BE56" s="18">
        <f t="shared" si="153"/>
        <v>10.630199824923988</v>
      </c>
      <c r="BF56" s="18">
        <f t="shared" si="153"/>
        <v>9.7305742806158495</v>
      </c>
      <c r="BG56" s="18">
        <f t="shared" si="153"/>
        <v>10.330448022215867</v>
      </c>
      <c r="BH56" s="18">
        <f t="shared" si="153"/>
        <v>10.087259600805904</v>
      </c>
      <c r="BI56" s="18">
        <f t="shared" si="153"/>
        <v>9.065133911646253</v>
      </c>
      <c r="BK56" s="68">
        <f t="shared" si="125"/>
        <v>-8.534777981881092</v>
      </c>
      <c r="BL56" s="69">
        <f t="shared" si="126"/>
        <v>45.450430611976017</v>
      </c>
      <c r="BM56" s="69">
        <f t="shared" si="127"/>
        <v>36.915652630094925</v>
      </c>
      <c r="BO56" t="str">
        <f t="shared" si="145"/>
        <v>41 Administrative occupations</v>
      </c>
      <c r="BP56" s="18">
        <f t="shared" si="154"/>
        <v>12.610942310019965</v>
      </c>
      <c r="BQ56" s="18">
        <f t="shared" si="154"/>
        <v>11.70996883505447</v>
      </c>
      <c r="BR56" s="18">
        <f t="shared" si="154"/>
        <v>12.362821502191107</v>
      </c>
      <c r="BS56" s="18">
        <f t="shared" si="154"/>
        <v>12.09086539693832</v>
      </c>
      <c r="BT56" s="18">
        <f t="shared" si="154"/>
        <v>10.40615671697716</v>
      </c>
      <c r="BV56" s="68">
        <f t="shared" si="129"/>
        <v>-22.088247083247563</v>
      </c>
      <c r="BW56" s="69">
        <f t="shared" si="130"/>
        <v>43.082706706029114</v>
      </c>
      <c r="BX56" s="69">
        <f t="shared" si="131"/>
        <v>20.994459622781548</v>
      </c>
      <c r="BZ56" t="str">
        <f t="shared" si="146"/>
        <v>41 Administrative occupations</v>
      </c>
      <c r="CA56" s="18">
        <f t="shared" si="155"/>
        <v>9.8415445918930367</v>
      </c>
      <c r="CB56" s="18">
        <f t="shared" si="155"/>
        <v>8.7706117169574771</v>
      </c>
      <c r="CC56" s="18">
        <f t="shared" si="155"/>
        <v>8.728826773417282</v>
      </c>
      <c r="CD56" s="18">
        <f t="shared" si="155"/>
        <v>7.6131586503111972</v>
      </c>
      <c r="CE56" s="18">
        <f t="shared" si="155"/>
        <v>4.3018836666713334</v>
      </c>
      <c r="CG56" s="68">
        <f t="shared" si="133"/>
        <v>-73.255206300913827</v>
      </c>
      <c r="CH56" s="69">
        <f t="shared" si="134"/>
        <v>23.120561838693053</v>
      </c>
      <c r="CI56" s="69">
        <f t="shared" si="135"/>
        <v>-50.13464446222077</v>
      </c>
      <c r="CK56" t="str">
        <f t="shared" si="147"/>
        <v>41 Administrative occupations</v>
      </c>
      <c r="CL56" s="18">
        <f t="shared" si="156"/>
        <v>6.4449802840880048</v>
      </c>
      <c r="CM56" s="18">
        <f t="shared" si="156"/>
        <v>6.132048296959101</v>
      </c>
      <c r="CN56" s="18">
        <f t="shared" si="156"/>
        <v>7.1197875993374584</v>
      </c>
      <c r="CO56" s="18">
        <f t="shared" si="156"/>
        <v>7.884466108219236</v>
      </c>
      <c r="CP56" s="18">
        <f t="shared" si="156"/>
        <v>9.5576683826056641</v>
      </c>
      <c r="CR56" s="68">
        <f t="shared" si="137"/>
        <v>-45.742416639612131</v>
      </c>
      <c r="CS56" s="69">
        <f t="shared" si="138"/>
        <v>22.972198007427437</v>
      </c>
      <c r="CT56" s="69">
        <f t="shared" si="139"/>
        <v>-22.77021863218469</v>
      </c>
    </row>
    <row r="57" spans="1:98" x14ac:dyDescent="0.2">
      <c r="A57" t="str">
        <f t="shared" si="103"/>
        <v>42 Secretarial and related occupations</v>
      </c>
      <c r="B57" s="18">
        <f t="shared" si="148"/>
        <v>0.31326117810580917</v>
      </c>
      <c r="C57" s="18">
        <f t="shared" si="148"/>
        <v>0.26001534422519024</v>
      </c>
      <c r="D57" s="18">
        <f t="shared" si="148"/>
        <v>0.31669923482455448</v>
      </c>
      <c r="E57" s="18">
        <f t="shared" si="148"/>
        <v>0.35804585690423546</v>
      </c>
      <c r="F57" s="18">
        <f t="shared" si="148"/>
        <v>0.40934434854012275</v>
      </c>
      <c r="H57" s="68">
        <f t="shared" si="105"/>
        <v>143.73414918102762</v>
      </c>
      <c r="I57" s="69">
        <f t="shared" si="106"/>
        <v>99.803576656410755</v>
      </c>
      <c r="J57" s="69">
        <f t="shared" si="107"/>
        <v>243.53772583743842</v>
      </c>
      <c r="L57" t="str">
        <f t="shared" si="140"/>
        <v>42 Secretarial and related occupations</v>
      </c>
      <c r="M57" s="18">
        <f t="shared" si="149"/>
        <v>0.97341454919161796</v>
      </c>
      <c r="N57" s="18">
        <f t="shared" si="149"/>
        <v>0.86547044642420345</v>
      </c>
      <c r="O57" s="18">
        <f t="shared" si="149"/>
        <v>0.98882240681977762</v>
      </c>
      <c r="P57" s="18">
        <f t="shared" si="149"/>
        <v>0.99117885578590903</v>
      </c>
      <c r="Q57" s="18">
        <f t="shared" si="149"/>
        <v>0.57941135889847628</v>
      </c>
      <c r="S57" s="68">
        <f t="shared" si="109"/>
        <v>9.1515312146024232</v>
      </c>
      <c r="T57" s="69">
        <f t="shared" si="110"/>
        <v>64.152825942783025</v>
      </c>
      <c r="U57" s="69">
        <f t="shared" si="111"/>
        <v>73.304357157385468</v>
      </c>
      <c r="W57" t="str">
        <f t="shared" si="141"/>
        <v>42 Secretarial and related occupations</v>
      </c>
      <c r="X57" s="18">
        <f t="shared" si="150"/>
        <v>1.6307022307848862</v>
      </c>
      <c r="Y57" s="18">
        <f t="shared" si="150"/>
        <v>1.4684771653932027</v>
      </c>
      <c r="Z57" s="18">
        <f t="shared" si="150"/>
        <v>1.5753982095361834</v>
      </c>
      <c r="AA57" s="18">
        <f t="shared" si="150"/>
        <v>1.7841003624948422</v>
      </c>
      <c r="AB57" s="18">
        <f t="shared" si="150"/>
        <v>1.9554530088462152</v>
      </c>
      <c r="AD57" s="68">
        <f t="shared" si="113"/>
        <v>51.888965485606974</v>
      </c>
      <c r="AE57" s="69">
        <f t="shared" si="114"/>
        <v>82.090474538069031</v>
      </c>
      <c r="AF57" s="69">
        <f t="shared" si="115"/>
        <v>133.97944002367601</v>
      </c>
      <c r="AH57" t="str">
        <f t="shared" si="142"/>
        <v>42 Secretarial and related occupations</v>
      </c>
      <c r="AI57" s="18">
        <f t="shared" si="151"/>
        <v>2.4542401405588179</v>
      </c>
      <c r="AJ57" s="18">
        <f t="shared" si="151"/>
        <v>2.344210908061481</v>
      </c>
      <c r="AK57" s="18">
        <f t="shared" si="151"/>
        <v>2.62157155555763</v>
      </c>
      <c r="AL57" s="18">
        <f t="shared" si="151"/>
        <v>2.7900256967298782</v>
      </c>
      <c r="AM57" s="18">
        <f t="shared" si="151"/>
        <v>2.4953527517282694</v>
      </c>
      <c r="AO57" s="68">
        <f t="shared" si="117"/>
        <v>2.1636963545479211</v>
      </c>
      <c r="AP57" s="69">
        <f t="shared" si="118"/>
        <v>63.438427290099497</v>
      </c>
      <c r="AQ57" s="69">
        <f t="shared" si="119"/>
        <v>65.602123644647421</v>
      </c>
      <c r="AS57" t="str">
        <f t="shared" si="143"/>
        <v>42 Secretarial and related occupations</v>
      </c>
      <c r="AT57" s="18">
        <f t="shared" si="152"/>
        <v>2.2403867214559581</v>
      </c>
      <c r="AU57" s="18">
        <f t="shared" si="152"/>
        <v>1.9065070446591896</v>
      </c>
      <c r="AV57" s="18">
        <f t="shared" si="152"/>
        <v>2.1647537511412795</v>
      </c>
      <c r="AW57" s="18">
        <f t="shared" si="152"/>
        <v>2.1662049180989604</v>
      </c>
      <c r="AX57" s="18">
        <f t="shared" si="152"/>
        <v>1.9245059835497074</v>
      </c>
      <c r="AZ57" s="68">
        <f t="shared" si="121"/>
        <v>5.1773800218519916</v>
      </c>
      <c r="BA57" s="69">
        <f t="shared" si="122"/>
        <v>59.34678112248826</v>
      </c>
      <c r="BB57" s="69">
        <f t="shared" si="123"/>
        <v>64.524161144340255</v>
      </c>
      <c r="BD57" t="str">
        <f t="shared" si="144"/>
        <v>42 Secretarial and related occupations</v>
      </c>
      <c r="BE57" s="18">
        <f t="shared" si="153"/>
        <v>2.187980608198838</v>
      </c>
      <c r="BF57" s="18">
        <f t="shared" si="153"/>
        <v>1.8705167686087365</v>
      </c>
      <c r="BG57" s="18">
        <f t="shared" si="153"/>
        <v>1.8439792338159817</v>
      </c>
      <c r="BH57" s="18">
        <f t="shared" si="153"/>
        <v>1.6966800327627682</v>
      </c>
      <c r="BI57" s="18">
        <f t="shared" si="153"/>
        <v>0.49271273924274978</v>
      </c>
      <c r="BK57" s="68">
        <f t="shared" si="125"/>
        <v>-72.149134805514166</v>
      </c>
      <c r="BL57" s="69">
        <f t="shared" si="126"/>
        <v>35.401820937109626</v>
      </c>
      <c r="BM57" s="69">
        <f t="shared" si="127"/>
        <v>-36.747313868404532</v>
      </c>
      <c r="BO57" t="str">
        <f t="shared" si="145"/>
        <v>42 Secretarial and related occupations</v>
      </c>
      <c r="BP57" s="18">
        <f t="shared" si="154"/>
        <v>2.8994021647036994</v>
      </c>
      <c r="BQ57" s="18">
        <f t="shared" si="154"/>
        <v>2.2487783014358524</v>
      </c>
      <c r="BR57" s="18">
        <f t="shared" si="154"/>
        <v>2.1763519618204783</v>
      </c>
      <c r="BS57" s="18">
        <f t="shared" si="154"/>
        <v>1.5114742856285617</v>
      </c>
      <c r="BT57" s="18">
        <f t="shared" si="154"/>
        <v>0.41442145176169054</v>
      </c>
      <c r="BV57" s="68">
        <f t="shared" si="129"/>
        <v>-82.374424395545645</v>
      </c>
      <c r="BW57" s="69">
        <f t="shared" si="130"/>
        <v>26.439369657858769</v>
      </c>
      <c r="BX57" s="69">
        <f t="shared" si="131"/>
        <v>-55.935054737686876</v>
      </c>
      <c r="BZ57" t="str">
        <f t="shared" si="146"/>
        <v>42 Secretarial and related occupations</v>
      </c>
      <c r="CA57" s="18">
        <f t="shared" si="155"/>
        <v>3.6247026660993642</v>
      </c>
      <c r="CB57" s="18">
        <f t="shared" si="155"/>
        <v>3.4932914697757771</v>
      </c>
      <c r="CC57" s="18">
        <f t="shared" si="155"/>
        <v>3.1384764281705717</v>
      </c>
      <c r="CD57" s="18">
        <f t="shared" si="155"/>
        <v>2.7153306370115882</v>
      </c>
      <c r="CE57" s="18">
        <f t="shared" si="155"/>
        <v>0.81454388237797415</v>
      </c>
      <c r="CG57" s="68">
        <f t="shared" si="133"/>
        <v>-85.915803347850371</v>
      </c>
      <c r="CH57" s="69">
        <f t="shared" si="134"/>
        <v>23.957342660879359</v>
      </c>
      <c r="CI57" s="69">
        <f t="shared" si="135"/>
        <v>-61.958460686971009</v>
      </c>
      <c r="CK57" t="str">
        <f t="shared" si="147"/>
        <v>42 Secretarial and related occupations</v>
      </c>
      <c r="CL57" s="18">
        <f t="shared" si="156"/>
        <v>2.1621117513985388</v>
      </c>
      <c r="CM57" s="18">
        <f t="shared" si="156"/>
        <v>2.1556258811702391</v>
      </c>
      <c r="CN57" s="18">
        <f t="shared" si="156"/>
        <v>2.527206058954603</v>
      </c>
      <c r="CO57" s="18">
        <f t="shared" si="156"/>
        <v>3.2173758667799541</v>
      </c>
      <c r="CP57" s="18">
        <f t="shared" si="156"/>
        <v>3.9151105206578309</v>
      </c>
      <c r="CR57" s="68">
        <f t="shared" si="137"/>
        <v>-37.384925969027641</v>
      </c>
      <c r="CS57" s="69">
        <f t="shared" si="138"/>
        <v>32.291632452046464</v>
      </c>
      <c r="CT57" s="69">
        <f t="shared" si="139"/>
        <v>-5.0932935169811708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0.11573591578980701</v>
      </c>
      <c r="C58" s="18">
        <f t="shared" si="148"/>
        <v>0.1153502118440687</v>
      </c>
      <c r="D58" s="18">
        <f t="shared" si="148"/>
        <v>8.8471192225488215E-2</v>
      </c>
      <c r="E58" s="18">
        <f t="shared" si="148"/>
        <v>8.7404892523626085E-2</v>
      </c>
      <c r="F58" s="18">
        <f t="shared" si="148"/>
        <v>0.11363876716126253</v>
      </c>
      <c r="H58" s="68">
        <f t="shared" si="105"/>
        <v>142.21399378806302</v>
      </c>
      <c r="I58" s="69">
        <f t="shared" si="106"/>
        <v>98.412651425687713</v>
      </c>
      <c r="J58" s="69">
        <f t="shared" si="107"/>
        <v>240.62664521375078</v>
      </c>
      <c r="L58" t="str">
        <f t="shared" si="140"/>
        <v>51 Skilled agricultural and related trades</v>
      </c>
      <c r="M58" s="18">
        <f t="shared" si="149"/>
        <v>0.16300312318100796</v>
      </c>
      <c r="N58" s="18">
        <f t="shared" si="149"/>
        <v>0.12081883186359491</v>
      </c>
      <c r="O58" s="18">
        <f t="shared" si="149"/>
        <v>0.10091186129141086</v>
      </c>
      <c r="P58" s="18">
        <f t="shared" si="149"/>
        <v>9.6691235283920096E-2</v>
      </c>
      <c r="Q58" s="18">
        <f t="shared" si="149"/>
        <v>9.4615687292703851E-2</v>
      </c>
      <c r="S58" s="68">
        <f t="shared" si="109"/>
        <v>74.655416342323164</v>
      </c>
      <c r="T58" s="69">
        <f t="shared" si="110"/>
        <v>71.540619955568772</v>
      </c>
      <c r="U58" s="69">
        <f t="shared" si="111"/>
        <v>146.19603629789196</v>
      </c>
      <c r="W58" t="str">
        <f t="shared" si="141"/>
        <v>51 Skilled agricultural and related trades</v>
      </c>
      <c r="X58" s="18">
        <f t="shared" si="150"/>
        <v>0.53739582941963771</v>
      </c>
      <c r="Y58" s="18">
        <f t="shared" si="150"/>
        <v>0.40399036277003364</v>
      </c>
      <c r="Z58" s="18">
        <f t="shared" si="150"/>
        <v>0.33775485935923255</v>
      </c>
      <c r="AA58" s="18">
        <f t="shared" si="150"/>
        <v>0.34863883569014747</v>
      </c>
      <c r="AB58" s="18">
        <f t="shared" si="150"/>
        <v>0.40950394306433308</v>
      </c>
      <c r="AD58" s="68">
        <f t="shared" si="113"/>
        <v>48.363021559779099</v>
      </c>
      <c r="AE58" s="69">
        <f t="shared" si="114"/>
        <v>82.055018570487618</v>
      </c>
      <c r="AF58" s="69">
        <f t="shared" si="115"/>
        <v>130.41804013026672</v>
      </c>
      <c r="AH58" t="str">
        <f t="shared" si="142"/>
        <v>51 Skilled agricultural and related trades</v>
      </c>
      <c r="AI58" s="18">
        <f t="shared" si="151"/>
        <v>0.66630293960436127</v>
      </c>
      <c r="AJ58" s="18">
        <f t="shared" si="151"/>
        <v>0.63649113284834036</v>
      </c>
      <c r="AK58" s="18">
        <f t="shared" si="151"/>
        <v>0.50266625432164147</v>
      </c>
      <c r="AL58" s="18">
        <f t="shared" si="151"/>
        <v>0.59431196550297816</v>
      </c>
      <c r="AM58" s="18">
        <f t="shared" si="151"/>
        <v>0.73429226549644322</v>
      </c>
      <c r="AO58" s="68">
        <f t="shared" si="117"/>
        <v>56.788999684170527</v>
      </c>
      <c r="AP58" s="69">
        <f t="shared" si="118"/>
        <v>89.103944749406779</v>
      </c>
      <c r="AQ58" s="69">
        <f t="shared" si="119"/>
        <v>145.89294443357733</v>
      </c>
      <c r="AS58" t="str">
        <f t="shared" si="143"/>
        <v>51 Skilled agricultural and related trades</v>
      </c>
      <c r="AT58" s="18">
        <f t="shared" si="152"/>
        <v>1.2629089368488298</v>
      </c>
      <c r="AU58" s="18">
        <f t="shared" si="152"/>
        <v>1.1336235344869923</v>
      </c>
      <c r="AV58" s="18">
        <f t="shared" si="152"/>
        <v>0.92301940873534738</v>
      </c>
      <c r="AW58" s="18">
        <f t="shared" si="152"/>
        <v>1.0144264269413521</v>
      </c>
      <c r="AX58" s="18">
        <f t="shared" si="152"/>
        <v>1.3441120668947435</v>
      </c>
      <c r="AZ58" s="68">
        <f t="shared" si="121"/>
        <v>72.280542344228706</v>
      </c>
      <c r="BA58" s="69">
        <f t="shared" si="122"/>
        <v>81.64804317100706</v>
      </c>
      <c r="BB58" s="69">
        <f t="shared" si="123"/>
        <v>153.92858551523574</v>
      </c>
      <c r="BD58" t="str">
        <f t="shared" si="144"/>
        <v>51 Skilled agricultural and related trades</v>
      </c>
      <c r="BE58" s="18">
        <f t="shared" si="153"/>
        <v>0.56021273755167666</v>
      </c>
      <c r="BF58" s="18">
        <f t="shared" si="153"/>
        <v>0.49151106882269108</v>
      </c>
      <c r="BG58" s="18">
        <f t="shared" si="153"/>
        <v>0.39971928098179521</v>
      </c>
      <c r="BH58" s="18">
        <f t="shared" si="153"/>
        <v>0.39164534520075117</v>
      </c>
      <c r="BI58" s="18">
        <f t="shared" si="153"/>
        <v>0.43200764922077867</v>
      </c>
      <c r="BK58" s="68">
        <f t="shared" si="125"/>
        <v>12.651574186375845</v>
      </c>
      <c r="BL58" s="69">
        <f t="shared" si="126"/>
        <v>55.11059047015663</v>
      </c>
      <c r="BM58" s="69">
        <f t="shared" si="127"/>
        <v>67.762164656532477</v>
      </c>
      <c r="BO58" t="str">
        <f t="shared" si="145"/>
        <v>51 Skilled agricultural and related trades</v>
      </c>
      <c r="BP58" s="18">
        <f t="shared" si="154"/>
        <v>0.93054277409468589</v>
      </c>
      <c r="BQ58" s="18">
        <f t="shared" si="154"/>
        <v>0.82890421769442491</v>
      </c>
      <c r="BR58" s="18">
        <f t="shared" si="154"/>
        <v>0.71658041549855755</v>
      </c>
      <c r="BS58" s="18">
        <f t="shared" si="154"/>
        <v>0.68998932939466462</v>
      </c>
      <c r="BT58" s="18">
        <f t="shared" si="154"/>
        <v>0.74343935240625869</v>
      </c>
      <c r="BV58" s="68">
        <f t="shared" si="129"/>
        <v>-3.9691388021543585</v>
      </c>
      <c r="BW58" s="69">
        <f t="shared" si="130"/>
        <v>56.265784088135973</v>
      </c>
      <c r="BX58" s="69">
        <f t="shared" si="131"/>
        <v>52.296645285981612</v>
      </c>
      <c r="BZ58" t="str">
        <f t="shared" si="146"/>
        <v>51 Skilled agricultural and related trades</v>
      </c>
      <c r="CA58" s="18">
        <f t="shared" si="155"/>
        <v>1.1031739567992334</v>
      </c>
      <c r="CB58" s="18">
        <f t="shared" si="155"/>
        <v>1.0263329791096776</v>
      </c>
      <c r="CC58" s="18">
        <f t="shared" si="155"/>
        <v>1.1128875743109095</v>
      </c>
      <c r="CD58" s="18">
        <f t="shared" si="155"/>
        <v>1.21679402688547</v>
      </c>
      <c r="CE58" s="18">
        <f t="shared" si="155"/>
        <v>2.2679517217730982</v>
      </c>
      <c r="CG58" s="68">
        <f t="shared" si="133"/>
        <v>10.590794282636523</v>
      </c>
      <c r="CH58" s="69">
        <f t="shared" si="134"/>
        <v>46.679232186337217</v>
      </c>
      <c r="CI58" s="69">
        <f t="shared" si="135"/>
        <v>57.270026468973732</v>
      </c>
      <c r="CK58" t="str">
        <f t="shared" si="147"/>
        <v>51 Skilled agricultural and related trades</v>
      </c>
      <c r="CL58" s="18">
        <f t="shared" si="156"/>
        <v>1.8519199898377854</v>
      </c>
      <c r="CM58" s="18">
        <f t="shared" si="156"/>
        <v>1.8268286157321574</v>
      </c>
      <c r="CN58" s="18">
        <f t="shared" si="156"/>
        <v>1.4518141596518992</v>
      </c>
      <c r="CO58" s="18">
        <f t="shared" si="156"/>
        <v>1.7657939010642949</v>
      </c>
      <c r="CP58" s="18">
        <f t="shared" si="156"/>
        <v>1.7322209735187473</v>
      </c>
      <c r="CR58" s="68">
        <f t="shared" si="137"/>
        <v>-51.775493613114335</v>
      </c>
      <c r="CS58" s="69">
        <f t="shared" si="138"/>
        <v>26.993683507548589</v>
      </c>
      <c r="CT58" s="69">
        <f t="shared" si="139"/>
        <v>-24.781810105565739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0.26065542901224859</v>
      </c>
      <c r="C59" s="18">
        <f t="shared" si="148"/>
        <v>0.20610221772991488</v>
      </c>
      <c r="D59" s="18">
        <f t="shared" si="148"/>
        <v>0.15508874141725645</v>
      </c>
      <c r="E59" s="18">
        <f t="shared" si="148"/>
        <v>0.15048599762773435</v>
      </c>
      <c r="F59" s="18">
        <f t="shared" si="148"/>
        <v>0.14847689235073208</v>
      </c>
      <c r="H59" s="68">
        <f t="shared" si="105"/>
        <v>80.531584732226577</v>
      </c>
      <c r="I59" s="69">
        <f t="shared" si="106"/>
        <v>57.245630756861679</v>
      </c>
      <c r="J59" s="69">
        <f t="shared" si="107"/>
        <v>137.77721548908826</v>
      </c>
      <c r="L59" t="str">
        <f t="shared" si="140"/>
        <v>52 Skilled metal, electrical and electronic trades</v>
      </c>
      <c r="M59" s="18">
        <f t="shared" si="149"/>
        <v>0.97480811022215896</v>
      </c>
      <c r="N59" s="18">
        <f t="shared" si="149"/>
        <v>0.89086246335599184</v>
      </c>
      <c r="O59" s="18">
        <f t="shared" si="149"/>
        <v>0.63074913799656129</v>
      </c>
      <c r="P59" s="18">
        <f t="shared" si="149"/>
        <v>0.79616711408790797</v>
      </c>
      <c r="Q59" s="18">
        <f t="shared" si="149"/>
        <v>0.87825458377792254</v>
      </c>
      <c r="S59" s="68">
        <f t="shared" si="109"/>
        <v>159.37307213604447</v>
      </c>
      <c r="T59" s="69">
        <f t="shared" si="110"/>
        <v>83.113714069166718</v>
      </c>
      <c r="U59" s="69">
        <f t="shared" si="111"/>
        <v>242.48678620521119</v>
      </c>
      <c r="W59" t="str">
        <f t="shared" si="141"/>
        <v>52 Skilled metal, electrical and electronic trades</v>
      </c>
      <c r="X59" s="18">
        <f t="shared" si="150"/>
        <v>1.3278014436172223</v>
      </c>
      <c r="Y59" s="18">
        <f t="shared" si="150"/>
        <v>1.2526134841084007</v>
      </c>
      <c r="Z59" s="18">
        <f t="shared" si="150"/>
        <v>0.89790038034068786</v>
      </c>
      <c r="AA59" s="18">
        <f t="shared" si="150"/>
        <v>1.0004128913093253</v>
      </c>
      <c r="AB59" s="18">
        <f t="shared" si="150"/>
        <v>1.056035828465999</v>
      </c>
      <c r="AD59" s="68">
        <f t="shared" si="113"/>
        <v>43.919514441231144</v>
      </c>
      <c r="AE59" s="69">
        <f t="shared" si="114"/>
        <v>60.273469412155819</v>
      </c>
      <c r="AF59" s="69">
        <f t="shared" si="115"/>
        <v>104.19298385338698</v>
      </c>
      <c r="AH59" t="str">
        <f t="shared" si="142"/>
        <v>52 Skilled metal, electrical and electronic trades</v>
      </c>
      <c r="AI59" s="18">
        <f t="shared" si="151"/>
        <v>1.5948113642624848</v>
      </c>
      <c r="AJ59" s="18">
        <f t="shared" si="151"/>
        <v>1.5160053912037565</v>
      </c>
      <c r="AK59" s="18">
        <f t="shared" si="151"/>
        <v>1.1341946502218183</v>
      </c>
      <c r="AL59" s="18">
        <f t="shared" si="151"/>
        <v>1.2945228436065586</v>
      </c>
      <c r="AM59" s="18">
        <f t="shared" si="151"/>
        <v>1.4654980797823816</v>
      </c>
      <c r="AO59" s="68">
        <f t="shared" si="117"/>
        <v>38.683254718606754</v>
      </c>
      <c r="AP59" s="69">
        <f t="shared" si="118"/>
        <v>50.931595956437214</v>
      </c>
      <c r="AQ59" s="69">
        <f t="shared" si="119"/>
        <v>89.614850675043968</v>
      </c>
      <c r="AS59" t="str">
        <f t="shared" si="143"/>
        <v>52 Skilled metal, electrical and electronic trades</v>
      </c>
      <c r="AT59" s="18">
        <f t="shared" si="152"/>
        <v>7.5035326926430255</v>
      </c>
      <c r="AU59" s="18">
        <f t="shared" si="152"/>
        <v>6.9874475672871705</v>
      </c>
      <c r="AV59" s="18">
        <f t="shared" si="152"/>
        <v>5.5022120333296742</v>
      </c>
      <c r="AW59" s="18">
        <f t="shared" si="152"/>
        <v>5.5146278813466818</v>
      </c>
      <c r="AX59" s="18">
        <f t="shared" si="152"/>
        <v>5.3495912721178582</v>
      </c>
      <c r="AZ59" s="68">
        <f t="shared" si="121"/>
        <v>15.025694134668601</v>
      </c>
      <c r="BA59" s="69">
        <f t="shared" si="122"/>
        <v>46.070138770300275</v>
      </c>
      <c r="BB59" s="69">
        <f t="shared" si="123"/>
        <v>61.095832904968873</v>
      </c>
      <c r="BD59" t="str">
        <f t="shared" si="144"/>
        <v>52 Skilled metal, electrical and electronic trades</v>
      </c>
      <c r="BE59" s="18">
        <f t="shared" si="153"/>
        <v>9.5418920685405517</v>
      </c>
      <c r="BF59" s="18">
        <f t="shared" si="153"/>
        <v>9.2984475175059078</v>
      </c>
      <c r="BG59" s="18">
        <f t="shared" si="153"/>
        <v>8.0918875148699279</v>
      </c>
      <c r="BH59" s="18">
        <f t="shared" si="153"/>
        <v>7.8295479552171807</v>
      </c>
      <c r="BI59" s="18">
        <f t="shared" si="153"/>
        <v>7.5306792406251262</v>
      </c>
      <c r="BK59" s="68">
        <f t="shared" si="125"/>
        <v>-2.9969837479522079</v>
      </c>
      <c r="BL59" s="69">
        <f t="shared" si="126"/>
        <v>34.763637386718401</v>
      </c>
      <c r="BM59" s="69">
        <f t="shared" si="127"/>
        <v>31.766653638766197</v>
      </c>
      <c r="BO59" t="str">
        <f t="shared" si="145"/>
        <v>52 Skilled metal, electrical and electronic trades</v>
      </c>
      <c r="BP59" s="18">
        <f t="shared" si="154"/>
        <v>5.5052508326657801</v>
      </c>
      <c r="BQ59" s="18">
        <f t="shared" si="154"/>
        <v>5.3578009031361828</v>
      </c>
      <c r="BR59" s="18">
        <f t="shared" si="154"/>
        <v>4.9614788094421183</v>
      </c>
      <c r="BS59" s="18">
        <f t="shared" si="154"/>
        <v>4.7853497058224859</v>
      </c>
      <c r="BT59" s="18">
        <f t="shared" si="154"/>
        <v>4.7158316571045784</v>
      </c>
      <c r="BV59" s="68">
        <f t="shared" si="129"/>
        <v>-12.021335541703433</v>
      </c>
      <c r="BW59" s="69">
        <f t="shared" si="130"/>
        <v>36.78713315778171</v>
      </c>
      <c r="BX59" s="69">
        <f t="shared" si="131"/>
        <v>24.765797616078274</v>
      </c>
      <c r="BZ59" t="str">
        <f t="shared" si="146"/>
        <v>52 Skilled metal, electrical and electronic trades</v>
      </c>
      <c r="CA59" s="18">
        <f t="shared" si="155"/>
        <v>4.3903878562985215</v>
      </c>
      <c r="CB59" s="18">
        <f t="shared" si="155"/>
        <v>4.1787320497268698</v>
      </c>
      <c r="CC59" s="18">
        <f t="shared" si="155"/>
        <v>4.0206501203561356</v>
      </c>
      <c r="CD59" s="18">
        <f t="shared" si="155"/>
        <v>3.8083620942808962</v>
      </c>
      <c r="CE59" s="18">
        <f t="shared" si="155"/>
        <v>3.2881780448918034</v>
      </c>
      <c r="CG59" s="68">
        <f t="shared" si="133"/>
        <v>-55.61916097794635</v>
      </c>
      <c r="CH59" s="69">
        <f t="shared" si="134"/>
        <v>25.1612591737969</v>
      </c>
      <c r="CI59" s="69">
        <f t="shared" si="135"/>
        <v>-30.457901804149444</v>
      </c>
      <c r="CK59" t="str">
        <f t="shared" si="147"/>
        <v>52 Skilled metal, electrical and electronic trades</v>
      </c>
      <c r="CL59" s="18">
        <f t="shared" si="156"/>
        <v>4.8698749669797623</v>
      </c>
      <c r="CM59" s="18">
        <f t="shared" si="156"/>
        <v>5.0085426975701983</v>
      </c>
      <c r="CN59" s="18">
        <f t="shared" si="156"/>
        <v>3.9742706045967808</v>
      </c>
      <c r="CO59" s="18">
        <f t="shared" si="156"/>
        <v>3.7052433710283843</v>
      </c>
      <c r="CP59" s="18">
        <f t="shared" si="156"/>
        <v>3.5451830841841225</v>
      </c>
      <c r="CR59" s="68">
        <f t="shared" si="137"/>
        <v>-63.945725574341694</v>
      </c>
      <c r="CS59" s="69">
        <f t="shared" si="138"/>
        <v>19.222717578522641</v>
      </c>
      <c r="CT59" s="69">
        <f t="shared" si="139"/>
        <v>-44.723007995819046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0.12966968102475177</v>
      </c>
      <c r="C60" s="18">
        <f t="shared" si="148"/>
        <v>7.6720841892247468E-2</v>
      </c>
      <c r="D60" s="18">
        <f t="shared" si="148"/>
        <v>4.9366778037300572E-2</v>
      </c>
      <c r="E60" s="18">
        <f t="shared" si="148"/>
        <v>5.6925325044685143E-2</v>
      </c>
      <c r="F60" s="18">
        <f t="shared" si="148"/>
        <v>4.1751142568539706E-2</v>
      </c>
      <c r="H60" s="68">
        <f t="shared" si="105"/>
        <v>59.480716569583905</v>
      </c>
      <c r="I60" s="69">
        <f t="shared" si="106"/>
        <v>58.930815800953738</v>
      </c>
      <c r="J60" s="69">
        <f t="shared" si="107"/>
        <v>118.41153237053766</v>
      </c>
      <c r="L60" t="str">
        <f t="shared" si="140"/>
        <v>53 Skilled construction and building trades</v>
      </c>
      <c r="M60" s="18">
        <f t="shared" si="149"/>
        <v>0.38137523684772651</v>
      </c>
      <c r="N60" s="18">
        <f t="shared" si="149"/>
        <v>0.34768466120247116</v>
      </c>
      <c r="O60" s="18">
        <f t="shared" si="149"/>
        <v>0.24711612692348139</v>
      </c>
      <c r="P60" s="18">
        <f t="shared" si="149"/>
        <v>0.26384583230475661</v>
      </c>
      <c r="Q60" s="18">
        <f t="shared" si="149"/>
        <v>0.25488991048906601</v>
      </c>
      <c r="S60" s="68">
        <f t="shared" si="109"/>
        <v>92.137742084202017</v>
      </c>
      <c r="T60" s="69">
        <f t="shared" si="110"/>
        <v>67.291187455473661</v>
      </c>
      <c r="U60" s="69">
        <f t="shared" si="111"/>
        <v>159.42892953967569</v>
      </c>
      <c r="W60" t="str">
        <f t="shared" si="141"/>
        <v>53 Skilled construction and building trades</v>
      </c>
      <c r="X60" s="18">
        <f t="shared" si="150"/>
        <v>0.68292455394610763</v>
      </c>
      <c r="Y60" s="18">
        <f t="shared" si="150"/>
        <v>0.61846280960559319</v>
      </c>
      <c r="Z60" s="18">
        <f t="shared" si="150"/>
        <v>0.44582147296703967</v>
      </c>
      <c r="AA60" s="18">
        <f t="shared" si="150"/>
        <v>0.47878133961531494</v>
      </c>
      <c r="AB60" s="18">
        <f t="shared" si="150"/>
        <v>0.46099475993</v>
      </c>
      <c r="AD60" s="68">
        <f t="shared" si="113"/>
        <v>26.533113398429752</v>
      </c>
      <c r="AE60" s="69">
        <f t="shared" si="114"/>
        <v>58.057487525355086</v>
      </c>
      <c r="AF60" s="69">
        <f t="shared" si="115"/>
        <v>84.590600923784848</v>
      </c>
      <c r="AH60" t="str">
        <f t="shared" si="142"/>
        <v>53 Skilled construction and building trades</v>
      </c>
      <c r="AI60" s="18">
        <f t="shared" si="151"/>
        <v>1.2697366417137848</v>
      </c>
      <c r="AJ60" s="18">
        <f t="shared" si="151"/>
        <v>1.4922227712197946</v>
      </c>
      <c r="AK60" s="18">
        <f t="shared" si="151"/>
        <v>1.1774868718224989</v>
      </c>
      <c r="AL60" s="18">
        <f t="shared" si="151"/>
        <v>1.3885225208065888</v>
      </c>
      <c r="AM60" s="18">
        <f t="shared" si="151"/>
        <v>1.4568302944366167</v>
      </c>
      <c r="AO60" s="68">
        <f t="shared" si="117"/>
        <v>32.794245693805884</v>
      </c>
      <c r="AP60" s="69">
        <f t="shared" si="118"/>
        <v>63.128189766182572</v>
      </c>
      <c r="AQ60" s="69">
        <f t="shared" si="119"/>
        <v>95.922435459988449</v>
      </c>
      <c r="AS60" t="str">
        <f t="shared" si="143"/>
        <v>53 Skilled construction and building trades</v>
      </c>
      <c r="AT60" s="18">
        <f t="shared" si="152"/>
        <v>1.943157004992482</v>
      </c>
      <c r="AU60" s="18">
        <f t="shared" si="152"/>
        <v>2.1380325587059286</v>
      </c>
      <c r="AV60" s="18">
        <f t="shared" si="152"/>
        <v>1.6833495369844347</v>
      </c>
      <c r="AW60" s="18">
        <f t="shared" si="152"/>
        <v>1.8358211098805457</v>
      </c>
      <c r="AX60" s="18">
        <f t="shared" si="152"/>
        <v>1.6552035286703257</v>
      </c>
      <c r="AZ60" s="68">
        <f t="shared" si="121"/>
        <v>16.329184373074142</v>
      </c>
      <c r="BA60" s="69">
        <f t="shared" si="122"/>
        <v>56.281025416934185</v>
      </c>
      <c r="BB60" s="69">
        <f t="shared" si="123"/>
        <v>72.610209790008327</v>
      </c>
      <c r="BD60" t="str">
        <f t="shared" si="144"/>
        <v>53 Skilled construction and building trades</v>
      </c>
      <c r="BE60" s="18">
        <f t="shared" si="153"/>
        <v>5.3416076751007759</v>
      </c>
      <c r="BF60" s="18">
        <f t="shared" si="153"/>
        <v>5.603445399270818</v>
      </c>
      <c r="BG60" s="18">
        <f t="shared" si="153"/>
        <v>4.8819313107701889</v>
      </c>
      <c r="BH60" s="18">
        <f t="shared" si="153"/>
        <v>4.6759302461523706</v>
      </c>
      <c r="BI60" s="18">
        <f t="shared" si="153"/>
        <v>4.1374082095892222</v>
      </c>
      <c r="BK60" s="68">
        <f t="shared" si="125"/>
        <v>-11.664019660751039</v>
      </c>
      <c r="BL60" s="69">
        <f t="shared" si="126"/>
        <v>36.679573359414633</v>
      </c>
      <c r="BM60" s="69">
        <f t="shared" si="127"/>
        <v>25.015553698663588</v>
      </c>
      <c r="BO60" t="str">
        <f t="shared" si="145"/>
        <v>53 Skilled construction and building trades</v>
      </c>
      <c r="BP60" s="18">
        <f t="shared" si="154"/>
        <v>4.5921916798513154</v>
      </c>
      <c r="BQ60" s="18">
        <f t="shared" si="154"/>
        <v>5.4072362757934584</v>
      </c>
      <c r="BR60" s="18">
        <f t="shared" si="154"/>
        <v>5.0116661450694346</v>
      </c>
      <c r="BS60" s="18">
        <f t="shared" si="154"/>
        <v>5.2557561443482168</v>
      </c>
      <c r="BT60" s="18">
        <f t="shared" si="154"/>
        <v>5.5932137899269954</v>
      </c>
      <c r="BV60" s="68">
        <f t="shared" si="129"/>
        <v>3.3021830652090536</v>
      </c>
      <c r="BW60" s="69">
        <f t="shared" si="130"/>
        <v>49.405746726079812</v>
      </c>
      <c r="BX60" s="69">
        <f t="shared" si="131"/>
        <v>52.707929791288862</v>
      </c>
      <c r="BZ60" t="str">
        <f t="shared" si="146"/>
        <v>53 Skilled construction and building trades</v>
      </c>
      <c r="CA60" s="18">
        <f t="shared" si="155"/>
        <v>3.8542951957573104</v>
      </c>
      <c r="CB60" s="18">
        <f t="shared" si="155"/>
        <v>4.070047468657199</v>
      </c>
      <c r="CC60" s="18">
        <f t="shared" si="155"/>
        <v>3.9150337470022745</v>
      </c>
      <c r="CD60" s="18">
        <f t="shared" si="155"/>
        <v>3.8610009065807431</v>
      </c>
      <c r="CE60" s="18">
        <f t="shared" si="155"/>
        <v>4.2727955743038493</v>
      </c>
      <c r="CG60" s="68">
        <f t="shared" si="133"/>
        <v>-40.773908886437702</v>
      </c>
      <c r="CH60" s="69">
        <f t="shared" si="134"/>
        <v>30.879871302734518</v>
      </c>
      <c r="CI60" s="69">
        <f t="shared" si="135"/>
        <v>-9.8940375837031844</v>
      </c>
      <c r="CK60" t="str">
        <f t="shared" si="147"/>
        <v>53 Skilled construction and building trades</v>
      </c>
      <c r="CL60" s="18">
        <f t="shared" si="156"/>
        <v>5.5756532489318174</v>
      </c>
      <c r="CM60" s="18">
        <f t="shared" si="156"/>
        <v>6.7584806789170102</v>
      </c>
      <c r="CN60" s="18">
        <f t="shared" si="156"/>
        <v>5.6189644311004194</v>
      </c>
      <c r="CO60" s="18">
        <f t="shared" si="156"/>
        <v>4.4742819281602264</v>
      </c>
      <c r="CP60" s="18">
        <f t="shared" si="156"/>
        <v>1.3271097063199286</v>
      </c>
      <c r="CR60" s="68">
        <f t="shared" si="137"/>
        <v>-90.453898038408511</v>
      </c>
      <c r="CS60" s="69">
        <f t="shared" si="138"/>
        <v>12.240304432758208</v>
      </c>
      <c r="CT60" s="69">
        <f t="shared" si="139"/>
        <v>-78.213593605650303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0.57071750418789791</v>
      </c>
      <c r="C61" s="18">
        <f t="shared" si="148"/>
        <v>0.42378153122978141</v>
      </c>
      <c r="D61" s="18">
        <f t="shared" si="148"/>
        <v>0.39092155637480747</v>
      </c>
      <c r="E61" s="18">
        <f t="shared" si="148"/>
        <v>0.41966639009973616</v>
      </c>
      <c r="F61" s="18">
        <f t="shared" si="148"/>
        <v>0.38008714931853121</v>
      </c>
      <c r="H61" s="68">
        <f t="shared" si="105"/>
        <v>83.344617265670067</v>
      </c>
      <c r="I61" s="69">
        <f t="shared" si="106"/>
        <v>69.497379118870683</v>
      </c>
      <c r="J61" s="69">
        <f t="shared" si="107"/>
        <v>152.84199638454075</v>
      </c>
      <c r="L61" t="str">
        <f t="shared" si="140"/>
        <v>54 Textiles, printing and other skilled trades</v>
      </c>
      <c r="M61" s="18">
        <f t="shared" si="149"/>
        <v>0.55890819744645748</v>
      </c>
      <c r="N61" s="18">
        <f t="shared" si="149"/>
        <v>0.50328382428792573</v>
      </c>
      <c r="O61" s="18">
        <f t="shared" si="149"/>
        <v>0.53802004976472639</v>
      </c>
      <c r="P61" s="18">
        <f t="shared" si="149"/>
        <v>0.56328857299724666</v>
      </c>
      <c r="Q61" s="18">
        <f t="shared" si="149"/>
        <v>0.64070255879261673</v>
      </c>
      <c r="S61" s="68">
        <f t="shared" si="109"/>
        <v>121.82941031069356</v>
      </c>
      <c r="T61" s="69">
        <f t="shared" si="110"/>
        <v>81.909462648912779</v>
      </c>
      <c r="U61" s="69">
        <f t="shared" si="111"/>
        <v>203.73887295960634</v>
      </c>
      <c r="W61" t="str">
        <f t="shared" si="141"/>
        <v>54 Textiles, printing and other skilled trades</v>
      </c>
      <c r="X61" s="18">
        <f t="shared" si="150"/>
        <v>0.77107224872507507</v>
      </c>
      <c r="Y61" s="18">
        <f t="shared" si="150"/>
        <v>0.65403494380065386</v>
      </c>
      <c r="Z61" s="18">
        <f t="shared" si="150"/>
        <v>0.65510996554737122</v>
      </c>
      <c r="AA61" s="18">
        <f t="shared" si="150"/>
        <v>0.75670967925532606</v>
      </c>
      <c r="AB61" s="18">
        <f t="shared" si="150"/>
        <v>0.85343325234369127</v>
      </c>
      <c r="AD61" s="68">
        <f t="shared" si="113"/>
        <v>59.413296282105541</v>
      </c>
      <c r="AE61" s="69">
        <f t="shared" si="114"/>
        <v>74.935243981645101</v>
      </c>
      <c r="AF61" s="69">
        <f t="shared" si="115"/>
        <v>134.34854026375064</v>
      </c>
      <c r="AH61" t="str">
        <f t="shared" si="142"/>
        <v>54 Textiles, printing and other skilled trades</v>
      </c>
      <c r="AI61" s="18">
        <f t="shared" si="151"/>
        <v>0.95297121373889881</v>
      </c>
      <c r="AJ61" s="18">
        <f t="shared" si="151"/>
        <v>0.78786521569124235</v>
      </c>
      <c r="AK61" s="18">
        <f t="shared" si="151"/>
        <v>0.88799703539783237</v>
      </c>
      <c r="AL61" s="18">
        <f t="shared" si="151"/>
        <v>0.9616735980182114</v>
      </c>
      <c r="AM61" s="18">
        <f t="shared" si="151"/>
        <v>1.0906618271195567</v>
      </c>
      <c r="AO61" s="68">
        <f t="shared" si="117"/>
        <v>31.827180488932701</v>
      </c>
      <c r="AP61" s="69">
        <f t="shared" si="118"/>
        <v>67.037082429232953</v>
      </c>
      <c r="AQ61" s="69">
        <f t="shared" si="119"/>
        <v>98.86426291816565</v>
      </c>
      <c r="AS61" t="str">
        <f t="shared" si="143"/>
        <v>54 Textiles, printing and other skilled trades</v>
      </c>
      <c r="AT61" s="18">
        <f t="shared" si="152"/>
        <v>1.1508854496433427</v>
      </c>
      <c r="AU61" s="18">
        <f t="shared" si="152"/>
        <v>0.94489498188505239</v>
      </c>
      <c r="AV61" s="18">
        <f t="shared" si="152"/>
        <v>1.0114636431632393</v>
      </c>
      <c r="AW61" s="18">
        <f t="shared" si="152"/>
        <v>1.0717853150622041</v>
      </c>
      <c r="AX61" s="18">
        <f t="shared" si="152"/>
        <v>1.1123384001561643</v>
      </c>
      <c r="AZ61" s="68">
        <f t="shared" si="121"/>
        <v>30.106273167384096</v>
      </c>
      <c r="BA61" s="69">
        <f t="shared" si="122"/>
        <v>62.570052927187611</v>
      </c>
      <c r="BB61" s="69">
        <f t="shared" si="123"/>
        <v>92.676326094571706</v>
      </c>
      <c r="BD61" t="str">
        <f t="shared" si="144"/>
        <v>54 Textiles, printing and other skilled trades</v>
      </c>
      <c r="BE61" s="18">
        <f t="shared" si="153"/>
        <v>2.0595531528108211</v>
      </c>
      <c r="BF61" s="18">
        <f t="shared" si="153"/>
        <v>1.8454720852182731</v>
      </c>
      <c r="BG61" s="18">
        <f t="shared" si="153"/>
        <v>1.8315856282259897</v>
      </c>
      <c r="BH61" s="18">
        <f t="shared" si="153"/>
        <v>2.0561998076733983</v>
      </c>
      <c r="BI61" s="18">
        <f t="shared" si="153"/>
        <v>2.0963409195520519</v>
      </c>
      <c r="BK61" s="68">
        <f t="shared" si="125"/>
        <v>19.298672302308802</v>
      </c>
      <c r="BL61" s="69">
        <f t="shared" si="126"/>
        <v>46.600068582570472</v>
      </c>
      <c r="BM61" s="69">
        <f t="shared" si="127"/>
        <v>65.898740884879274</v>
      </c>
      <c r="BO61" t="str">
        <f t="shared" si="145"/>
        <v>54 Textiles, printing and other skilled trades</v>
      </c>
      <c r="BP61" s="18">
        <f t="shared" si="154"/>
        <v>2.3074534386938548</v>
      </c>
      <c r="BQ61" s="18">
        <f t="shared" si="154"/>
        <v>1.9023418214131369</v>
      </c>
      <c r="BR61" s="18">
        <f t="shared" si="154"/>
        <v>2.0857252331192475</v>
      </c>
      <c r="BS61" s="18">
        <f t="shared" si="154"/>
        <v>2.0805414044941233</v>
      </c>
      <c r="BT61" s="18">
        <f t="shared" si="154"/>
        <v>2.2832702361970236</v>
      </c>
      <c r="BV61" s="68">
        <f t="shared" si="129"/>
        <v>1.3282243867744976</v>
      </c>
      <c r="BW61" s="69">
        <f t="shared" si="130"/>
        <v>41.904977661326733</v>
      </c>
      <c r="BX61" s="69">
        <f t="shared" si="131"/>
        <v>43.233202048101234</v>
      </c>
      <c r="BZ61" t="str">
        <f t="shared" si="146"/>
        <v>54 Textiles, printing and other skilled trades</v>
      </c>
      <c r="CA61" s="18">
        <f t="shared" si="155"/>
        <v>2.7455749967975493</v>
      </c>
      <c r="CB61" s="18">
        <f t="shared" si="155"/>
        <v>2.3940265825584226</v>
      </c>
      <c r="CC61" s="18">
        <f t="shared" si="155"/>
        <v>2.587769730789681</v>
      </c>
      <c r="CD61" s="18">
        <f t="shared" si="155"/>
        <v>2.8249578613687629</v>
      </c>
      <c r="CE61" s="18">
        <f t="shared" si="155"/>
        <v>2.7969297661539749</v>
      </c>
      <c r="CG61" s="68">
        <f t="shared" si="133"/>
        <v>-41.346707321187573</v>
      </c>
      <c r="CH61" s="69">
        <f t="shared" si="134"/>
        <v>31.215897873950333</v>
      </c>
      <c r="CI61" s="69">
        <f t="shared" si="135"/>
        <v>-10.130809447237233</v>
      </c>
      <c r="CK61" t="str">
        <f t="shared" si="147"/>
        <v>54 Textiles, printing and other skilled trades</v>
      </c>
      <c r="CL61" s="18">
        <f t="shared" si="156"/>
        <v>3.6627227069379229</v>
      </c>
      <c r="CM61" s="18">
        <f t="shared" si="156"/>
        <v>3.2667175369984571</v>
      </c>
      <c r="CN61" s="18">
        <f t="shared" si="156"/>
        <v>3.5493548014765439</v>
      </c>
      <c r="CO61" s="18">
        <f t="shared" si="156"/>
        <v>3.1096574568621653</v>
      </c>
      <c r="CP61" s="18">
        <f t="shared" si="156"/>
        <v>3.429440353011235</v>
      </c>
      <c r="CR61" s="68">
        <f t="shared" si="137"/>
        <v>-60.947452860231245</v>
      </c>
      <c r="CS61" s="69">
        <f t="shared" si="138"/>
        <v>18.314155991523933</v>
      </c>
      <c r="CT61" s="69">
        <f t="shared" si="139"/>
        <v>-42.633296868707319</v>
      </c>
    </row>
    <row r="62" spans="1:98" x14ac:dyDescent="0.2">
      <c r="A62" t="str">
        <f t="shared" si="103"/>
        <v>61 Caring personal service occupations</v>
      </c>
      <c r="B62" s="18">
        <f t="shared" si="148"/>
        <v>0.33485330631488575</v>
      </c>
      <c r="C62" s="18">
        <f t="shared" si="148"/>
        <v>0.34018830396866362</v>
      </c>
      <c r="D62" s="18">
        <f t="shared" si="148"/>
        <v>0.3488088844941703</v>
      </c>
      <c r="E62" s="18">
        <f t="shared" si="148"/>
        <v>0.37038154376337418</v>
      </c>
      <c r="F62" s="18">
        <f t="shared" si="148"/>
        <v>0.44922820101745409</v>
      </c>
      <c r="H62" s="68">
        <f t="shared" si="105"/>
        <v>142.85892629856261</v>
      </c>
      <c r="I62" s="69">
        <f t="shared" si="106"/>
        <v>86.974962113159648</v>
      </c>
      <c r="J62" s="69">
        <f t="shared" si="107"/>
        <v>229.83388841172228</v>
      </c>
      <c r="L62" t="str">
        <f t="shared" si="140"/>
        <v>61 Caring personal service occupations</v>
      </c>
      <c r="M62" s="18">
        <f t="shared" si="149"/>
        <v>3.0433103934870442</v>
      </c>
      <c r="N62" s="18">
        <f t="shared" si="149"/>
        <v>3.2612939358855342</v>
      </c>
      <c r="O62" s="18">
        <f t="shared" si="149"/>
        <v>3.3668117223900658</v>
      </c>
      <c r="P62" s="18">
        <f t="shared" si="149"/>
        <v>3.8426202501750586</v>
      </c>
      <c r="Q62" s="18">
        <f t="shared" si="149"/>
        <v>4.9880666235014877</v>
      </c>
      <c r="S62" s="68">
        <f t="shared" si="109"/>
        <v>175.97804988223541</v>
      </c>
      <c r="T62" s="69">
        <f t="shared" si="110"/>
        <v>100.79798431689548</v>
      </c>
      <c r="U62" s="69">
        <f t="shared" si="111"/>
        <v>276.77603419913089</v>
      </c>
      <c r="W62" t="str">
        <f t="shared" si="141"/>
        <v>61 Caring personal service occupations</v>
      </c>
      <c r="X62" s="18">
        <f t="shared" si="150"/>
        <v>4.9961079949917861</v>
      </c>
      <c r="Y62" s="18">
        <f t="shared" si="150"/>
        <v>5.1584539441649691</v>
      </c>
      <c r="Z62" s="18">
        <f t="shared" si="150"/>
        <v>5.3820417504650431</v>
      </c>
      <c r="AA62" s="18">
        <f t="shared" si="150"/>
        <v>5.8102787294413112</v>
      </c>
      <c r="AB62" s="18">
        <f t="shared" si="150"/>
        <v>6.5620327182440308</v>
      </c>
      <c r="AD62" s="68">
        <f t="shared" si="113"/>
        <v>49.197146406232292</v>
      </c>
      <c r="AE62" s="69">
        <f t="shared" si="114"/>
        <v>83.944599154928895</v>
      </c>
      <c r="AF62" s="69">
        <f t="shared" si="115"/>
        <v>133.14174556116117</v>
      </c>
      <c r="AH62" t="str">
        <f t="shared" si="142"/>
        <v>61 Caring personal service occupations</v>
      </c>
      <c r="AI62" s="18">
        <f t="shared" si="151"/>
        <v>14.41484312231295</v>
      </c>
      <c r="AJ62" s="18">
        <f t="shared" si="151"/>
        <v>14.423566330044885</v>
      </c>
      <c r="AK62" s="18">
        <f t="shared" si="151"/>
        <v>15.347315931646536</v>
      </c>
      <c r="AL62" s="18">
        <f t="shared" si="151"/>
        <v>15.012734626537446</v>
      </c>
      <c r="AM62" s="18">
        <f t="shared" si="151"/>
        <v>15.125529502042557</v>
      </c>
      <c r="AO62" s="68">
        <f t="shared" si="117"/>
        <v>5.780233131241415</v>
      </c>
      <c r="AP62" s="69">
        <f t="shared" si="118"/>
        <v>59.687048385979168</v>
      </c>
      <c r="AQ62" s="69">
        <f t="shared" si="119"/>
        <v>65.467281517220584</v>
      </c>
      <c r="AS62" t="str">
        <f t="shared" si="143"/>
        <v>61 Caring personal service occupations</v>
      </c>
      <c r="AT62" s="18">
        <f t="shared" si="152"/>
        <v>7.7220577065860416</v>
      </c>
      <c r="AU62" s="18">
        <f t="shared" si="152"/>
        <v>7.981884762777633</v>
      </c>
      <c r="AV62" s="18">
        <f t="shared" si="152"/>
        <v>8.512240488335074</v>
      </c>
      <c r="AW62" s="18">
        <f t="shared" si="152"/>
        <v>8.0126077503372635</v>
      </c>
      <c r="AX62" s="18">
        <f t="shared" si="152"/>
        <v>8.0078438642031298</v>
      </c>
      <c r="AZ62" s="68">
        <f t="shared" si="121"/>
        <v>11.296958287847488</v>
      </c>
      <c r="BA62" s="69">
        <f t="shared" si="122"/>
        <v>62.521241553532292</v>
      </c>
      <c r="BB62" s="69">
        <f t="shared" si="123"/>
        <v>73.818199841379766</v>
      </c>
      <c r="BD62" t="str">
        <f t="shared" si="144"/>
        <v>61 Caring personal service occupations</v>
      </c>
      <c r="BE62" s="18">
        <f t="shared" si="153"/>
        <v>13.351207942127951</v>
      </c>
      <c r="BF62" s="18">
        <f t="shared" si="153"/>
        <v>14.384125007700273</v>
      </c>
      <c r="BG62" s="18">
        <f t="shared" si="153"/>
        <v>14.300250303971451</v>
      </c>
      <c r="BH62" s="18">
        <f t="shared" si="153"/>
        <v>14.599179847359956</v>
      </c>
      <c r="BI62" s="18">
        <f t="shared" si="153"/>
        <v>15.657466151795841</v>
      </c>
      <c r="BK62" s="68">
        <f t="shared" si="125"/>
        <v>14.124468556616703</v>
      </c>
      <c r="BL62" s="69">
        <f t="shared" si="126"/>
        <v>60.718021405193191</v>
      </c>
      <c r="BM62" s="69">
        <f t="shared" si="127"/>
        <v>74.842489961809889</v>
      </c>
      <c r="BO62" t="str">
        <f t="shared" si="145"/>
        <v>61 Caring personal service occupations</v>
      </c>
      <c r="BP62" s="18">
        <f t="shared" si="154"/>
        <v>10.545043474747043</v>
      </c>
      <c r="BQ62" s="18">
        <f t="shared" si="154"/>
        <v>10.630204713873633</v>
      </c>
      <c r="BR62" s="18">
        <f t="shared" si="154"/>
        <v>10.139118615531956</v>
      </c>
      <c r="BS62" s="18">
        <f t="shared" si="154"/>
        <v>9.6633714631481133</v>
      </c>
      <c r="BT62" s="18">
        <f t="shared" si="154"/>
        <v>8.8999793540344125</v>
      </c>
      <c r="BV62" s="68">
        <f t="shared" si="129"/>
        <v>-18.750816062399466</v>
      </c>
      <c r="BW62" s="69">
        <f t="shared" si="130"/>
        <v>49.174740429180844</v>
      </c>
      <c r="BX62" s="69">
        <f t="shared" si="131"/>
        <v>30.423924366781385</v>
      </c>
      <c r="BZ62" t="str">
        <f t="shared" si="146"/>
        <v>61 Caring personal service occupations</v>
      </c>
      <c r="CA62" s="18">
        <f t="shared" si="155"/>
        <v>4.6180710783469188</v>
      </c>
      <c r="CB62" s="18">
        <f t="shared" si="155"/>
        <v>2.9015154602285684</v>
      </c>
      <c r="CC62" s="18">
        <f t="shared" si="155"/>
        <v>2.5715085564819944</v>
      </c>
      <c r="CD62" s="18">
        <f t="shared" si="155"/>
        <v>2.0212868411134512</v>
      </c>
      <c r="CE62" s="18">
        <f t="shared" si="155"/>
        <v>2.2409200508332114</v>
      </c>
      <c r="CG62" s="68">
        <f t="shared" si="133"/>
        <v>-52.709396748692747</v>
      </c>
      <c r="CH62" s="69">
        <f t="shared" si="134"/>
        <v>21.654023729592495</v>
      </c>
      <c r="CI62" s="69">
        <f t="shared" si="135"/>
        <v>-31.055373019100251</v>
      </c>
      <c r="CK62" t="str">
        <f t="shared" si="147"/>
        <v>61 Caring personal service occupations</v>
      </c>
      <c r="CL62" s="18">
        <f t="shared" si="156"/>
        <v>1.6773798490706131</v>
      </c>
      <c r="CM62" s="18">
        <f t="shared" si="156"/>
        <v>1.5881581074161772</v>
      </c>
      <c r="CN62" s="18">
        <f t="shared" si="156"/>
        <v>1.7022187060631169</v>
      </c>
      <c r="CO62" s="18">
        <f t="shared" si="156"/>
        <v>2.0632629466059647</v>
      </c>
      <c r="CP62" s="18">
        <f t="shared" si="156"/>
        <v>2.338310180132718</v>
      </c>
      <c r="CR62" s="68">
        <f t="shared" si="137"/>
        <v>-44.478359751258608</v>
      </c>
      <c r="CS62" s="69">
        <f t="shared" si="138"/>
        <v>22.238647562652723</v>
      </c>
      <c r="CT62" s="69">
        <f t="shared" si="139"/>
        <v>-22.239712188605893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0.14788606379769573</v>
      </c>
      <c r="C63" s="18">
        <f t="shared" si="148"/>
        <v>0.18745021267271789</v>
      </c>
      <c r="D63" s="18">
        <f t="shared" si="148"/>
        <v>0.2018897709418975</v>
      </c>
      <c r="E63" s="18">
        <f t="shared" si="148"/>
        <v>0.2187397345284659</v>
      </c>
      <c r="F63" s="18">
        <f t="shared" si="148"/>
        <v>0.26092784498088162</v>
      </c>
      <c r="H63" s="68">
        <f t="shared" si="105"/>
        <v>143.71412985042636</v>
      </c>
      <c r="I63" s="69">
        <f t="shared" si="106"/>
        <v>91.290036559403646</v>
      </c>
      <c r="J63" s="69">
        <f t="shared" si="107"/>
        <v>235.00416640982999</v>
      </c>
      <c r="L63" t="str">
        <f t="shared" si="140"/>
        <v>62 Leisure, travel and related personal service occupations</v>
      </c>
      <c r="M63" s="18">
        <f t="shared" si="149"/>
        <v>0.51344625810386735</v>
      </c>
      <c r="N63" s="18">
        <f t="shared" si="149"/>
        <v>0.46098944277155512</v>
      </c>
      <c r="O63" s="18">
        <f t="shared" si="149"/>
        <v>0.45697333924846301</v>
      </c>
      <c r="P63" s="18">
        <f t="shared" si="149"/>
        <v>0.41493430551208477</v>
      </c>
      <c r="Q63" s="18">
        <f t="shared" si="149"/>
        <v>0.4979808016378614</v>
      </c>
      <c r="S63" s="68">
        <f t="shared" si="109"/>
        <v>102.99384198908241</v>
      </c>
      <c r="T63" s="69">
        <f t="shared" si="110"/>
        <v>74.303352358165299</v>
      </c>
      <c r="U63" s="69">
        <f t="shared" si="111"/>
        <v>177.29719434724771</v>
      </c>
      <c r="W63" t="str">
        <f t="shared" si="141"/>
        <v>62 Leisure, travel and related personal service occupations</v>
      </c>
      <c r="X63" s="18">
        <f t="shared" si="150"/>
        <v>1.0051292832261414</v>
      </c>
      <c r="Y63" s="18">
        <f t="shared" si="150"/>
        <v>1.0427755862470207</v>
      </c>
      <c r="Z63" s="18">
        <f t="shared" si="150"/>
        <v>0.98698646397314338</v>
      </c>
      <c r="AA63" s="18">
        <f t="shared" si="150"/>
        <v>1.0680931634767548</v>
      </c>
      <c r="AB63" s="18">
        <f t="shared" si="150"/>
        <v>1.3145254261272137</v>
      </c>
      <c r="AD63" s="68">
        <f t="shared" si="113"/>
        <v>62.977248701914988</v>
      </c>
      <c r="AE63" s="69">
        <f t="shared" si="114"/>
        <v>80.596768484981354</v>
      </c>
      <c r="AF63" s="69">
        <f t="shared" si="115"/>
        <v>143.57401718689633</v>
      </c>
      <c r="AH63" t="str">
        <f t="shared" si="142"/>
        <v>62 Leisure, travel and related personal service occupations</v>
      </c>
      <c r="AI63" s="18">
        <f t="shared" si="151"/>
        <v>2.1234612870423315</v>
      </c>
      <c r="AJ63" s="18">
        <f t="shared" si="151"/>
        <v>2.3018991105522044</v>
      </c>
      <c r="AK63" s="18">
        <f t="shared" si="151"/>
        <v>2.2453833895883255</v>
      </c>
      <c r="AL63" s="18">
        <f t="shared" si="151"/>
        <v>2.381209489734855</v>
      </c>
      <c r="AM63" s="18">
        <f t="shared" si="151"/>
        <v>2.9311059243289472</v>
      </c>
      <c r="AO63" s="68">
        <f t="shared" si="117"/>
        <v>40.109432450315722</v>
      </c>
      <c r="AP63" s="69">
        <f t="shared" si="118"/>
        <v>72.497638095969577</v>
      </c>
      <c r="AQ63" s="69">
        <f t="shared" si="119"/>
        <v>112.60707054628529</v>
      </c>
      <c r="AS63" t="str">
        <f t="shared" si="143"/>
        <v>62 Leisure, travel and related personal service occupations</v>
      </c>
      <c r="AT63" s="18">
        <f t="shared" si="152"/>
        <v>2.5133651888934541</v>
      </c>
      <c r="AU63" s="18">
        <f t="shared" si="152"/>
        <v>2.5914001856542237</v>
      </c>
      <c r="AV63" s="18">
        <f t="shared" si="152"/>
        <v>2.6622124162387966</v>
      </c>
      <c r="AW63" s="18">
        <f t="shared" si="152"/>
        <v>2.7274094535122284</v>
      </c>
      <c r="AX63" s="18">
        <f t="shared" si="152"/>
        <v>3.3074080957523559</v>
      </c>
      <c r="AZ63" s="68">
        <f t="shared" si="121"/>
        <v>46.979465588950639</v>
      </c>
      <c r="BA63" s="69">
        <f t="shared" si="122"/>
        <v>74.801850058548453</v>
      </c>
      <c r="BB63" s="69">
        <f t="shared" si="123"/>
        <v>121.7813156474991</v>
      </c>
      <c r="BD63" t="str">
        <f t="shared" si="144"/>
        <v>62 Leisure, travel and related personal service occupations</v>
      </c>
      <c r="BE63" s="18">
        <f t="shared" si="153"/>
        <v>2.7293197069691426</v>
      </c>
      <c r="BF63" s="18">
        <f t="shared" si="153"/>
        <v>2.2920555346891645</v>
      </c>
      <c r="BG63" s="18">
        <f t="shared" si="153"/>
        <v>2.1571352974800808</v>
      </c>
      <c r="BH63" s="18">
        <f t="shared" si="153"/>
        <v>1.9170588775748176</v>
      </c>
      <c r="BI63" s="18">
        <f t="shared" si="153"/>
        <v>1.738584606919356</v>
      </c>
      <c r="BK63" s="68">
        <f t="shared" si="125"/>
        <v>-15.99224658791918</v>
      </c>
      <c r="BL63" s="69">
        <f t="shared" si="126"/>
        <v>40.510691120660582</v>
      </c>
      <c r="BM63" s="69">
        <f t="shared" si="127"/>
        <v>24.518444532741402</v>
      </c>
      <c r="BO63" t="str">
        <f t="shared" si="145"/>
        <v>62 Leisure, travel and related personal service occupations</v>
      </c>
      <c r="BP63" s="18">
        <f t="shared" si="154"/>
        <v>2.9282252823228108</v>
      </c>
      <c r="BQ63" s="18">
        <f t="shared" si="154"/>
        <v>2.5766474152119003</v>
      </c>
      <c r="BR63" s="18">
        <f t="shared" si="154"/>
        <v>2.4233309026553642</v>
      </c>
      <c r="BS63" s="18">
        <f t="shared" si="154"/>
        <v>2.1430744427102741</v>
      </c>
      <c r="BT63" s="18">
        <f t="shared" si="154"/>
        <v>2.0248179954130459</v>
      </c>
      <c r="BV63" s="68">
        <f t="shared" si="129"/>
        <v>-22.660121819987229</v>
      </c>
      <c r="BW63" s="69">
        <f t="shared" si="130"/>
        <v>43.547413491763095</v>
      </c>
      <c r="BX63" s="69">
        <f t="shared" si="131"/>
        <v>20.887291671775866</v>
      </c>
      <c r="BZ63" t="str">
        <f t="shared" si="146"/>
        <v>62 Leisure, travel and related personal service occupations</v>
      </c>
      <c r="CA63" s="18">
        <f t="shared" si="155"/>
        <v>2.6726329629734393</v>
      </c>
      <c r="CB63" s="18">
        <f t="shared" si="155"/>
        <v>2.6723859188035464</v>
      </c>
      <c r="CC63" s="18">
        <f t="shared" si="155"/>
        <v>2.5036782759942056</v>
      </c>
      <c r="CD63" s="18">
        <f t="shared" si="155"/>
        <v>2.4412797823660441</v>
      </c>
      <c r="CE63" s="18">
        <f t="shared" si="155"/>
        <v>2.5218209115081445</v>
      </c>
      <c r="CG63" s="68">
        <f t="shared" si="133"/>
        <v>-45.339677986079685</v>
      </c>
      <c r="CH63" s="69">
        <f t="shared" si="134"/>
        <v>32.61271141579482</v>
      </c>
      <c r="CI63" s="69">
        <f t="shared" si="135"/>
        <v>-12.726966570284864</v>
      </c>
      <c r="CK63" t="str">
        <f t="shared" si="147"/>
        <v>62 Leisure, travel and related personal service occupations</v>
      </c>
      <c r="CL63" s="18">
        <f t="shared" si="156"/>
        <v>2.674385025413093</v>
      </c>
      <c r="CM63" s="18">
        <f t="shared" si="156"/>
        <v>2.442654392268961</v>
      </c>
      <c r="CN63" s="18">
        <f t="shared" si="156"/>
        <v>2.5174921060024507</v>
      </c>
      <c r="CO63" s="18">
        <f t="shared" si="156"/>
        <v>2.0697960317377677</v>
      </c>
      <c r="CP63" s="18">
        <f t="shared" si="156"/>
        <v>1.9634466768697691</v>
      </c>
      <c r="CR63" s="68">
        <f t="shared" si="137"/>
        <v>-68.477074184891336</v>
      </c>
      <c r="CS63" s="69">
        <f t="shared" si="138"/>
        <v>16.148645049726859</v>
      </c>
      <c r="CT63" s="69">
        <f t="shared" si="139"/>
        <v>-52.328429135164455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1.8962082823325094E-2</v>
      </c>
      <c r="C64" s="18">
        <f t="shared" si="148"/>
        <v>2.1677841413335945E-2</v>
      </c>
      <c r="D64" s="18">
        <f t="shared" si="148"/>
        <v>1.7621905568870937E-2</v>
      </c>
      <c r="E64" s="18">
        <f t="shared" si="148"/>
        <v>2.0007273361897226E-2</v>
      </c>
      <c r="F64" s="18">
        <f t="shared" si="148"/>
        <v>2.1706873710269983E-2</v>
      </c>
      <c r="H64" s="68">
        <f t="shared" si="105"/>
        <v>132.28384529406543</v>
      </c>
      <c r="I64" s="69">
        <f t="shared" si="106"/>
        <v>90.483880339271465</v>
      </c>
      <c r="J64" s="69">
        <f t="shared" si="107"/>
        <v>222.76772563333691</v>
      </c>
      <c r="L64" t="str">
        <f t="shared" si="140"/>
        <v>63 Community and civil enforcement occupations</v>
      </c>
      <c r="M64" s="18">
        <f t="shared" si="149"/>
        <v>3.9853409632359407E-2</v>
      </c>
      <c r="N64" s="18">
        <f t="shared" si="149"/>
        <v>3.38603566104844E-2</v>
      </c>
      <c r="O64" s="18">
        <f t="shared" si="149"/>
        <v>3.4493947531777917E-2</v>
      </c>
      <c r="P64" s="18">
        <f t="shared" si="149"/>
        <v>2.9150881004545263E-2</v>
      </c>
      <c r="Q64" s="18">
        <f t="shared" si="149"/>
        <v>3.3067222835634673E-2</v>
      </c>
      <c r="S64" s="68">
        <f t="shared" si="109"/>
        <v>78.573063908808777</v>
      </c>
      <c r="T64" s="69">
        <f t="shared" si="110"/>
        <v>67.579807118926411</v>
      </c>
      <c r="U64" s="69">
        <f t="shared" si="111"/>
        <v>146.15287102773519</v>
      </c>
      <c r="W64" t="str">
        <f t="shared" si="141"/>
        <v>63 Community and civil enforcement occupations</v>
      </c>
      <c r="X64" s="18">
        <f t="shared" si="150"/>
        <v>8.3898750370615255E-2</v>
      </c>
      <c r="Y64" s="18">
        <f t="shared" si="150"/>
        <v>8.1227863809860773E-2</v>
      </c>
      <c r="Z64" s="18">
        <f t="shared" si="150"/>
        <v>8.2356071072356402E-2</v>
      </c>
      <c r="AA64" s="18">
        <f t="shared" si="150"/>
        <v>8.2624417528166044E-2</v>
      </c>
      <c r="AB64" s="18">
        <f t="shared" si="150"/>
        <v>9.2269164817041338E-2</v>
      </c>
      <c r="AD64" s="68">
        <f t="shared" si="113"/>
        <v>37.097696402936386</v>
      </c>
      <c r="AE64" s="69">
        <f t="shared" si="114"/>
        <v>77.951150570312549</v>
      </c>
      <c r="AF64" s="69">
        <f t="shared" si="115"/>
        <v>115.04884697324896</v>
      </c>
      <c r="AH64" t="str">
        <f t="shared" si="142"/>
        <v>63 Community and civil enforcement occupations</v>
      </c>
      <c r="AI64" s="18">
        <f t="shared" si="151"/>
        <v>7.7583218526893649E-2</v>
      </c>
      <c r="AJ64" s="18">
        <f t="shared" si="151"/>
        <v>7.3971886560162306E-2</v>
      </c>
      <c r="AK64" s="18">
        <f t="shared" si="151"/>
        <v>8.5237536751458745E-2</v>
      </c>
      <c r="AL64" s="18">
        <f t="shared" si="151"/>
        <v>7.3543122647198131E-2</v>
      </c>
      <c r="AM64" s="18">
        <f t="shared" si="151"/>
        <v>8.6207455271987254E-2</v>
      </c>
      <c r="AO64" s="68">
        <f t="shared" si="117"/>
        <v>8.5526177577346214</v>
      </c>
      <c r="AP64" s="69">
        <f t="shared" si="118"/>
        <v>55.560575900585526</v>
      </c>
      <c r="AQ64" s="69">
        <f t="shared" si="119"/>
        <v>64.113193658320142</v>
      </c>
      <c r="AS64" t="str">
        <f t="shared" si="143"/>
        <v>63 Community and civil enforcement occupations</v>
      </c>
      <c r="AT64" s="18">
        <f t="shared" si="152"/>
        <v>8.1954433649793823E-2</v>
      </c>
      <c r="AU64" s="18">
        <f t="shared" si="152"/>
        <v>7.2015980822705203E-2</v>
      </c>
      <c r="AV64" s="18">
        <f t="shared" si="152"/>
        <v>8.1317043941122533E-2</v>
      </c>
      <c r="AW64" s="18">
        <f t="shared" si="152"/>
        <v>6.3714491215737482E-2</v>
      </c>
      <c r="AX64" s="18">
        <f t="shared" si="152"/>
        <v>6.0584379645397202E-2</v>
      </c>
      <c r="AZ64" s="68">
        <f t="shared" si="121"/>
        <v>-11.856423970846079</v>
      </c>
      <c r="BA64" s="69">
        <f t="shared" si="122"/>
        <v>56.611398889333387</v>
      </c>
      <c r="BB64" s="69">
        <f t="shared" si="123"/>
        <v>44.754974918487314</v>
      </c>
      <c r="BD64" t="str">
        <f t="shared" si="144"/>
        <v>63 Community and civil enforcement occupations</v>
      </c>
      <c r="BE64" s="18">
        <f t="shared" si="153"/>
        <v>7.7793544608935367E-2</v>
      </c>
      <c r="BF64" s="18">
        <f t="shared" si="153"/>
        <v>5.4301449829256061E-2</v>
      </c>
      <c r="BG64" s="18">
        <f t="shared" si="153"/>
        <v>7.6992196309972893E-2</v>
      </c>
      <c r="BH64" s="18">
        <f t="shared" si="153"/>
        <v>4.998769974542222E-2</v>
      </c>
      <c r="BI64" s="18">
        <f t="shared" si="153"/>
        <v>5.7643532273655734E-2</v>
      </c>
      <c r="BK64" s="68">
        <f t="shared" si="125"/>
        <v>-21.962238581968784</v>
      </c>
      <c r="BL64" s="69">
        <f t="shared" si="126"/>
        <v>27.700143286184069</v>
      </c>
      <c r="BM64" s="69">
        <f t="shared" si="127"/>
        <v>5.7379047042152864</v>
      </c>
      <c r="BO64" t="str">
        <f t="shared" si="145"/>
        <v>63 Community and civil enforcement occupations</v>
      </c>
      <c r="BP64" s="18">
        <f t="shared" si="154"/>
        <v>0.10978968620034071</v>
      </c>
      <c r="BQ64" s="18">
        <f t="shared" si="154"/>
        <v>9.8623400101309835E-2</v>
      </c>
      <c r="BR64" s="18">
        <f t="shared" si="154"/>
        <v>0.12916925991107367</v>
      </c>
      <c r="BS64" s="18">
        <f t="shared" si="154"/>
        <v>9.5596347585146541E-2</v>
      </c>
      <c r="BT64" s="18">
        <f t="shared" si="154"/>
        <v>0.11586387571779734</v>
      </c>
      <c r="BV64" s="68">
        <f t="shared" si="129"/>
        <v>-16.973048381856909</v>
      </c>
      <c r="BW64" s="69">
        <f t="shared" si="130"/>
        <v>37.268103408798972</v>
      </c>
      <c r="BX64" s="69">
        <f t="shared" si="131"/>
        <v>20.295055026942059</v>
      </c>
      <c r="BZ64" t="str">
        <f t="shared" si="146"/>
        <v>63 Community and civil enforcement occupations</v>
      </c>
      <c r="CA64" s="18">
        <f t="shared" si="155"/>
        <v>0.13937943532942249</v>
      </c>
      <c r="CB64" s="18">
        <f t="shared" si="155"/>
        <v>0.13554161556781041</v>
      </c>
      <c r="CC64" s="18">
        <f t="shared" si="155"/>
        <v>0.17836064570675264</v>
      </c>
      <c r="CD64" s="18">
        <f t="shared" si="155"/>
        <v>0.14308388667271754</v>
      </c>
      <c r="CE64" s="18">
        <f t="shared" si="155"/>
        <v>0.18993206417258757</v>
      </c>
      <c r="CG64" s="68">
        <f t="shared" si="133"/>
        <v>-42.212259022050894</v>
      </c>
      <c r="CH64" s="69">
        <f t="shared" si="134"/>
        <v>27.92888836877696</v>
      </c>
      <c r="CI64" s="69">
        <f t="shared" si="135"/>
        <v>-14.283370653273938</v>
      </c>
      <c r="CK64" t="str">
        <f t="shared" si="147"/>
        <v>63 Community and civil enforcement occupations</v>
      </c>
      <c r="CL64" s="18">
        <f t="shared" si="156"/>
        <v>0.13032941860864966</v>
      </c>
      <c r="CM64" s="18">
        <f t="shared" si="156"/>
        <v>9.6059581232277161E-2</v>
      </c>
      <c r="CN64" s="18">
        <f t="shared" si="156"/>
        <v>0.13938390232591247</v>
      </c>
      <c r="CO64" s="18">
        <f t="shared" si="156"/>
        <v>6.8631847762700052E-2</v>
      </c>
      <c r="CP64" s="18">
        <f t="shared" si="156"/>
        <v>5.9452631392781514E-2</v>
      </c>
      <c r="CR64" s="68">
        <f t="shared" si="137"/>
        <v>-82.760129936035113</v>
      </c>
      <c r="CS64" s="69">
        <f t="shared" si="138"/>
        <v>9.1035700852936952</v>
      </c>
      <c r="CT64" s="69">
        <f t="shared" si="139"/>
        <v>-73.656559850741417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0.97594003486382686</v>
      </c>
      <c r="C65" s="18">
        <f t="shared" si="157"/>
        <v>0.82487140972848871</v>
      </c>
      <c r="D65" s="18">
        <f t="shared" si="157"/>
        <v>0.75203873525464204</v>
      </c>
      <c r="E65" s="18">
        <f t="shared" si="157"/>
        <v>0.73217600479562706</v>
      </c>
      <c r="F65" s="18">
        <f t="shared" si="157"/>
        <v>0.75762619230929096</v>
      </c>
      <c r="H65" s="68">
        <f t="shared" si="105"/>
        <v>89.971900319815774</v>
      </c>
      <c r="I65" s="69">
        <f t="shared" si="106"/>
        <v>64.327247937967726</v>
      </c>
      <c r="J65" s="69">
        <f t="shared" si="107"/>
        <v>154.29914825778351</v>
      </c>
      <c r="L65" t="str">
        <f t="shared" si="140"/>
        <v>71 Sales occupations</v>
      </c>
      <c r="M65" s="18">
        <f t="shared" ref="M65:Q70" si="158">M28/M$35*100</f>
        <v>2.0781433033608296</v>
      </c>
      <c r="N65" s="18">
        <f t="shared" si="158"/>
        <v>1.8651840991874038</v>
      </c>
      <c r="O65" s="18">
        <f t="shared" si="158"/>
        <v>1.8337131516626142</v>
      </c>
      <c r="P65" s="18">
        <f t="shared" si="158"/>
        <v>1.9936087484008915</v>
      </c>
      <c r="Q65" s="18">
        <f t="shared" si="158"/>
        <v>2.3639771875939291</v>
      </c>
      <c r="S65" s="68">
        <f t="shared" si="109"/>
        <v>140.14470102578289</v>
      </c>
      <c r="T65" s="69">
        <f t="shared" si="110"/>
        <v>74.62832881934564</v>
      </c>
      <c r="U65" s="69">
        <f t="shared" si="111"/>
        <v>214.77302984512852</v>
      </c>
      <c r="W65" t="str">
        <f t="shared" si="141"/>
        <v>71 Sales occupations</v>
      </c>
      <c r="X65" s="18">
        <f t="shared" ref="X65:AB70" si="159">X28/X$35*100</f>
        <v>4.1048050485741863</v>
      </c>
      <c r="Y65" s="18">
        <f t="shared" si="159"/>
        <v>3.8031805884377614</v>
      </c>
      <c r="Z65" s="18">
        <f t="shared" si="159"/>
        <v>3.8547662957974635</v>
      </c>
      <c r="AA65" s="18">
        <f t="shared" si="159"/>
        <v>4.0295719784496056</v>
      </c>
      <c r="AB65" s="18">
        <f t="shared" si="159"/>
        <v>4.5946990505868017</v>
      </c>
      <c r="AD65" s="68">
        <f t="shared" si="113"/>
        <v>45.857311882085227</v>
      </c>
      <c r="AE65" s="69">
        <f t="shared" si="114"/>
        <v>64.786084002276567</v>
      </c>
      <c r="AF65" s="69">
        <f t="shared" si="115"/>
        <v>110.64339588436178</v>
      </c>
      <c r="AH65" t="str">
        <f t="shared" si="142"/>
        <v>71 Sales occupations</v>
      </c>
      <c r="AI65" s="18">
        <f t="shared" ref="AI65:AM70" si="160">AI28/AI$35*100</f>
        <v>4.2951528515002364</v>
      </c>
      <c r="AJ65" s="18">
        <f t="shared" si="160"/>
        <v>4.2535980777327653</v>
      </c>
      <c r="AK65" s="18">
        <f t="shared" si="160"/>
        <v>4.4474591257202656</v>
      </c>
      <c r="AL65" s="18">
        <f t="shared" si="160"/>
        <v>4.7625953100171436</v>
      </c>
      <c r="AM65" s="18">
        <f t="shared" si="160"/>
        <v>5.5231965145201301</v>
      </c>
      <c r="AO65" s="68">
        <f t="shared" si="117"/>
        <v>33.292249207209274</v>
      </c>
      <c r="AP65" s="69">
        <f t="shared" si="118"/>
        <v>60.516767330556085</v>
      </c>
      <c r="AQ65" s="69">
        <f t="shared" si="119"/>
        <v>93.809016537765359</v>
      </c>
      <c r="AS65" t="str">
        <f t="shared" si="143"/>
        <v>71 Sales occupations</v>
      </c>
      <c r="AT65" s="18">
        <f t="shared" ref="AT65:AX70" si="161">AT28/AT$35*100</f>
        <v>4.0302457202526512</v>
      </c>
      <c r="AU65" s="18">
        <f t="shared" si="161"/>
        <v>3.7384117816195652</v>
      </c>
      <c r="AV65" s="18">
        <f t="shared" si="161"/>
        <v>3.8105344178924145</v>
      </c>
      <c r="AW65" s="18">
        <f t="shared" si="161"/>
        <v>3.6656219534541998</v>
      </c>
      <c r="AX65" s="18">
        <f t="shared" si="161"/>
        <v>3.9833246851219348</v>
      </c>
      <c r="AZ65" s="68">
        <f t="shared" si="121"/>
        <v>23.672005209034776</v>
      </c>
      <c r="BA65" s="69">
        <f t="shared" si="122"/>
        <v>50.432927282470096</v>
      </c>
      <c r="BB65" s="69">
        <f t="shared" si="123"/>
        <v>74.104932491504869</v>
      </c>
      <c r="BD65" t="str">
        <f t="shared" si="144"/>
        <v>71 Sales occupations</v>
      </c>
      <c r="BE65" s="18">
        <f t="shared" ref="BE65:BI70" si="162">BE28/BE$35*100</f>
        <v>7.3514032943681711</v>
      </c>
      <c r="BF65" s="18">
        <f t="shared" si="162"/>
        <v>6.6312550436428541</v>
      </c>
      <c r="BG65" s="18">
        <f t="shared" si="162"/>
        <v>6.9565593653699427</v>
      </c>
      <c r="BH65" s="18">
        <f t="shared" si="162"/>
        <v>6.9081902132632216</v>
      </c>
      <c r="BI65" s="18">
        <f t="shared" si="162"/>
        <v>6.8660269722161384</v>
      </c>
      <c r="BK65" s="68">
        <f t="shared" si="125"/>
        <v>2.8754944008661814</v>
      </c>
      <c r="BL65" s="69">
        <f t="shared" si="126"/>
        <v>45.053631715876044</v>
      </c>
      <c r="BM65" s="69">
        <f t="shared" si="127"/>
        <v>47.929126116742218</v>
      </c>
      <c r="BO65" t="str">
        <f t="shared" si="145"/>
        <v>71 Sales occupations</v>
      </c>
      <c r="BP65" s="18">
        <f t="shared" ref="BP65:BT70" si="163">BP28/BP$35*100</f>
        <v>7.8080320874318723</v>
      </c>
      <c r="BQ65" s="18">
        <f t="shared" si="163"/>
        <v>6.8348496540063293</v>
      </c>
      <c r="BR65" s="18">
        <f t="shared" si="163"/>
        <v>6.9634829719673785</v>
      </c>
      <c r="BS65" s="18">
        <f t="shared" si="163"/>
        <v>6.7705788403785423</v>
      </c>
      <c r="BT65" s="18">
        <f t="shared" si="163"/>
        <v>6.5171374135397047</v>
      </c>
      <c r="BV65" s="68">
        <f t="shared" si="129"/>
        <v>-13.371544284389966</v>
      </c>
      <c r="BW65" s="69">
        <f t="shared" si="130"/>
        <v>46.411441494010248</v>
      </c>
      <c r="BX65" s="69">
        <f t="shared" si="131"/>
        <v>33.039897209620285</v>
      </c>
      <c r="BZ65" t="str">
        <f t="shared" si="146"/>
        <v>71 Sales occupations</v>
      </c>
      <c r="CA65" s="18">
        <f t="shared" ref="CA65:CE70" si="164">CA28/CA$35*100</f>
        <v>7.727292489177036</v>
      </c>
      <c r="CB65" s="18">
        <f t="shared" si="164"/>
        <v>7.2400188561589811</v>
      </c>
      <c r="CC65" s="18">
        <f t="shared" si="164"/>
        <v>7.2971143679760537</v>
      </c>
      <c r="CD65" s="18">
        <f t="shared" si="164"/>
        <v>6.8087027644291958</v>
      </c>
      <c r="CE65" s="18">
        <f t="shared" si="164"/>
        <v>4.655140630534067</v>
      </c>
      <c r="CG65" s="68">
        <f t="shared" si="133"/>
        <v>-65.380713117724341</v>
      </c>
      <c r="CH65" s="69">
        <f t="shared" si="134"/>
        <v>24.763614929783234</v>
      </c>
      <c r="CI65" s="69">
        <f t="shared" si="135"/>
        <v>-40.61709818794111</v>
      </c>
      <c r="CK65" t="str">
        <f t="shared" si="147"/>
        <v>71 Sales occupations</v>
      </c>
      <c r="CL65" s="18">
        <f t="shared" ref="CL65:CP70" si="165">CL28/CL$35*100</f>
        <v>9.2335975985120236</v>
      </c>
      <c r="CM65" s="18">
        <f t="shared" si="165"/>
        <v>8.2238704577866404</v>
      </c>
      <c r="CN65" s="18">
        <f t="shared" si="165"/>
        <v>8.5417803414268771</v>
      </c>
      <c r="CO65" s="18">
        <f t="shared" si="165"/>
        <v>7.4644564574847792</v>
      </c>
      <c r="CP65" s="18">
        <f t="shared" si="165"/>
        <v>5.9953385234823964</v>
      </c>
      <c r="CR65" s="68">
        <f t="shared" si="137"/>
        <v>-71.631208366820928</v>
      </c>
      <c r="CS65" s="69">
        <f t="shared" si="138"/>
        <v>13.910059289267396</v>
      </c>
      <c r="CT65" s="69">
        <f t="shared" si="139"/>
        <v>-57.721149077553534</v>
      </c>
    </row>
    <row r="66" spans="1:98" x14ac:dyDescent="0.2">
      <c r="A66" t="str">
        <f t="shared" si="103"/>
        <v>72 Customer service occupations</v>
      </c>
      <c r="B66" s="18">
        <f t="shared" si="157"/>
        <v>0.50804177829571251</v>
      </c>
      <c r="C66" s="18">
        <f t="shared" si="157"/>
        <v>0.48570257774178055</v>
      </c>
      <c r="D66" s="18">
        <f t="shared" si="157"/>
        <v>0.53649081438717539</v>
      </c>
      <c r="E66" s="18">
        <f t="shared" si="157"/>
        <v>0.69223439547018928</v>
      </c>
      <c r="F66" s="18">
        <f t="shared" si="157"/>
        <v>0.859791811161708</v>
      </c>
      <c r="H66" s="68">
        <f t="shared" si="105"/>
        <v>202.20775936381096</v>
      </c>
      <c r="I66" s="69">
        <f t="shared" si="106"/>
        <v>86.902783015254599</v>
      </c>
      <c r="J66" s="69">
        <f t="shared" si="107"/>
        <v>289.11054237906558</v>
      </c>
      <c r="L66" t="str">
        <f t="shared" si="140"/>
        <v>72 Customer service occupations</v>
      </c>
      <c r="M66" s="18">
        <f t="shared" si="158"/>
        <v>0.71389420478153287</v>
      </c>
      <c r="N66" s="18">
        <f t="shared" si="158"/>
        <v>0.74074481631478373</v>
      </c>
      <c r="O66" s="18">
        <f t="shared" si="158"/>
        <v>0.78947207864985947</v>
      </c>
      <c r="P66" s="18">
        <f t="shared" si="158"/>
        <v>0.89916405720914805</v>
      </c>
      <c r="Q66" s="18">
        <f t="shared" si="158"/>
        <v>1.0633164705468963</v>
      </c>
      <c r="S66" s="68">
        <f t="shared" si="109"/>
        <v>150.892045781603</v>
      </c>
      <c r="T66" s="69">
        <f t="shared" si="110"/>
        <v>80.063393123784749</v>
      </c>
      <c r="U66" s="69">
        <f t="shared" si="111"/>
        <v>230.95543890538775</v>
      </c>
      <c r="W66" t="str">
        <f t="shared" si="141"/>
        <v>72 Customer service occupations</v>
      </c>
      <c r="X66" s="18">
        <f t="shared" si="159"/>
        <v>1.5299533513067918</v>
      </c>
      <c r="Y66" s="18">
        <f t="shared" si="159"/>
        <v>1.5664891461935708</v>
      </c>
      <c r="Z66" s="18">
        <f t="shared" si="159"/>
        <v>1.6825570157925085</v>
      </c>
      <c r="AA66" s="18">
        <f t="shared" si="159"/>
        <v>1.8730554598744966</v>
      </c>
      <c r="AB66" s="18">
        <f t="shared" si="159"/>
        <v>2.1514368590558544</v>
      </c>
      <c r="AD66" s="68">
        <f t="shared" si="113"/>
        <v>56.468890384311031</v>
      </c>
      <c r="AE66" s="69">
        <f t="shared" si="114"/>
        <v>67.211974590202345</v>
      </c>
      <c r="AF66" s="69">
        <f t="shared" si="115"/>
        <v>123.68086497451336</v>
      </c>
      <c r="AH66" t="str">
        <f t="shared" si="142"/>
        <v>72 Customer service occupations</v>
      </c>
      <c r="AI66" s="18">
        <f t="shared" si="160"/>
        <v>1.3371744079000378</v>
      </c>
      <c r="AJ66" s="18">
        <f t="shared" si="160"/>
        <v>1.498050155071188</v>
      </c>
      <c r="AK66" s="18">
        <f t="shared" si="160"/>
        <v>1.6927190719135263</v>
      </c>
      <c r="AL66" s="18">
        <f t="shared" si="160"/>
        <v>2.0604394769966423</v>
      </c>
      <c r="AM66" s="18">
        <f t="shared" si="160"/>
        <v>2.5542114086881571</v>
      </c>
      <c r="AO66" s="68">
        <f t="shared" si="117"/>
        <v>61.956476269417784</v>
      </c>
      <c r="AP66" s="69">
        <f t="shared" si="118"/>
        <v>69.787991737506701</v>
      </c>
      <c r="AQ66" s="69">
        <f t="shared" si="119"/>
        <v>131.74446800692448</v>
      </c>
      <c r="AS66" t="str">
        <f t="shared" si="143"/>
        <v>72 Customer service occupations</v>
      </c>
      <c r="AT66" s="18">
        <f t="shared" si="161"/>
        <v>2.9701546441334421</v>
      </c>
      <c r="AU66" s="18">
        <f t="shared" si="161"/>
        <v>3.0732411340194838</v>
      </c>
      <c r="AV66" s="18">
        <f t="shared" si="161"/>
        <v>3.0247562560025134</v>
      </c>
      <c r="AW66" s="18">
        <f t="shared" si="161"/>
        <v>3.582256915348101</v>
      </c>
      <c r="AX66" s="18">
        <f t="shared" si="161"/>
        <v>3.6451047113329937</v>
      </c>
      <c r="AZ66" s="68">
        <f t="shared" si="121"/>
        <v>42.571004157435141</v>
      </c>
      <c r="BA66" s="69">
        <f t="shared" si="122"/>
        <v>56.973057707791043</v>
      </c>
      <c r="BB66" s="69">
        <f t="shared" si="123"/>
        <v>99.544061865226183</v>
      </c>
      <c r="BD66" t="str">
        <f t="shared" si="144"/>
        <v>72 Customer service occupations</v>
      </c>
      <c r="BE66" s="18">
        <f t="shared" si="162"/>
        <v>2.228361196883669</v>
      </c>
      <c r="BF66" s="18">
        <f t="shared" si="162"/>
        <v>2.2815287311959116</v>
      </c>
      <c r="BG66" s="18">
        <f t="shared" si="162"/>
        <v>2.3798998764766641</v>
      </c>
      <c r="BH66" s="18">
        <f t="shared" si="162"/>
        <v>2.6428441039498947</v>
      </c>
      <c r="BI66" s="18">
        <f t="shared" si="162"/>
        <v>2.9104338133807883</v>
      </c>
      <c r="BK66" s="68">
        <f t="shared" si="125"/>
        <v>27.467646343793596</v>
      </c>
      <c r="BL66" s="69">
        <f t="shared" si="126"/>
        <v>48.23072483913041</v>
      </c>
      <c r="BM66" s="69">
        <f t="shared" si="127"/>
        <v>75.698371182924006</v>
      </c>
      <c r="BO66" t="str">
        <f t="shared" si="145"/>
        <v>72 Customer service occupations</v>
      </c>
      <c r="BP66" s="18">
        <f t="shared" si="163"/>
        <v>2.3134362433032352</v>
      </c>
      <c r="BQ66" s="18">
        <f t="shared" si="163"/>
        <v>2.532082081647117</v>
      </c>
      <c r="BR66" s="18">
        <f t="shared" si="163"/>
        <v>2.5978523862992322</v>
      </c>
      <c r="BS66" s="18">
        <f t="shared" si="163"/>
        <v>2.7981776841396115</v>
      </c>
      <c r="BT66" s="18">
        <f t="shared" si="163"/>
        <v>3.0497229755143422</v>
      </c>
      <c r="BV66" s="68">
        <f t="shared" si="129"/>
        <v>8.6616095309476737</v>
      </c>
      <c r="BW66" s="69">
        <f t="shared" si="130"/>
        <v>53.149666120148453</v>
      </c>
      <c r="BX66" s="69">
        <f t="shared" si="131"/>
        <v>61.811275651096132</v>
      </c>
      <c r="BZ66" t="str">
        <f t="shared" si="146"/>
        <v>72 Customer service occupations</v>
      </c>
      <c r="CA66" s="18">
        <f t="shared" si="164"/>
        <v>1.8340632418741742</v>
      </c>
      <c r="CB66" s="18">
        <f t="shared" si="164"/>
        <v>1.860401050009354</v>
      </c>
      <c r="CC66" s="18">
        <f t="shared" si="164"/>
        <v>2.0268039521504679</v>
      </c>
      <c r="CD66" s="18">
        <f t="shared" si="164"/>
        <v>2.1912441592960534</v>
      </c>
      <c r="CE66" s="18">
        <f t="shared" si="164"/>
        <v>2.9964647505155857</v>
      </c>
      <c r="CG66" s="68">
        <f t="shared" si="133"/>
        <v>-19.770535043815567</v>
      </c>
      <c r="CH66" s="69">
        <f t="shared" si="134"/>
        <v>30.08428169585617</v>
      </c>
      <c r="CI66" s="69">
        <f t="shared" si="135"/>
        <v>10.313746652040603</v>
      </c>
      <c r="CK66" t="str">
        <f t="shared" si="147"/>
        <v>72 Customer service occupations</v>
      </c>
      <c r="CL66" s="18">
        <f t="shared" si="165"/>
        <v>1.2659788989503733</v>
      </c>
      <c r="CM66" s="18">
        <f t="shared" si="165"/>
        <v>1.5465176437699919</v>
      </c>
      <c r="CN66" s="18">
        <f t="shared" si="165"/>
        <v>1.8649680587343467</v>
      </c>
      <c r="CO66" s="18">
        <f t="shared" si="165"/>
        <v>2.4636631129190421</v>
      </c>
      <c r="CP66" s="18">
        <f t="shared" si="165"/>
        <v>3.3960533153106107</v>
      </c>
      <c r="CR66" s="68">
        <f t="shared" si="137"/>
        <v>-26.399862146519602</v>
      </c>
      <c r="CS66" s="69">
        <f t="shared" si="138"/>
        <v>27.76561310162068</v>
      </c>
      <c r="CT66" s="69">
        <f t="shared" si="139"/>
        <v>1.365750955101072</v>
      </c>
    </row>
    <row r="67" spans="1:98" x14ac:dyDescent="0.2">
      <c r="A67" t="str">
        <f t="shared" si="103"/>
        <v>81 Process, plant and machine operatives</v>
      </c>
      <c r="B67" s="18">
        <f t="shared" si="157"/>
        <v>0.42579726963692416</v>
      </c>
      <c r="C67" s="18">
        <f t="shared" si="157"/>
        <v>0.40824602102538893</v>
      </c>
      <c r="D67" s="18">
        <f t="shared" si="157"/>
        <v>0.365538493669468</v>
      </c>
      <c r="E67" s="18">
        <f t="shared" si="157"/>
        <v>0.44092550215124932</v>
      </c>
      <c r="F67" s="18">
        <f t="shared" si="157"/>
        <v>0.64981256758963279</v>
      </c>
      <c r="H67" s="68">
        <f t="shared" si="105"/>
        <v>235.21974053832747</v>
      </c>
      <c r="I67" s="69">
        <f t="shared" si="106"/>
        <v>111.41853322611736</v>
      </c>
      <c r="J67" s="69">
        <f t="shared" si="107"/>
        <v>346.63827376444488</v>
      </c>
      <c r="L67" t="str">
        <f t="shared" si="140"/>
        <v>81 Process, plant and machine operatives</v>
      </c>
      <c r="M67" s="18">
        <f t="shared" si="158"/>
        <v>0.41505096785956175</v>
      </c>
      <c r="N67" s="18">
        <f t="shared" si="158"/>
        <v>0.3995992545446696</v>
      </c>
      <c r="O67" s="18">
        <f t="shared" si="158"/>
        <v>0.33256005665993876</v>
      </c>
      <c r="P67" s="18">
        <f t="shared" si="158"/>
        <v>0.43929980018300357</v>
      </c>
      <c r="Q67" s="18">
        <f t="shared" si="158"/>
        <v>0.55211154742632429</v>
      </c>
      <c r="S67" s="68">
        <f t="shared" si="109"/>
        <v>209.25581293638706</v>
      </c>
      <c r="T67" s="69">
        <f t="shared" si="110"/>
        <v>95.210318572919419</v>
      </c>
      <c r="U67" s="69">
        <f t="shared" si="111"/>
        <v>304.46613150930648</v>
      </c>
      <c r="W67" t="str">
        <f t="shared" si="141"/>
        <v>81 Process, plant and machine operatives</v>
      </c>
      <c r="X67" s="18">
        <f t="shared" si="159"/>
        <v>0.62854984647118151</v>
      </c>
      <c r="Y67" s="18">
        <f t="shared" si="159"/>
        <v>0.60243913155103479</v>
      </c>
      <c r="Z67" s="18">
        <f t="shared" si="159"/>
        <v>0.51577290463729308</v>
      </c>
      <c r="AA67" s="18">
        <f t="shared" si="159"/>
        <v>0.73458792434854792</v>
      </c>
      <c r="AB67" s="18">
        <f t="shared" si="159"/>
        <v>1.0757487701460808</v>
      </c>
      <c r="AD67" s="68">
        <f t="shared" si="113"/>
        <v>155.22400688993855</v>
      </c>
      <c r="AE67" s="69">
        <f t="shared" si="114"/>
        <v>99.675625419716212</v>
      </c>
      <c r="AF67" s="69">
        <f t="shared" si="115"/>
        <v>254.89963230965475</v>
      </c>
      <c r="AH67" t="str">
        <f t="shared" si="142"/>
        <v>81 Process, plant and machine operatives</v>
      </c>
      <c r="AI67" s="18">
        <f t="shared" si="160"/>
        <v>0.92702021391869793</v>
      </c>
      <c r="AJ67" s="18">
        <f t="shared" si="160"/>
        <v>0.95999302281980448</v>
      </c>
      <c r="AK67" s="18">
        <f t="shared" si="160"/>
        <v>0.82119911177197302</v>
      </c>
      <c r="AL67" s="18">
        <f t="shared" si="160"/>
        <v>1.0982844794462723</v>
      </c>
      <c r="AM67" s="18">
        <f t="shared" si="160"/>
        <v>1.3338171086654922</v>
      </c>
      <c r="AO67" s="68">
        <f t="shared" si="117"/>
        <v>74.330822417003247</v>
      </c>
      <c r="AP67" s="69">
        <f t="shared" si="118"/>
        <v>66.529627074349079</v>
      </c>
      <c r="AQ67" s="69">
        <f t="shared" si="119"/>
        <v>140.86044949135234</v>
      </c>
      <c r="AS67" t="str">
        <f t="shared" si="143"/>
        <v>81 Process, plant and machine operatives</v>
      </c>
      <c r="AT67" s="18">
        <f t="shared" si="161"/>
        <v>2.4513602994895396</v>
      </c>
      <c r="AU67" s="18">
        <f t="shared" si="161"/>
        <v>2.2512784909994998</v>
      </c>
      <c r="AV67" s="18">
        <f t="shared" si="161"/>
        <v>1.8833090289310419</v>
      </c>
      <c r="AW67" s="18">
        <f t="shared" si="161"/>
        <v>2.2684420231093299</v>
      </c>
      <c r="AX67" s="18">
        <f t="shared" si="161"/>
        <v>2.6012614826413327</v>
      </c>
      <c r="AZ67" s="68">
        <f t="shared" si="121"/>
        <v>63.408259886768661</v>
      </c>
      <c r="BA67" s="69">
        <f t="shared" si="122"/>
        <v>65.305369014073605</v>
      </c>
      <c r="BB67" s="69">
        <f t="shared" si="123"/>
        <v>128.71362890084225</v>
      </c>
      <c r="BD67" t="str">
        <f t="shared" si="144"/>
        <v>81 Process, plant and machine operatives</v>
      </c>
      <c r="BE67" s="18">
        <f t="shared" si="162"/>
        <v>3.9770222413504968</v>
      </c>
      <c r="BF67" s="18">
        <f t="shared" si="162"/>
        <v>3.8992079283671122</v>
      </c>
      <c r="BG67" s="18">
        <f t="shared" si="162"/>
        <v>3.5008545030916522</v>
      </c>
      <c r="BH67" s="18">
        <f t="shared" si="162"/>
        <v>4.0991143322786021</v>
      </c>
      <c r="BI67" s="18">
        <f t="shared" si="162"/>
        <v>4.5146281873492624</v>
      </c>
      <c r="BK67" s="68">
        <f t="shared" si="125"/>
        <v>34.415345580188401</v>
      </c>
      <c r="BL67" s="69">
        <f t="shared" si="126"/>
        <v>46.168837509823909</v>
      </c>
      <c r="BM67" s="69">
        <f t="shared" si="127"/>
        <v>80.584183090012303</v>
      </c>
      <c r="BO67" t="str">
        <f t="shared" si="145"/>
        <v>81 Process, plant and machine operatives</v>
      </c>
      <c r="BP67" s="18">
        <f t="shared" si="163"/>
        <v>4.9388193840434162</v>
      </c>
      <c r="BQ67" s="18">
        <f t="shared" si="163"/>
        <v>4.8492121541953832</v>
      </c>
      <c r="BR67" s="18">
        <f t="shared" si="163"/>
        <v>4.5071469697007878</v>
      </c>
      <c r="BS67" s="18">
        <f t="shared" si="163"/>
        <v>5.1426499665349921</v>
      </c>
      <c r="BT67" s="18">
        <f t="shared" si="163"/>
        <v>5.4474116919223219</v>
      </c>
      <c r="BV67" s="68">
        <f t="shared" si="129"/>
        <v>11.871301603703726</v>
      </c>
      <c r="BW67" s="69">
        <f t="shared" si="130"/>
        <v>48.518849237284414</v>
      </c>
      <c r="BX67" s="69">
        <f t="shared" si="131"/>
        <v>60.390150840988142</v>
      </c>
      <c r="BZ67" t="str">
        <f t="shared" si="146"/>
        <v>81 Process, plant and machine operatives</v>
      </c>
      <c r="CA67" s="18">
        <f t="shared" si="164"/>
        <v>6.6028168144672499</v>
      </c>
      <c r="CB67" s="18">
        <f t="shared" si="164"/>
        <v>6.3678694745231663</v>
      </c>
      <c r="CC67" s="18">
        <f t="shared" si="164"/>
        <v>5.9887041986214218</v>
      </c>
      <c r="CD67" s="18">
        <f t="shared" si="164"/>
        <v>6.4412749268305332</v>
      </c>
      <c r="CE67" s="18">
        <f t="shared" si="164"/>
        <v>5.0502459499901935</v>
      </c>
      <c r="CG67" s="68">
        <f t="shared" si="133"/>
        <v>-54.23682666951062</v>
      </c>
      <c r="CH67" s="69">
        <f t="shared" si="134"/>
        <v>29.025376250270863</v>
      </c>
      <c r="CI67" s="69">
        <f t="shared" si="135"/>
        <v>-25.21145041923975</v>
      </c>
      <c r="CK67" t="str">
        <f t="shared" si="147"/>
        <v>81 Process, plant and machine operatives</v>
      </c>
      <c r="CL67" s="18">
        <f t="shared" si="165"/>
        <v>9.0702058898361297</v>
      </c>
      <c r="CM67" s="18">
        <f t="shared" si="165"/>
        <v>7.6035891381185401</v>
      </c>
      <c r="CN67" s="18">
        <f t="shared" si="165"/>
        <v>6.6643044903591884</v>
      </c>
      <c r="CO67" s="18">
        <f t="shared" si="165"/>
        <v>3.8465358784917205</v>
      </c>
      <c r="CP67" s="18">
        <f t="shared" si="165"/>
        <v>2.2988702174159563</v>
      </c>
      <c r="CR67" s="68">
        <f t="shared" si="137"/>
        <v>-86.057676723721301</v>
      </c>
      <c r="CS67" s="69">
        <f t="shared" si="138"/>
        <v>9.2343339319742448</v>
      </c>
      <c r="CT67" s="69">
        <f t="shared" si="139"/>
        <v>-76.823342791747066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0.62698843013414252</v>
      </c>
      <c r="C68" s="18">
        <f t="shared" si="157"/>
        <v>0.72657952698093109</v>
      </c>
      <c r="D68" s="18">
        <f t="shared" si="157"/>
        <v>0.56711619288343884</v>
      </c>
      <c r="E68" s="18">
        <f t="shared" si="157"/>
        <v>0.71261418134169152</v>
      </c>
      <c r="F68" s="18">
        <f t="shared" si="157"/>
        <v>0.8839894776702486</v>
      </c>
      <c r="H68" s="68">
        <f t="shared" si="105"/>
        <v>193.93387804911191</v>
      </c>
      <c r="I68" s="69">
        <f t="shared" si="106"/>
        <v>117.33101494902012</v>
      </c>
      <c r="J68" s="69">
        <f t="shared" si="107"/>
        <v>311.26489299813198</v>
      </c>
      <c r="L68" t="str">
        <f t="shared" si="140"/>
        <v>82 Transport and mobile machine drivers and operatives</v>
      </c>
      <c r="M68" s="18">
        <f t="shared" si="158"/>
        <v>0.59274654091149581</v>
      </c>
      <c r="N68" s="18">
        <f t="shared" si="158"/>
        <v>0.60091840379560146</v>
      </c>
      <c r="O68" s="18">
        <f t="shared" si="158"/>
        <v>0.47907417557123921</v>
      </c>
      <c r="P68" s="18">
        <f t="shared" si="158"/>
        <v>0.58045099940975564</v>
      </c>
      <c r="Q68" s="18">
        <f t="shared" si="158"/>
        <v>0.70872098452232879</v>
      </c>
      <c r="S68" s="68">
        <f t="shared" si="109"/>
        <v>175.57109229117594</v>
      </c>
      <c r="T68" s="69">
        <f t="shared" si="110"/>
        <v>108.91495597544065</v>
      </c>
      <c r="U68" s="69">
        <f t="shared" si="111"/>
        <v>284.48604826661659</v>
      </c>
      <c r="W68" t="str">
        <f t="shared" si="141"/>
        <v>82 Transport and mobile machine drivers and operatives</v>
      </c>
      <c r="X68" s="18">
        <f t="shared" si="159"/>
        <v>0.90008883821629593</v>
      </c>
      <c r="Y68" s="18">
        <f t="shared" si="159"/>
        <v>1.0247537680350052</v>
      </c>
      <c r="Z68" s="18">
        <f t="shared" si="159"/>
        <v>0.91386063566152609</v>
      </c>
      <c r="AA68" s="18">
        <f t="shared" si="159"/>
        <v>1.1145158642853319</v>
      </c>
      <c r="AB68" s="18">
        <f t="shared" si="159"/>
        <v>1.4346958297477932</v>
      </c>
      <c r="AD68" s="68">
        <f t="shared" si="113"/>
        <v>92.109593514693344</v>
      </c>
      <c r="AE68" s="69">
        <f t="shared" si="114"/>
        <v>95.906793951347737</v>
      </c>
      <c r="AF68" s="69">
        <f t="shared" si="115"/>
        <v>188.01638746604107</v>
      </c>
      <c r="AH68" t="str">
        <f t="shared" si="142"/>
        <v>82 Transport and mobile machine drivers and operatives</v>
      </c>
      <c r="AI68" s="18">
        <f t="shared" si="160"/>
        <v>1.495933181115094</v>
      </c>
      <c r="AJ68" s="18">
        <f t="shared" si="160"/>
        <v>1.7576021823338919</v>
      </c>
      <c r="AK68" s="18">
        <f t="shared" si="160"/>
        <v>1.4722991289860183</v>
      </c>
      <c r="AL68" s="18">
        <f t="shared" si="160"/>
        <v>1.8690875362621393</v>
      </c>
      <c r="AM68" s="18">
        <f t="shared" si="160"/>
        <v>2.1932620939392478</v>
      </c>
      <c r="AO68" s="68">
        <f t="shared" si="117"/>
        <v>59.889831127007454</v>
      </c>
      <c r="AP68" s="69">
        <f t="shared" si="118"/>
        <v>83.777940570008766</v>
      </c>
      <c r="AQ68" s="69">
        <f t="shared" si="119"/>
        <v>143.66777169701624</v>
      </c>
      <c r="AS68" t="str">
        <f t="shared" si="143"/>
        <v>82 Transport and mobile machine drivers and operatives</v>
      </c>
      <c r="AT68" s="18">
        <f t="shared" si="161"/>
        <v>2.6204687154677382</v>
      </c>
      <c r="AU68" s="18">
        <f t="shared" si="161"/>
        <v>2.7614420375128996</v>
      </c>
      <c r="AV68" s="18">
        <f t="shared" si="161"/>
        <v>2.3961524341626803</v>
      </c>
      <c r="AW68" s="18">
        <f t="shared" si="161"/>
        <v>2.6942726424535635</v>
      </c>
      <c r="AX68" s="18">
        <f t="shared" si="161"/>
        <v>2.90080091749441</v>
      </c>
      <c r="AZ68" s="68">
        <f t="shared" si="121"/>
        <v>43.223757985029351</v>
      </c>
      <c r="BA68" s="69">
        <f t="shared" si="122"/>
        <v>79.523699062043249</v>
      </c>
      <c r="BB68" s="69">
        <f t="shared" si="123"/>
        <v>122.7474570470726</v>
      </c>
      <c r="BD68" t="str">
        <f t="shared" si="144"/>
        <v>82 Transport and mobile machine drivers and operatives</v>
      </c>
      <c r="BE68" s="18">
        <f t="shared" si="162"/>
        <v>3.5994114798910437</v>
      </c>
      <c r="BF68" s="18">
        <f t="shared" si="162"/>
        <v>3.8539069475085985</v>
      </c>
      <c r="BG68" s="18">
        <f t="shared" si="162"/>
        <v>3.6884745278705608</v>
      </c>
      <c r="BH68" s="18">
        <f t="shared" si="162"/>
        <v>4.2161763650807931</v>
      </c>
      <c r="BI68" s="18">
        <f t="shared" si="162"/>
        <v>4.9401389985738069</v>
      </c>
      <c r="BK68" s="68">
        <f t="shared" si="125"/>
        <v>39.602535414546658</v>
      </c>
      <c r="BL68" s="69">
        <f t="shared" si="126"/>
        <v>63.060145623525798</v>
      </c>
      <c r="BM68" s="69">
        <f t="shared" si="127"/>
        <v>102.66268103807246</v>
      </c>
      <c r="BO68" t="str">
        <f t="shared" si="145"/>
        <v>82 Transport and mobile machine drivers and operatives</v>
      </c>
      <c r="BP68" s="18">
        <f t="shared" si="163"/>
        <v>5.7527260989677034</v>
      </c>
      <c r="BQ68" s="18">
        <f t="shared" si="163"/>
        <v>6.292178765258269</v>
      </c>
      <c r="BR68" s="18">
        <f t="shared" si="163"/>
        <v>6.0561406931102413</v>
      </c>
      <c r="BS68" s="18">
        <f t="shared" si="163"/>
        <v>6.8779530401315609</v>
      </c>
      <c r="BT68" s="18">
        <f t="shared" si="163"/>
        <v>8.1383060670051179</v>
      </c>
      <c r="BV68" s="68">
        <f t="shared" si="129"/>
        <v>24.385075816544301</v>
      </c>
      <c r="BW68" s="69">
        <f t="shared" si="130"/>
        <v>68.012556178429818</v>
      </c>
      <c r="BX68" s="69">
        <f t="shared" si="131"/>
        <v>92.397631994974134</v>
      </c>
      <c r="BZ68" t="str">
        <f t="shared" si="146"/>
        <v>82 Transport and mobile machine drivers and operatives</v>
      </c>
      <c r="CA68" s="18">
        <f t="shared" si="164"/>
        <v>8.1656504789492566</v>
      </c>
      <c r="CB68" s="18">
        <f t="shared" si="164"/>
        <v>8.1390916236848057</v>
      </c>
      <c r="CC68" s="18">
        <f t="shared" si="164"/>
        <v>8.053250636384691</v>
      </c>
      <c r="CD68" s="18">
        <f t="shared" si="164"/>
        <v>8.2182515724930756</v>
      </c>
      <c r="CE68" s="18">
        <f t="shared" si="164"/>
        <v>9.6201203428061852</v>
      </c>
      <c r="CG68" s="68">
        <f t="shared" si="133"/>
        <v>-35.174518006531692</v>
      </c>
      <c r="CH68" s="69">
        <f t="shared" si="134"/>
        <v>38.029983617210313</v>
      </c>
      <c r="CI68" s="69">
        <f t="shared" si="135"/>
        <v>2.8554656106786225</v>
      </c>
      <c r="CK68" t="str">
        <f t="shared" si="147"/>
        <v>82 Transport and mobile machine drivers and operatives</v>
      </c>
      <c r="CL68" s="18">
        <f t="shared" si="165"/>
        <v>9.682132213657809</v>
      </c>
      <c r="CM68" s="18">
        <f t="shared" si="165"/>
        <v>11.904190642959385</v>
      </c>
      <c r="CN68" s="18">
        <f t="shared" si="165"/>
        <v>11.013430352511948</v>
      </c>
      <c r="CO68" s="18">
        <f t="shared" si="165"/>
        <v>10.526229727018247</v>
      </c>
      <c r="CP68" s="18">
        <f t="shared" si="165"/>
        <v>7.2530297400059469</v>
      </c>
      <c r="CR68" s="68">
        <f t="shared" si="137"/>
        <v>-73.382186694638179</v>
      </c>
      <c r="CS68" s="69">
        <f t="shared" si="138"/>
        <v>21.819337453394866</v>
      </c>
      <c r="CT68" s="69">
        <f t="shared" si="139"/>
        <v>-51.562849241243313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6.4667660581796699E-3</v>
      </c>
      <c r="C69" s="18">
        <f t="shared" si="157"/>
        <v>4.6708752808454048E-3</v>
      </c>
      <c r="D69" s="18">
        <f t="shared" si="157"/>
        <v>3.7065560431262024E-3</v>
      </c>
      <c r="E69" s="18">
        <f t="shared" si="157"/>
        <v>1.5552467505723942E-2</v>
      </c>
      <c r="F69" s="18">
        <f t="shared" si="157"/>
        <v>2.824398375220407E-2</v>
      </c>
      <c r="H69" s="68">
        <f t="shared" si="105"/>
        <v>1336.9113621141055</v>
      </c>
      <c r="I69" s="69">
        <f t="shared" si="106"/>
        <v>530.84010453959957</v>
      </c>
      <c r="J69" s="69">
        <f t="shared" si="107"/>
        <v>1867.7514666537049</v>
      </c>
      <c r="L69" t="str">
        <f t="shared" si="140"/>
        <v>91 Elementary trades and related occupations</v>
      </c>
      <c r="M69" s="18">
        <f t="shared" si="158"/>
        <v>0.2400661779742094</v>
      </c>
      <c r="N69" s="18">
        <f t="shared" si="158"/>
        <v>0.21055266409433959</v>
      </c>
      <c r="O69" s="18">
        <f t="shared" si="158"/>
        <v>0.14607380170281375</v>
      </c>
      <c r="P69" s="18">
        <f t="shared" si="158"/>
        <v>0.3240767360093979</v>
      </c>
      <c r="Q69" s="18">
        <f t="shared" si="158"/>
        <v>0.55615335920586728</v>
      </c>
      <c r="S69" s="68">
        <f t="shared" si="109"/>
        <v>609.22389447678745</v>
      </c>
      <c r="T69" s="69">
        <f t="shared" si="110"/>
        <v>244.5473907802517</v>
      </c>
      <c r="U69" s="69">
        <f t="shared" si="111"/>
        <v>853.77128525703904</v>
      </c>
      <c r="W69" t="str">
        <f t="shared" si="141"/>
        <v>91 Elementary trades and related occupations</v>
      </c>
      <c r="X69" s="18">
        <f t="shared" si="159"/>
        <v>0.39696318755321419</v>
      </c>
      <c r="Y69" s="18">
        <f t="shared" si="159"/>
        <v>0.32542137272091609</v>
      </c>
      <c r="Z69" s="18">
        <f t="shared" si="159"/>
        <v>0.2659945883997874</v>
      </c>
      <c r="AA69" s="18">
        <f t="shared" si="159"/>
        <v>0.77060307983910104</v>
      </c>
      <c r="AB69" s="18">
        <f t="shared" si="159"/>
        <v>1.091883456234966</v>
      </c>
      <c r="AD69" s="68">
        <f t="shared" si="113"/>
        <v>402.31098108148433</v>
      </c>
      <c r="AE69" s="69">
        <f t="shared" si="114"/>
        <v>256.43003759782857</v>
      </c>
      <c r="AF69" s="69">
        <f t="shared" si="115"/>
        <v>658.7410186793129</v>
      </c>
      <c r="AH69" t="str">
        <f t="shared" si="142"/>
        <v>91 Elementary trades and related occupations</v>
      </c>
      <c r="AI69" s="18">
        <f t="shared" si="160"/>
        <v>0.89869912756513348</v>
      </c>
      <c r="AJ69" s="18">
        <f t="shared" si="160"/>
        <v>0.83223470484255313</v>
      </c>
      <c r="AK69" s="18">
        <f t="shared" si="160"/>
        <v>0.65834789288328222</v>
      </c>
      <c r="AL69" s="18">
        <f t="shared" si="160"/>
        <v>1.8658675920624141</v>
      </c>
      <c r="AM69" s="18">
        <f t="shared" si="160"/>
        <v>2.6599208286385965</v>
      </c>
      <c r="AO69" s="68">
        <f t="shared" si="117"/>
        <v>333.65027539640755</v>
      </c>
      <c r="AP69" s="69">
        <f t="shared" si="118"/>
        <v>225.7374589358613</v>
      </c>
      <c r="AQ69" s="69">
        <f t="shared" si="119"/>
        <v>559.38773433226891</v>
      </c>
      <c r="AS69" t="str">
        <f t="shared" si="143"/>
        <v>91 Elementary trades and related occupations</v>
      </c>
      <c r="AT69" s="18">
        <f t="shared" si="161"/>
        <v>1.0079230297932851</v>
      </c>
      <c r="AU69" s="18">
        <f t="shared" si="161"/>
        <v>0.87558250272496174</v>
      </c>
      <c r="AV69" s="18">
        <f t="shared" si="161"/>
        <v>0.78091126535184652</v>
      </c>
      <c r="AW69" s="18">
        <f t="shared" si="161"/>
        <v>2.1258332236697206</v>
      </c>
      <c r="AX69" s="18">
        <f t="shared" si="161"/>
        <v>2.8034548764746394</v>
      </c>
      <c r="AZ69" s="68">
        <f t="shared" si="121"/>
        <v>324.72073677377995</v>
      </c>
      <c r="BA69" s="69">
        <f t="shared" si="122"/>
        <v>206.35492821677764</v>
      </c>
      <c r="BB69" s="69">
        <f t="shared" si="123"/>
        <v>531.07566499055758</v>
      </c>
      <c r="BD69" t="str">
        <f t="shared" si="144"/>
        <v>91 Elementary trades and related occupations</v>
      </c>
      <c r="BE69" s="18">
        <f t="shared" si="162"/>
        <v>1.2620358867858652</v>
      </c>
      <c r="BF69" s="18">
        <f t="shared" si="162"/>
        <v>1.1167557482801622</v>
      </c>
      <c r="BG69" s="18">
        <f t="shared" si="162"/>
        <v>1.0012747934805777</v>
      </c>
      <c r="BH69" s="18">
        <f t="shared" si="162"/>
        <v>1.8912438544934431</v>
      </c>
      <c r="BI69" s="18">
        <f t="shared" si="162"/>
        <v>2.5290142504541229</v>
      </c>
      <c r="BK69" s="68">
        <f t="shared" si="125"/>
        <v>163.26851221738119</v>
      </c>
      <c r="BL69" s="69">
        <f t="shared" si="126"/>
        <v>93.664890167869601</v>
      </c>
      <c r="BM69" s="69">
        <f t="shared" si="127"/>
        <v>256.93340238525076</v>
      </c>
      <c r="BO69" t="str">
        <f t="shared" si="145"/>
        <v>91 Elementary trades and related occupations</v>
      </c>
      <c r="BP69" s="18">
        <f t="shared" si="163"/>
        <v>2.189729476771006</v>
      </c>
      <c r="BQ69" s="18">
        <f t="shared" si="163"/>
        <v>1.9707520099343605</v>
      </c>
      <c r="BR69" s="18">
        <f t="shared" si="163"/>
        <v>1.8969012813895454</v>
      </c>
      <c r="BS69" s="18">
        <f t="shared" si="163"/>
        <v>3.4941720701595127</v>
      </c>
      <c r="BT69" s="18">
        <f t="shared" si="163"/>
        <v>4.5837669158513608</v>
      </c>
      <c r="BV69" s="68">
        <f t="shared" si="129"/>
        <v>123.67013921059022</v>
      </c>
      <c r="BW69" s="69">
        <f t="shared" si="130"/>
        <v>83.732155936971282</v>
      </c>
      <c r="BX69" s="69">
        <f t="shared" si="131"/>
        <v>207.40229514756149</v>
      </c>
      <c r="BZ69" t="str">
        <f t="shared" si="146"/>
        <v>91 Elementary trades and related occupations</v>
      </c>
      <c r="CA69" s="18">
        <f t="shared" si="164"/>
        <v>4.5121451341450225</v>
      </c>
      <c r="CB69" s="18">
        <f t="shared" si="164"/>
        <v>4.2796521437061239</v>
      </c>
      <c r="CC69" s="18">
        <f t="shared" si="164"/>
        <v>4.0229187393917201</v>
      </c>
      <c r="CD69" s="18">
        <f t="shared" si="164"/>
        <v>7.5281014494965186</v>
      </c>
      <c r="CE69" s="18">
        <f t="shared" si="164"/>
        <v>10.310074749207047</v>
      </c>
      <c r="CG69" s="68">
        <f t="shared" si="133"/>
        <v>39.077546012116798</v>
      </c>
      <c r="CH69" s="69">
        <f t="shared" si="134"/>
        <v>64.90661157008104</v>
      </c>
      <c r="CI69" s="69">
        <f t="shared" si="135"/>
        <v>103.98415758219784</v>
      </c>
      <c r="CK69" t="str">
        <f t="shared" si="147"/>
        <v>91 Elementary trades and related occupations</v>
      </c>
      <c r="CL69" s="18">
        <f t="shared" si="165"/>
        <v>6.2071285829396885</v>
      </c>
      <c r="CM69" s="18">
        <f t="shared" si="165"/>
        <v>5.7493953149035724</v>
      </c>
      <c r="CN69" s="18">
        <f t="shared" si="165"/>
        <v>5.5069304450411796</v>
      </c>
      <c r="CO69" s="18">
        <f t="shared" si="165"/>
        <v>10.939296659573991</v>
      </c>
      <c r="CP69" s="18">
        <f t="shared" si="165"/>
        <v>13.861070158517796</v>
      </c>
      <c r="CR69" s="68">
        <f t="shared" si="137"/>
        <v>1.7331979641748041</v>
      </c>
      <c r="CS69" s="69">
        <f t="shared" si="138"/>
        <v>42.386541887480675</v>
      </c>
      <c r="CT69" s="69">
        <f t="shared" si="139"/>
        <v>44.119739851655474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0.45967340489905573</v>
      </c>
      <c r="C70" s="18">
        <f t="shared" si="157"/>
        <v>0.50101877954503937</v>
      </c>
      <c r="D70" s="18">
        <f t="shared" si="157"/>
        <v>0.43263081653968488</v>
      </c>
      <c r="E70" s="18">
        <f t="shared" si="157"/>
        <v>0.44713950750395898</v>
      </c>
      <c r="F70" s="18">
        <f t="shared" si="157"/>
        <v>0.49754700941398788</v>
      </c>
      <c r="H70" s="68">
        <f t="shared" si="105"/>
        <v>116.8658984928304</v>
      </c>
      <c r="I70" s="69">
        <f t="shared" si="106"/>
        <v>79.78516363610612</v>
      </c>
      <c r="J70" s="69">
        <f t="shared" si="107"/>
        <v>196.65106212893653</v>
      </c>
      <c r="L70" t="str">
        <f t="shared" ref="L70" si="166">A70</f>
        <v>92 Elementary administration and service occupations</v>
      </c>
      <c r="M70" s="18">
        <f t="shared" si="158"/>
        <v>1.6684747159472859</v>
      </c>
      <c r="N70" s="18">
        <f t="shared" si="158"/>
        <v>1.7780409254584808</v>
      </c>
      <c r="O70" s="18">
        <f t="shared" si="158"/>
        <v>1.664318464304898</v>
      </c>
      <c r="P70" s="18">
        <f t="shared" si="158"/>
        <v>1.792933736428324</v>
      </c>
      <c r="Q70" s="18">
        <f t="shared" si="158"/>
        <v>2.3245127567063264</v>
      </c>
      <c r="S70" s="68">
        <f t="shared" si="109"/>
        <v>160.16964784574105</v>
      </c>
      <c r="T70" s="69">
        <f t="shared" si="110"/>
        <v>92.820171113746298</v>
      </c>
      <c r="U70" s="69">
        <f t="shared" si="111"/>
        <v>252.98981895948734</v>
      </c>
      <c r="W70" t="str">
        <f t="shared" ref="W70" si="167">A70</f>
        <v>92 Elementary administration and service occupations</v>
      </c>
      <c r="X70" s="18">
        <f t="shared" si="159"/>
        <v>2.9673042963402985</v>
      </c>
      <c r="Y70" s="18">
        <f t="shared" si="159"/>
        <v>3.1192156359598942</v>
      </c>
      <c r="Z70" s="18">
        <f t="shared" si="159"/>
        <v>3.0622114454034373</v>
      </c>
      <c r="AA70" s="18">
        <f t="shared" si="159"/>
        <v>3.1352559658414969</v>
      </c>
      <c r="AB70" s="18">
        <f t="shared" si="159"/>
        <v>3.4986663793321773</v>
      </c>
      <c r="AD70" s="68">
        <f t="shared" si="113"/>
        <v>39.809455394184482</v>
      </c>
      <c r="AE70" s="69">
        <f t="shared" si="114"/>
        <v>77.053094042251089</v>
      </c>
      <c r="AF70" s="69">
        <f t="shared" si="115"/>
        <v>116.86254943643557</v>
      </c>
      <c r="AH70" t="str">
        <f t="shared" ref="AH70" si="168">L70</f>
        <v>92 Elementary administration and service occupations</v>
      </c>
      <c r="AI70" s="18">
        <f t="shared" si="160"/>
        <v>4.5528113773435281</v>
      </c>
      <c r="AJ70" s="18">
        <f t="shared" si="160"/>
        <v>5.1749082726603914</v>
      </c>
      <c r="AK70" s="18">
        <f t="shared" si="160"/>
        <v>5.0600961950629397</v>
      </c>
      <c r="AL70" s="18">
        <f t="shared" si="160"/>
        <v>5.4997985873658948</v>
      </c>
      <c r="AM70" s="18">
        <f t="shared" si="160"/>
        <v>6.7094653752435756</v>
      </c>
      <c r="AO70" s="68">
        <f t="shared" si="117"/>
        <v>42.316583415764889</v>
      </c>
      <c r="AP70" s="69">
        <f t="shared" si="118"/>
        <v>70.706054347861198</v>
      </c>
      <c r="AQ70" s="69">
        <f t="shared" si="119"/>
        <v>113.02263776362609</v>
      </c>
      <c r="AS70" t="str">
        <f t="shared" ref="AS70" si="169">W70</f>
        <v>92 Elementary administration and service occupations</v>
      </c>
      <c r="AT70" s="18">
        <f t="shared" si="161"/>
        <v>4.4845370698734826</v>
      </c>
      <c r="AU70" s="18">
        <f t="shared" si="161"/>
        <v>4.6653750275833907</v>
      </c>
      <c r="AV70" s="18">
        <f t="shared" si="161"/>
        <v>4.7077267069439408</v>
      </c>
      <c r="AW70" s="18">
        <f t="shared" si="161"/>
        <v>4.7658940271696872</v>
      </c>
      <c r="AX70" s="18">
        <f t="shared" si="161"/>
        <v>5.5779277945578061</v>
      </c>
      <c r="AZ70" s="68">
        <f t="shared" si="121"/>
        <v>40.175859701429559</v>
      </c>
      <c r="BA70" s="69">
        <f t="shared" si="122"/>
        <v>71.772236583957636</v>
      </c>
      <c r="BB70" s="69">
        <f t="shared" si="123"/>
        <v>111.94809628538719</v>
      </c>
      <c r="BD70" t="str">
        <f t="shared" ref="BD70" si="170">AH70</f>
        <v>92 Elementary administration and service occupations</v>
      </c>
      <c r="BE70" s="18">
        <f t="shared" si="162"/>
        <v>7.2167126287424539</v>
      </c>
      <c r="BF70" s="18">
        <f t="shared" si="162"/>
        <v>6.6628892479269046</v>
      </c>
      <c r="BG70" s="18">
        <f t="shared" si="162"/>
        <v>6.427428047470193</v>
      </c>
      <c r="BH70" s="18">
        <f t="shared" si="162"/>
        <v>5.4787446043532189</v>
      </c>
      <c r="BI70" s="18">
        <f t="shared" si="162"/>
        <v>4.8662582820651021</v>
      </c>
      <c r="BK70" s="68">
        <f t="shared" si="125"/>
        <v>-21.085127692025946</v>
      </c>
      <c r="BL70" s="69">
        <f t="shared" si="126"/>
        <v>42.091219547820138</v>
      </c>
      <c r="BM70" s="69">
        <f t="shared" si="127"/>
        <v>21.006091855794192</v>
      </c>
      <c r="BO70" t="str">
        <f t="shared" ref="BO70" si="171">AS70</f>
        <v>92 Elementary administration and service occupations</v>
      </c>
      <c r="BP70" s="18">
        <f t="shared" si="163"/>
        <v>12.163175567564128</v>
      </c>
      <c r="BQ70" s="18">
        <f t="shared" si="163"/>
        <v>13.025371673036142</v>
      </c>
      <c r="BR70" s="18">
        <f t="shared" si="163"/>
        <v>12.295449055438951</v>
      </c>
      <c r="BS70" s="18">
        <f t="shared" si="163"/>
        <v>11.981347271910918</v>
      </c>
      <c r="BT70" s="18">
        <f t="shared" si="163"/>
        <v>12.620750012517423</v>
      </c>
      <c r="BV70" s="68">
        <f t="shared" si="129"/>
        <v>-4.9896359810794761</v>
      </c>
      <c r="BW70" s="69">
        <f t="shared" si="130"/>
        <v>50.088485681325643</v>
      </c>
      <c r="BX70" s="69">
        <f t="shared" si="131"/>
        <v>45.09884970024617</v>
      </c>
      <c r="BZ70" t="str">
        <f t="shared" ref="BZ70" si="172">BD70</f>
        <v>92 Elementary administration and service occupations</v>
      </c>
      <c r="CA70" s="18">
        <f t="shared" si="164"/>
        <v>16.820291339177409</v>
      </c>
      <c r="CB70" s="18">
        <f t="shared" si="164"/>
        <v>18.513084299634755</v>
      </c>
      <c r="CC70" s="18">
        <f t="shared" si="164"/>
        <v>17.391436678040009</v>
      </c>
      <c r="CD70" s="18">
        <f t="shared" si="164"/>
        <v>16.534730987684146</v>
      </c>
      <c r="CE70" s="18">
        <f t="shared" si="164"/>
        <v>17.291083038604164</v>
      </c>
      <c r="CG70" s="68">
        <f t="shared" si="133"/>
        <v>-46.046055375721004</v>
      </c>
      <c r="CH70" s="69">
        <f t="shared" si="134"/>
        <v>30.527563534494313</v>
      </c>
      <c r="CI70" s="69">
        <f t="shared" si="135"/>
        <v>-15.518491841226698</v>
      </c>
      <c r="CK70" t="str">
        <f t="shared" ref="CK70" si="173">BO70</f>
        <v>92 Elementary administration and service occupations</v>
      </c>
      <c r="CL70" s="18">
        <f t="shared" si="165"/>
        <v>23.029983002047707</v>
      </c>
      <c r="CM70" s="18">
        <f t="shared" si="165"/>
        <v>20.053032825387433</v>
      </c>
      <c r="CN70" s="18">
        <f t="shared" si="165"/>
        <v>19.655529887925951</v>
      </c>
      <c r="CO70" s="18">
        <f t="shared" si="165"/>
        <v>16.170776928181819</v>
      </c>
      <c r="CP70" s="18">
        <f t="shared" si="165"/>
        <v>13.057635131402776</v>
      </c>
      <c r="CR70" s="68">
        <f t="shared" si="137"/>
        <v>-73.149319382813218</v>
      </c>
      <c r="CS70" s="69">
        <f t="shared" si="138"/>
        <v>14.689730572749435</v>
      </c>
      <c r="CT70" s="69">
        <f t="shared" si="139"/>
        <v>-58.459588810063792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88.570866610313729</v>
      </c>
      <c r="I72" s="67">
        <f>IF(D35&gt;0,I35/D35*100,0)</f>
        <v>67.163166871733395</v>
      </c>
      <c r="J72" s="67">
        <f t="shared" ref="J72" si="175">IF(D35&gt;0,(J35/D35)*100,0)</f>
        <v>155.73403348204712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86.277811344390415</v>
      </c>
      <c r="T72" s="67">
        <f t="shared" ref="T72" si="177">IF(O35&gt;0,T35/O35*100,0)</f>
        <v>69.834536203916414</v>
      </c>
      <c r="U72" s="67">
        <f t="shared" ref="U72" si="178">IF(O35&gt;0,(U35/O35)*100,0)</f>
        <v>156.11234754830684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22.368373564504715</v>
      </c>
      <c r="AE72" s="67">
        <f t="shared" ref="AE72" si="180">IF(Z35&gt;0,AE35/Z35*100,0)</f>
        <v>61.577411867434527</v>
      </c>
      <c r="AF72" s="67">
        <f t="shared" ref="AF72" si="181">IF(Z35&gt;0,(AF35/Z35)*100,0)</f>
        <v>83.945785431939242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7.3312942181069207</v>
      </c>
      <c r="AP72" s="67">
        <f t="shared" ref="AP72" si="183">IF(AK35&gt;0,AP35/AK35*100,0)</f>
        <v>54.404736371416718</v>
      </c>
      <c r="AQ72" s="67">
        <f t="shared" ref="AQ72" si="184">IF(AK35&gt;0,(AQ35/AK35)*100,0)</f>
        <v>61.736030589523637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18.307311010568863</v>
      </c>
      <c r="BA72" s="67">
        <f t="shared" ref="BA72" si="186">IF(AV35&gt;0,BA35/AV35*100,0)</f>
        <v>56.116580999018261</v>
      </c>
      <c r="BB72" s="67">
        <f t="shared" ref="BB72" si="187">IF(AV35&gt;0,(BB35/AV35)*100,0)</f>
        <v>74.423892009587121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4.2319651433609664</v>
      </c>
      <c r="BL72" s="67">
        <f t="shared" ref="BL72" si="189">IF(BG35&gt;0,BL35/BG35*100,0)</f>
        <v>46.658694865348636</v>
      </c>
      <c r="BM72" s="67">
        <f t="shared" ref="BM72" si="190">IF(BG35&gt;0,(BM35/BG35)*100,0)</f>
        <v>50.890660008709595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-7.4385365865961877</v>
      </c>
      <c r="BW72" s="67">
        <f t="shared" ref="BW72" si="192">IF(BR35&gt;0,BW35/BR35*100,0)</f>
        <v>47.547921521321562</v>
      </c>
      <c r="BX72" s="67">
        <f t="shared" ref="BX72" si="193">IF(BR35&gt;0,(BX35/BR35)*100,0)</f>
        <v>40.109384934725369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-45.732918558733999</v>
      </c>
      <c r="CH72" s="67">
        <f t="shared" ref="CH72" si="195">IF(CC35&gt;0,CH35/CC35*100,0)</f>
        <v>31.033163926955627</v>
      </c>
      <c r="CI72" s="67">
        <f t="shared" ref="CI72" si="196">IF(CC35&gt;0,(CI35/CC35)*100,0)</f>
        <v>-14.699754631778376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-59.581934242209812</v>
      </c>
      <c r="CS72" s="67">
        <f t="shared" ref="CS72" si="198">IF(CN35&gt;0,CS35/CN35*100,0)</f>
        <v>20.250314146671652</v>
      </c>
      <c r="CT72" s="67">
        <f t="shared" ref="CT72" si="199">IF(CN35&gt;0,(CT35/CN35)*100,0)</f>
        <v>-39.331620095538149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West Midlands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West Midlands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West Midlands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West Midlands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West Midlands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West Midlands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West Midlands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West Midlands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West Midlands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8.8759612405893584</v>
      </c>
      <c r="C82" s="18">
        <f t="shared" si="210"/>
        <v>-5.5024304327422779</v>
      </c>
      <c r="D82" s="18">
        <f t="shared" si="210"/>
        <v>3.2418412494657378</v>
      </c>
      <c r="E82" s="18">
        <f t="shared" si="210"/>
        <v>4.4264349772294764</v>
      </c>
      <c r="F82" s="18">
        <f t="shared" ref="F82:F107" si="211">IF(AND(F$6-C$6 &lt;&gt; 0,C8&lt;&gt;0,F8&lt;&gt;0),(EXP(LN(F8/C8)/(F$6-C$6))-1)*100,0)</f>
        <v>3.4070720828156986</v>
      </c>
      <c r="H82" s="18">
        <f t="shared" ref="H82:H107" si="212">IF($F$6-$D$6 &lt;&gt; 0,(EXP(LN(1+(H45/100))/($F$6-$D$6))-1)*100,0)</f>
        <v>4.0300678302352289</v>
      </c>
      <c r="I82" s="18">
        <f t="shared" ref="I82:I107" si="213">IF(D8&gt;0,((1+(I8/D8))^(1/($F$6-$D$6))-1)*100,0)</f>
        <v>3.5651463969017527</v>
      </c>
      <c r="J82" s="18">
        <f t="shared" ref="J82:J107" si="214">IF($F$6-$D$6 &lt;&gt; 0,(EXP(LN(1+(J45/100))/($F$6-$D$6))-1)*100,0)</f>
        <v>6.2990550132643763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11.872363496462079</v>
      </c>
      <c r="N82" s="18">
        <f t="shared" si="215"/>
        <v>-2.9061337701777101</v>
      </c>
      <c r="O82" s="18">
        <f t="shared" si="215"/>
        <v>2.4938104003769501</v>
      </c>
      <c r="P82" s="18">
        <f t="shared" si="215"/>
        <v>4.06084738409902</v>
      </c>
      <c r="Q82" s="18">
        <f t="shared" ref="Q82:Q107" si="216">IF(AND(Q$6-N$6 &lt;&gt; 0,N8&lt;&gt;0,Q8&lt;&gt;0),(EXP(LN(Q8/N8)/(Q$6-N$6))-1)*100,0)</f>
        <v>3.1209958103066926</v>
      </c>
      <c r="S82" s="18">
        <f t="shared" ref="S82:S107" si="217">IF($F$6-$D$6 &lt;&gt; 0,(EXP(LN(1+(S45/100))/($F$6-$D$6))-1)*100,0)</f>
        <v>3.5358575891823341</v>
      </c>
      <c r="T82" s="18">
        <f t="shared" ref="T82:T107" si="218">IF(O8&gt;0,((1+(T8/O8))^(1/($F$6-$D$6))-1)*100,0)</f>
        <v>3.4590218289574093</v>
      </c>
      <c r="U82" s="18">
        <f t="shared" ref="U82:U107" si="219">IF($F$6-$D$6 &lt;&gt; 0,(EXP(LN(1+(U45/100))/($F$6-$D$6))-1)*100,0)</f>
        <v>5.8599620701093036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2.7092986614323911</v>
      </c>
      <c r="Y82" s="18">
        <f t="shared" si="220"/>
        <v>7.7802152932247459</v>
      </c>
      <c r="Z82" s="18">
        <f t="shared" si="220"/>
        <v>-1.517307604016549</v>
      </c>
      <c r="AA82" s="18">
        <f t="shared" si="220"/>
        <v>1.2336275506243055</v>
      </c>
      <c r="AB82" s="18">
        <f t="shared" ref="AB82:AB107" si="221">IF(AND(AB$6-Y$6 &lt;&gt; 0,Y8&lt;&gt;0,AB8&lt;&gt;0),(EXP(LN(AB8/Y8)/(AB$6-Y$6))-1)*100,0)</f>
        <v>0.75965293572752834</v>
      </c>
      <c r="AD82" s="18">
        <f t="shared" ref="AD82:AD107" si="222">IF($F$6-$D$6 &lt;&gt; 0,(EXP(LN(1+(AD45/100))/($F$6-$D$6))-1)*100,0)</f>
        <v>0.30821542580807826</v>
      </c>
      <c r="AE82" s="18">
        <f t="shared" ref="AE82:AE107" si="223">IF(Z8&gt;0,((1+(AE8/Z8))^(1/($F$6-$D$6))-1)*100,0)</f>
        <v>3.0353869258413102</v>
      </c>
      <c r="AF82" s="18">
        <f t="shared" ref="AF82:AF107" si="224">IF($F$6-$D$6 &lt;&gt; 0,(EXP(LN(1+(AF45/100))/($F$6-$D$6))-1)*100,0)</f>
        <v>3.2397483713592523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1.9890252265256869</v>
      </c>
      <c r="AJ82" s="18">
        <f t="shared" si="225"/>
        <v>11.151398510298982</v>
      </c>
      <c r="AK82" s="18">
        <f t="shared" si="225"/>
        <v>-2.3832924087562879</v>
      </c>
      <c r="AL82" s="18">
        <f t="shared" si="225"/>
        <v>0.81566052728805349</v>
      </c>
      <c r="AM82" s="18">
        <f t="shared" ref="AM82:AM107" si="226">IF(AND(AM$6-AJ$6 &lt;&gt; 0,AJ8&lt;&gt;0,AM8&lt;&gt;0),(EXP(LN(AM8/AJ8)/(AM$6-AJ$6))-1)*100,0)</f>
        <v>0.41555241998407766</v>
      </c>
      <c r="AO82" s="18">
        <f t="shared" ref="AO82:AO107" si="227">IF($F$6-$D$6 &lt;&gt; 0,(EXP(LN(1+(AO45/100))/($F$6-$D$6))-1)*100,0)</f>
        <v>-0.26213858092070108</v>
      </c>
      <c r="AP82" s="18">
        <f t="shared" ref="AP82:AP107" si="228">IF(AK8&gt;0,((1+(AP8/AK8))^(1/($F$6-$D$6))-1)*100,0)</f>
        <v>2.7192883550513303</v>
      </c>
      <c r="AQ82" s="18">
        <f t="shared" ref="AQ82:AQ107" si="229">IF($F$6-$D$6 &lt;&gt; 0,(EXP(LN(1+(AQ45/100))/($F$6-$D$6))-1)*100,0)</f>
        <v>2.5403350303210726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1.1657765064966075</v>
      </c>
      <c r="AU82" s="18">
        <f t="shared" si="230"/>
        <v>6.7995785509013196</v>
      </c>
      <c r="AV82" s="18">
        <f t="shared" si="230"/>
        <v>-3.1163012411787538</v>
      </c>
      <c r="AW82" s="18">
        <f t="shared" si="230"/>
        <v>0.60849355715586473</v>
      </c>
      <c r="AX82" s="18">
        <f t="shared" ref="AX82:AX107" si="231">IF(AND(AX$6-AU$6 &lt;&gt; 0,AU8&lt;&gt;0,AX8&lt;&gt;0),(EXP(LN(AX8/AU8)/(AX$6-AU$6))-1)*100,0)</f>
        <v>-0.19883816724212133</v>
      </c>
      <c r="AZ82" s="18">
        <f t="shared" ref="AZ82:AZ107" si="232">IF($F$6-$D$6 &lt;&gt; 0,(EXP(LN(1+(AZ45/100))/($F$6-$D$6))-1)*100,0)</f>
        <v>-0.64875028548416758</v>
      </c>
      <c r="BA82" s="18">
        <f t="shared" ref="BA82:BA107" si="233">IF(AV8&gt;0,((1+(BA8/AV8))^(1/($F$6-$D$6))-1)*100,0)</f>
        <v>2.6288442190933292</v>
      </c>
      <c r="BB82" s="18">
        <f t="shared" ref="BB82:BB107" si="234">IF($F$6-$D$6 &lt;&gt; 0,(EXP(LN(1+(BB45/100))/($F$6-$D$6))-1)*100,0)</f>
        <v>2.1844097777729665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6.1989739697727142</v>
      </c>
      <c r="BF82" s="18">
        <f t="shared" si="235"/>
        <v>2.1178505492257527</v>
      </c>
      <c r="BG82" s="18">
        <f t="shared" si="235"/>
        <v>-2.4052592041826637</v>
      </c>
      <c r="BH82" s="18">
        <f t="shared" si="235"/>
        <v>0.5715173589902145</v>
      </c>
      <c r="BI82" s="18">
        <f t="shared" ref="BI82:BI107" si="236">IF(AND(BI$6-BF$6 &lt;&gt; 0,BF8&lt;&gt;0,BI8&lt;&gt;0),(EXP(LN(BI8/BF8)/(BI$6-BF$6))-1)*100,0)</f>
        <v>-0.27329149711172729</v>
      </c>
      <c r="BK82" s="18">
        <f t="shared" ref="BK82:BK107" si="237">IF($F$6-$D$6 &lt;&gt; 0,(EXP(LN(1+(BK45/100))/($F$6-$D$6))-1)*100,0)</f>
        <v>-0.43069554895460715</v>
      </c>
      <c r="BL82" s="18">
        <f t="shared" ref="BL82:BL107" si="238">IF(BG8&gt;0,((1+(BL8/BG8))^(1/($F$6-$D$6))-1)*100,0)</f>
        <v>2.3092454905018656</v>
      </c>
      <c r="BM82" s="18">
        <f t="shared" ref="BM82:BM107" si="239">IF($F$6-$D$6 &lt;&gt; 0,(EXP(LN(1+(BM45/100))/($F$6-$D$6))-1)*100,0)</f>
        <v>1.9991417081554719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3.9524487698477051</v>
      </c>
      <c r="BQ82" s="18">
        <f t="shared" si="240"/>
        <v>-7.1936775303204525</v>
      </c>
      <c r="BR82" s="18">
        <f t="shared" si="240"/>
        <v>-2.6003946489411511</v>
      </c>
      <c r="BS82" s="18">
        <f t="shared" si="240"/>
        <v>-1.3934959825751769</v>
      </c>
      <c r="BT82" s="18">
        <f t="shared" ref="BT82:BT107" si="241">IF(AND(BT$6-BQ$6 &lt;&gt; 0,BQ8&lt;&gt;0,BT8&lt;&gt;0),(EXP(LN(BT8/BQ8)/(BT$6-BQ$6))-1)*100,0)</f>
        <v>-2.1437209410227864</v>
      </c>
      <c r="BV82" s="18">
        <f t="shared" ref="BV82:BV107" si="242">IF($F$6-$D$6 &lt;&gt; 0,(EXP(LN(1+(BV45/100))/($F$6-$D$6))-1)*100,0)</f>
        <v>-1.7974481115565544</v>
      </c>
      <c r="BW82" s="18">
        <f t="shared" ref="BW82:BW107" si="243">IF(BR8&gt;0,((1+(BW8/BR8))^(1/($F$6-$D$6))-1)*100,0)</f>
        <v>2.332992076538587</v>
      </c>
      <c r="BX82" s="18">
        <f t="shared" ref="BX82:BX107" si="244">IF($F$6-$D$6 &lt;&gt; 0,(EXP(LN(1+(BX45/100))/($F$6-$D$6))-1)*100,0)</f>
        <v>1.0815146348455373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2.0940352276696217</v>
      </c>
      <c r="CB82" s="18">
        <f t="shared" si="245"/>
        <v>3.3638894956493859</v>
      </c>
      <c r="CC82" s="18">
        <f t="shared" si="245"/>
        <v>-5.292445995888273</v>
      </c>
      <c r="CD82" s="18">
        <f t="shared" si="245"/>
        <v>-3.3351814390897183</v>
      </c>
      <c r="CE82" s="18">
        <f t="shared" ref="CE82:CE107" si="246">IF(AND(CE$6-CB$6 &lt;&gt; 0,CB8&lt;&gt;0,CE8&lt;&gt;0),(EXP(LN(CE8/CB8)/(CE$6-CB$6))-1)*100,0)</f>
        <v>-3.548047941245136</v>
      </c>
      <c r="CG82" s="18">
        <f t="shared" ref="CG82:CG107" si="247">IF($F$6-$D$6 &lt;&gt; 0,(EXP(LN(1+(CG45/100))/($F$6-$D$6))-1)*100,0)</f>
        <v>-3.9920565697316168</v>
      </c>
      <c r="CH82" s="18">
        <f t="shared" ref="CH82:CH107" si="248">IF(CC8&gt;0,((1+(CH8/CC8))^(1/($F$6-$D$6))-1)*100,0)</f>
        <v>1.8711132883699078</v>
      </c>
      <c r="CI82" s="18">
        <f t="shared" ref="CI82:CI107" si="249">IF($F$6-$D$6 &lt;&gt; 0,(EXP(LN(1+(CI45/100))/($F$6-$D$6))-1)*100,0)</f>
        <v>-0.97484002215614263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2.0746533241715159</v>
      </c>
      <c r="CM82" s="18">
        <f t="shared" si="250"/>
        <v>9.9582608675184314</v>
      </c>
      <c r="CN82" s="18">
        <f t="shared" si="250"/>
        <v>-8.6040586137351323</v>
      </c>
      <c r="CO82" s="18">
        <f t="shared" si="250"/>
        <v>-1.9389150008742195</v>
      </c>
      <c r="CP82" s="18">
        <f t="shared" ref="CP82:CP107" si="251">IF(AND(CP$6-CM$6 &lt;&gt; 0,CM8&lt;&gt;0,CP8&lt;&gt;0),(EXP(LN(CP8/CM8)/(CP$6-CM$6))-1)*100,0)</f>
        <v>-3.3833812076933145</v>
      </c>
      <c r="CR82" s="18">
        <f t="shared" ref="CR82:CR107" si="252">IF($F$6-$D$6 &lt;&gt; 0,(EXP(LN(1+(CR45/100))/($F$6-$D$6))-1)*100,0)</f>
        <v>-4.2129570574323871</v>
      </c>
      <c r="CS82" s="18">
        <f t="shared" ref="CS82:CS107" si="253">IF(CN8&gt;0,((1+(CS8/CN8))^(1/($F$6-$D$6))-1)*100,0)</f>
        <v>1.3549463689641161</v>
      </c>
      <c r="CT82" s="18">
        <f t="shared" ref="CT82:CT107" si="254">IF($F$6-$D$6 &lt;&gt; 0,(EXP(LN(1+(CT45/100))/($F$6-$D$6))-1)*100,0)</f>
        <v>-1.9168577967562772</v>
      </c>
    </row>
    <row r="83" spans="1:98" x14ac:dyDescent="0.2">
      <c r="A83" t="str">
        <f t="shared" si="209"/>
        <v>12 Other managers and proprietors</v>
      </c>
      <c r="B83" s="18">
        <f t="shared" si="210"/>
        <v>8.4264543104868537</v>
      </c>
      <c r="C83" s="18">
        <f t="shared" si="210"/>
        <v>-9.7270427325903626</v>
      </c>
      <c r="D83" s="18">
        <f t="shared" si="210"/>
        <v>6.2544456558502937</v>
      </c>
      <c r="E83" s="18">
        <f t="shared" si="210"/>
        <v>5.4721921592556733</v>
      </c>
      <c r="F83" s="18">
        <f t="shared" si="211"/>
        <v>4.6928588032035146</v>
      </c>
      <c r="H83" s="18">
        <f t="shared" si="212"/>
        <v>5.7323013318853144</v>
      </c>
      <c r="I83" s="18">
        <f t="shared" si="213"/>
        <v>4.6253899522133102</v>
      </c>
      <c r="J83" s="18">
        <f t="shared" si="214"/>
        <v>8.2360374166159147</v>
      </c>
      <c r="L83" t="str">
        <f t="shared" ref="L83:L106" si="255">A83</f>
        <v>12 Other managers and proprietors</v>
      </c>
      <c r="M83" s="18">
        <f t="shared" si="215"/>
        <v>9.231184171440777</v>
      </c>
      <c r="N83" s="18">
        <f t="shared" si="215"/>
        <v>1.2509787346002277</v>
      </c>
      <c r="O83" s="18">
        <f t="shared" si="215"/>
        <v>5.2866387259116854</v>
      </c>
      <c r="P83" s="18">
        <f t="shared" si="215"/>
        <v>5.3149523311504465</v>
      </c>
      <c r="Q83" s="18">
        <f t="shared" si="216"/>
        <v>5.0474146058100411</v>
      </c>
      <c r="S83" s="18">
        <f t="shared" si="217"/>
        <v>5.3055136168304262</v>
      </c>
      <c r="T83" s="18">
        <f t="shared" si="218"/>
        <v>4.3473704909887889</v>
      </c>
      <c r="U83" s="18">
        <f t="shared" si="219"/>
        <v>7.7524773424302529</v>
      </c>
      <c r="W83" t="str">
        <f t="shared" ref="W83:W106" si="256">A83</f>
        <v>12 Other managers and proprietors</v>
      </c>
      <c r="X83" s="18">
        <f t="shared" si="220"/>
        <v>0.42150914709002674</v>
      </c>
      <c r="Y83" s="18">
        <f t="shared" si="220"/>
        <v>14.24158133987059</v>
      </c>
      <c r="Z83" s="18">
        <f t="shared" si="220"/>
        <v>1.4878936525724695</v>
      </c>
      <c r="AA83" s="18">
        <f t="shared" si="220"/>
        <v>2.171027788298141</v>
      </c>
      <c r="AB83" s="18">
        <f t="shared" si="221"/>
        <v>2.6711233844171511</v>
      </c>
      <c r="AD83" s="18">
        <f t="shared" si="222"/>
        <v>1.9428070095121486</v>
      </c>
      <c r="AE83" s="18">
        <f t="shared" si="223"/>
        <v>3.8500489807066662</v>
      </c>
      <c r="AF83" s="18">
        <f t="shared" si="224"/>
        <v>5.060528020562538</v>
      </c>
      <c r="AH83" t="str">
        <f t="shared" ref="AH83:AH106" si="257">L83</f>
        <v>12 Other managers and proprietors</v>
      </c>
      <c r="AI83" s="18">
        <f t="shared" si="225"/>
        <v>-7.287383509000378E-2</v>
      </c>
      <c r="AJ83" s="18">
        <f t="shared" si="225"/>
        <v>20.126758983012081</v>
      </c>
      <c r="AK83" s="18">
        <f t="shared" si="225"/>
        <v>-0.23331454317384592</v>
      </c>
      <c r="AL83" s="18">
        <f t="shared" si="225"/>
        <v>2.274340528090657</v>
      </c>
      <c r="AM83" s="18">
        <f t="shared" si="226"/>
        <v>2.5096256068495082</v>
      </c>
      <c r="AO83" s="18">
        <f t="shared" si="227"/>
        <v>1.4315292345900454</v>
      </c>
      <c r="AP83" s="18">
        <f t="shared" si="228"/>
        <v>3.5870816081786439</v>
      </c>
      <c r="AQ83" s="18">
        <f t="shared" si="229"/>
        <v>4.4963124851664205</v>
      </c>
      <c r="AS83" t="str">
        <f t="shared" ref="AS83:AS106" si="258">W83</f>
        <v>12 Other managers and proprietors</v>
      </c>
      <c r="AT83" s="18">
        <f t="shared" si="230"/>
        <v>-1.0678101018701813E-2</v>
      </c>
      <c r="AU83" s="18">
        <f t="shared" si="230"/>
        <v>13.552533224513885</v>
      </c>
      <c r="AV83" s="18">
        <f t="shared" si="230"/>
        <v>1.1545537424419106</v>
      </c>
      <c r="AW83" s="18">
        <f t="shared" si="230"/>
        <v>1.6721548742970604</v>
      </c>
      <c r="AX83" s="18">
        <f t="shared" si="231"/>
        <v>2.2136786819934029</v>
      </c>
      <c r="AZ83" s="18">
        <f t="shared" si="232"/>
        <v>1.4993275497612979</v>
      </c>
      <c r="BA83" s="18">
        <f t="shared" si="233"/>
        <v>3.5171431188940394</v>
      </c>
      <c r="BB83" s="18">
        <f t="shared" si="234"/>
        <v>4.4796024560979752</v>
      </c>
      <c r="BD83" t="str">
        <f t="shared" ref="BD83:BD106" si="259">AH83</f>
        <v>12 Other managers and proprietors</v>
      </c>
      <c r="BE83" s="18">
        <f t="shared" si="235"/>
        <v>1.5374948239561315</v>
      </c>
      <c r="BF83" s="18">
        <f t="shared" si="235"/>
        <v>-0.61674351600974342</v>
      </c>
      <c r="BG83" s="18">
        <f t="shared" si="235"/>
        <v>-0.22309303144576464</v>
      </c>
      <c r="BH83" s="18">
        <f t="shared" si="235"/>
        <v>0.34128184240713733</v>
      </c>
      <c r="BI83" s="18">
        <f t="shared" si="236"/>
        <v>0.10453231367710814</v>
      </c>
      <c r="BK83" s="18">
        <f t="shared" si="237"/>
        <v>0.15280307191130049</v>
      </c>
      <c r="BL83" s="18">
        <f t="shared" si="238"/>
        <v>2.5877329110923109</v>
      </c>
      <c r="BM83" s="18">
        <f t="shared" si="239"/>
        <v>2.6949507893750946</v>
      </c>
      <c r="BO83" t="str">
        <f t="shared" ref="BO83:BO106" si="260">AS83</f>
        <v>12 Other managers and proprietors</v>
      </c>
      <c r="BP83" s="18">
        <f t="shared" si="240"/>
        <v>1.6688849025560781</v>
      </c>
      <c r="BQ83" s="18">
        <f t="shared" si="240"/>
        <v>-2.1842564419841004</v>
      </c>
      <c r="BR83" s="18">
        <f t="shared" si="240"/>
        <v>1.0616066068189545</v>
      </c>
      <c r="BS83" s="18">
        <f t="shared" si="240"/>
        <v>-0.4579347448341875</v>
      </c>
      <c r="BT83" s="18">
        <f t="shared" si="241"/>
        <v>-9.4847092400962563E-2</v>
      </c>
      <c r="BV83" s="18">
        <f t="shared" si="242"/>
        <v>4.6023312225629276E-2</v>
      </c>
      <c r="BW83" s="18">
        <f t="shared" si="243"/>
        <v>3.1729546466562786</v>
      </c>
      <c r="BX83" s="18">
        <f t="shared" si="244"/>
        <v>3.2027109099984852</v>
      </c>
      <c r="BZ83" t="str">
        <f t="shared" ref="BZ83:BZ106" si="261">BD83</f>
        <v>12 Other managers and proprietors</v>
      </c>
      <c r="CA83" s="18">
        <f t="shared" si="245"/>
        <v>0.17113503779191408</v>
      </c>
      <c r="CB83" s="18">
        <f t="shared" si="245"/>
        <v>1.2035575591087255</v>
      </c>
      <c r="CC83" s="18">
        <f t="shared" si="245"/>
        <v>-1.9468955875512783</v>
      </c>
      <c r="CD83" s="18">
        <f t="shared" si="245"/>
        <v>-3.0299992463620362</v>
      </c>
      <c r="CE83" s="18">
        <f t="shared" si="246"/>
        <v>-2.4325887826977755</v>
      </c>
      <c r="CG83" s="18">
        <f t="shared" si="247"/>
        <v>-2.6703006023717446</v>
      </c>
      <c r="CH83" s="18">
        <f t="shared" si="248"/>
        <v>2.3166024831129617</v>
      </c>
      <c r="CI83" s="18">
        <f t="shared" si="249"/>
        <v>0.49094775921758593</v>
      </c>
      <c r="CK83" t="str">
        <f t="shared" ref="CK83:CK106" si="262">BO83</f>
        <v>12 Other managers and proprietors</v>
      </c>
      <c r="CL83" s="18">
        <f t="shared" si="250"/>
        <v>-2.2564458313180658</v>
      </c>
      <c r="CM83" s="18">
        <f t="shared" si="250"/>
        <v>2.7674562860174889</v>
      </c>
      <c r="CN83" s="18">
        <f t="shared" si="250"/>
        <v>-6.398501710948068</v>
      </c>
      <c r="CO83" s="18">
        <f t="shared" si="250"/>
        <v>-4.0403280255181802</v>
      </c>
      <c r="CP83" s="18">
        <f t="shared" si="251"/>
        <v>-4.3748075238051021</v>
      </c>
      <c r="CR83" s="18">
        <f t="shared" si="252"/>
        <v>-4.8329143246505391</v>
      </c>
      <c r="CS83" s="18">
        <f t="shared" si="253"/>
        <v>1.5117398855108544</v>
      </c>
      <c r="CT83" s="18">
        <f t="shared" si="254"/>
        <v>-2.0935113243942483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8.8831479060003318</v>
      </c>
      <c r="C84" s="18">
        <f t="shared" si="210"/>
        <v>-9.0684931697565414</v>
      </c>
      <c r="D84" s="18">
        <f t="shared" si="210"/>
        <v>7.3433746567960423</v>
      </c>
      <c r="E84" s="18">
        <f t="shared" si="210"/>
        <v>3.5958190188139616</v>
      </c>
      <c r="F84" s="18">
        <f t="shared" si="211"/>
        <v>3.9024541973400106</v>
      </c>
      <c r="H84" s="18">
        <f t="shared" si="212"/>
        <v>4.8302368430244158</v>
      </c>
      <c r="I84" s="18">
        <f t="shared" si="213"/>
        <v>3.0680239862990177</v>
      </c>
      <c r="J84" s="18">
        <f t="shared" si="214"/>
        <v>6.5843077900640257</v>
      </c>
      <c r="L84" t="str">
        <f t="shared" si="255"/>
        <v>21 Science, research, engineering and technology professionals</v>
      </c>
      <c r="M84" s="18">
        <f t="shared" si="215"/>
        <v>9.7061546297060541</v>
      </c>
      <c r="N84" s="18">
        <f t="shared" si="215"/>
        <v>-4.4206917143729267</v>
      </c>
      <c r="O84" s="18">
        <f t="shared" si="215"/>
        <v>8.5334824537008025</v>
      </c>
      <c r="P84" s="18">
        <f t="shared" si="215"/>
        <v>3.953302196626618</v>
      </c>
      <c r="Q84" s="18">
        <f t="shared" si="216"/>
        <v>4.8118392214317129</v>
      </c>
      <c r="S84" s="18">
        <f t="shared" si="217"/>
        <v>5.4581396681580463</v>
      </c>
      <c r="T84" s="18">
        <f t="shared" si="218"/>
        <v>3.364646280560657</v>
      </c>
      <c r="U84" s="18">
        <f t="shared" si="219"/>
        <v>7.2617161808248731</v>
      </c>
      <c r="W84" t="str">
        <f t="shared" si="256"/>
        <v>21 Science, research, engineering and technology professionals</v>
      </c>
      <c r="X84" s="18">
        <f t="shared" si="220"/>
        <v>0.45570647698347511</v>
      </c>
      <c r="Y84" s="18">
        <f t="shared" si="220"/>
        <v>11.087848381825861</v>
      </c>
      <c r="Z84" s="18">
        <f t="shared" si="220"/>
        <v>2.9569004135309829</v>
      </c>
      <c r="AA84" s="18">
        <f t="shared" si="220"/>
        <v>0.60195095669575149</v>
      </c>
      <c r="AB84" s="18">
        <f t="shared" si="221"/>
        <v>1.9619171224787069</v>
      </c>
      <c r="AD84" s="18">
        <f t="shared" si="222"/>
        <v>1.3808874272604132</v>
      </c>
      <c r="AE84" s="18">
        <f t="shared" si="223"/>
        <v>2.5565512554815539</v>
      </c>
      <c r="AF84" s="18">
        <f t="shared" si="224"/>
        <v>3.5549257200474749</v>
      </c>
      <c r="AH84" t="str">
        <f t="shared" si="257"/>
        <v>21 Science, research, engineering and technology professionals</v>
      </c>
      <c r="AI84" s="18">
        <f t="shared" si="225"/>
        <v>-0.97343260132833898</v>
      </c>
      <c r="AJ84" s="18">
        <f t="shared" si="225"/>
        <v>15.117437637332799</v>
      </c>
      <c r="AK84" s="18">
        <f t="shared" si="225"/>
        <v>2.737360073578321</v>
      </c>
      <c r="AL84" s="18">
        <f t="shared" si="225"/>
        <v>0.83876167497645149</v>
      </c>
      <c r="AM84" s="18">
        <f t="shared" si="226"/>
        <v>2.2712667240231799</v>
      </c>
      <c r="AO84" s="18">
        <f t="shared" si="227"/>
        <v>1.4676969586544519</v>
      </c>
      <c r="AP84" s="18">
        <f t="shared" si="228"/>
        <v>2.4778428637406202</v>
      </c>
      <c r="AQ84" s="18">
        <f t="shared" si="229"/>
        <v>3.5514557470689656</v>
      </c>
      <c r="AS84" t="str">
        <f t="shared" si="258"/>
        <v>21 Science, research, engineering and technology professionals</v>
      </c>
      <c r="AT84" s="18">
        <f t="shared" si="230"/>
        <v>-0.2561302816102673</v>
      </c>
      <c r="AU84" s="18">
        <f t="shared" si="230"/>
        <v>11.020268908964258</v>
      </c>
      <c r="AV84" s="18">
        <f t="shared" si="230"/>
        <v>1.0504441139958187</v>
      </c>
      <c r="AW84" s="18">
        <f t="shared" si="230"/>
        <v>2.9705220184217396E-2</v>
      </c>
      <c r="AX84" s="18">
        <f t="shared" si="231"/>
        <v>1.0035076199322202</v>
      </c>
      <c r="AZ84" s="18">
        <f t="shared" si="232"/>
        <v>0.36880070318863201</v>
      </c>
      <c r="BA84" s="18">
        <f t="shared" si="233"/>
        <v>2.1499229410199217</v>
      </c>
      <c r="BB84" s="18">
        <f t="shared" si="234"/>
        <v>2.4256509761904077</v>
      </c>
      <c r="BD84" t="str">
        <f t="shared" si="259"/>
        <v>21 Science, research, engineering and technology professionals</v>
      </c>
      <c r="BE84" s="18">
        <f t="shared" si="235"/>
        <v>4.9685198027352495</v>
      </c>
      <c r="BF84" s="18">
        <f t="shared" si="235"/>
        <v>5.9343850893717631</v>
      </c>
      <c r="BG84" s="18">
        <f t="shared" si="235"/>
        <v>2.654204814275718</v>
      </c>
      <c r="BH84" s="18">
        <f t="shared" si="235"/>
        <v>0.37282751055143226</v>
      </c>
      <c r="BI84" s="18">
        <f t="shared" si="236"/>
        <v>1.4215259850610229</v>
      </c>
      <c r="BK84" s="18">
        <f t="shared" si="237"/>
        <v>1.1275967793188846</v>
      </c>
      <c r="BL84" s="18">
        <f t="shared" si="238"/>
        <v>1.9929336224675964</v>
      </c>
      <c r="BM84" s="18">
        <f t="shared" si="239"/>
        <v>2.8650829653277032</v>
      </c>
      <c r="BO84" t="str">
        <f t="shared" si="260"/>
        <v>21 Science, research, engineering and technology professionals</v>
      </c>
      <c r="BP84" s="18">
        <f t="shared" si="240"/>
        <v>3.8265860759797432</v>
      </c>
      <c r="BQ84" s="18">
        <f t="shared" si="240"/>
        <v>0.67067407569798565</v>
      </c>
      <c r="BR84" s="18">
        <f t="shared" si="240"/>
        <v>3.3165933617099741</v>
      </c>
      <c r="BS84" s="18">
        <f t="shared" si="240"/>
        <v>-0.78256165740844263</v>
      </c>
      <c r="BT84" s="18">
        <f t="shared" si="241"/>
        <v>0.57200113020030585</v>
      </c>
      <c r="BV84" s="18">
        <f t="shared" si="242"/>
        <v>0.56542637363348192</v>
      </c>
      <c r="BW84" s="18">
        <f t="shared" si="243"/>
        <v>2.2460891587242848</v>
      </c>
      <c r="BX84" s="18">
        <f t="shared" si="244"/>
        <v>2.6649743412564542</v>
      </c>
      <c r="BZ84" t="str">
        <f t="shared" si="261"/>
        <v>21 Science, research, engineering and technology professionals</v>
      </c>
      <c r="CA84" s="18">
        <f t="shared" si="245"/>
        <v>1.6207124948527163</v>
      </c>
      <c r="CB84" s="18">
        <f t="shared" si="245"/>
        <v>8.6056084409700251</v>
      </c>
      <c r="CC84" s="18">
        <f t="shared" si="245"/>
        <v>0.45918501652220112</v>
      </c>
      <c r="CD84" s="18">
        <f t="shared" si="245"/>
        <v>-3.4759847315016135</v>
      </c>
      <c r="CE84" s="18">
        <f t="shared" si="246"/>
        <v>-1.5400425128997863</v>
      </c>
      <c r="CG84" s="18">
        <f t="shared" si="247"/>
        <v>-2.1816941958533675</v>
      </c>
      <c r="CH84" s="18">
        <f t="shared" si="248"/>
        <v>1.7059613393258566</v>
      </c>
      <c r="CI84" s="18">
        <f t="shared" si="249"/>
        <v>4.734393838352613E-2</v>
      </c>
      <c r="CK84" t="str">
        <f t="shared" si="262"/>
        <v>21 Science, research, engineering and technology professionals</v>
      </c>
      <c r="CL84" s="18">
        <f t="shared" si="250"/>
        <v>3.4298400847500021</v>
      </c>
      <c r="CM84" s="18">
        <f t="shared" si="250"/>
        <v>16.360042429906095</v>
      </c>
      <c r="CN84" s="18">
        <f t="shared" si="250"/>
        <v>-2.0058039120017024</v>
      </c>
      <c r="CO84" s="18">
        <f t="shared" si="250"/>
        <v>-2.1326220088730752</v>
      </c>
      <c r="CP84" s="18">
        <f t="shared" si="251"/>
        <v>-1.0281761774408205</v>
      </c>
      <c r="CR84" s="18">
        <f t="shared" si="252"/>
        <v>-2.0903675559932555</v>
      </c>
      <c r="CS84" s="18">
        <f t="shared" si="253"/>
        <v>1.5940930939178255</v>
      </c>
      <c r="CT84" s="18">
        <f t="shared" si="254"/>
        <v>-2.5717212398645994E-2</v>
      </c>
    </row>
    <row r="85" spans="1:98" x14ac:dyDescent="0.2">
      <c r="A85" t="str">
        <f t="shared" si="209"/>
        <v>22 Health professionals</v>
      </c>
      <c r="B85" s="18">
        <f t="shared" si="210"/>
        <v>14.727512324748005</v>
      </c>
      <c r="C85" s="18">
        <f t="shared" si="210"/>
        <v>-2.5510305281297607</v>
      </c>
      <c r="D85" s="18">
        <f t="shared" si="210"/>
        <v>5.486760239997901</v>
      </c>
      <c r="E85" s="18">
        <f t="shared" si="210"/>
        <v>4.045291347259905</v>
      </c>
      <c r="F85" s="18">
        <f t="shared" si="211"/>
        <v>4.066741916146599</v>
      </c>
      <c r="H85" s="18">
        <f t="shared" si="212"/>
        <v>4.5235789605048371</v>
      </c>
      <c r="I85" s="18">
        <f t="shared" si="213"/>
        <v>3.6117279907706079</v>
      </c>
      <c r="J85" s="18">
        <f t="shared" si="214"/>
        <v>6.698058967157694</v>
      </c>
      <c r="L85" t="str">
        <f t="shared" si="255"/>
        <v>22 Health professionals</v>
      </c>
      <c r="M85" s="18">
        <f t="shared" si="215"/>
        <v>14.64973894430457</v>
      </c>
      <c r="N85" s="18">
        <f t="shared" si="215"/>
        <v>-1.1256969007607864</v>
      </c>
      <c r="O85" s="18">
        <f t="shared" si="215"/>
        <v>3.415204071948641</v>
      </c>
      <c r="P85" s="18">
        <f t="shared" si="215"/>
        <v>3.5252879277481997</v>
      </c>
      <c r="Q85" s="18">
        <f t="shared" si="216"/>
        <v>3.1939810262832324</v>
      </c>
      <c r="S85" s="18">
        <f t="shared" si="217"/>
        <v>3.4885802950233025</v>
      </c>
      <c r="T85" s="18">
        <f t="shared" si="218"/>
        <v>3.4414022597504923</v>
      </c>
      <c r="U85" s="18">
        <f t="shared" si="219"/>
        <v>5.8125118053481861</v>
      </c>
      <c r="W85" t="str">
        <f t="shared" si="256"/>
        <v>22 Health professionals</v>
      </c>
      <c r="X85" s="18">
        <f t="shared" si="220"/>
        <v>4.9257652289175446</v>
      </c>
      <c r="Y85" s="18">
        <f t="shared" si="220"/>
        <v>6.2808105345073084</v>
      </c>
      <c r="Z85" s="18">
        <f t="shared" si="220"/>
        <v>-0.37689248330189384</v>
      </c>
      <c r="AA85" s="18">
        <f t="shared" si="220"/>
        <v>0.31164551323985545</v>
      </c>
      <c r="AB85" s="18">
        <f t="shared" si="221"/>
        <v>0.45823687231993926</v>
      </c>
      <c r="AD85" s="18">
        <f t="shared" si="222"/>
        <v>8.16057119357394E-2</v>
      </c>
      <c r="AE85" s="18">
        <f t="shared" si="223"/>
        <v>3.0940118474326761</v>
      </c>
      <c r="AF85" s="18">
        <f t="shared" si="224"/>
        <v>3.1473895955972164</v>
      </c>
      <c r="AH85" t="str">
        <f t="shared" si="257"/>
        <v>22 Health professionals</v>
      </c>
      <c r="AI85" s="18">
        <f t="shared" si="225"/>
        <v>-4.1798145348707738</v>
      </c>
      <c r="AJ85" s="18">
        <f t="shared" si="225"/>
        <v>-2.1768320071300695</v>
      </c>
      <c r="AK85" s="18">
        <f t="shared" si="225"/>
        <v>-12.045653580862393</v>
      </c>
      <c r="AL85" s="18">
        <f t="shared" si="225"/>
        <v>-9.4574742455253329</v>
      </c>
      <c r="AM85" s="18">
        <f t="shared" si="226"/>
        <v>-9.8395866580248672</v>
      </c>
      <c r="AO85" s="18">
        <f t="shared" si="227"/>
        <v>-10.328554190147997</v>
      </c>
      <c r="AP85" s="18">
        <f t="shared" si="228"/>
        <v>1.1086347156085141</v>
      </c>
      <c r="AQ85" s="18">
        <f t="shared" si="229"/>
        <v>-6.3339620605896485</v>
      </c>
      <c r="AS85" t="str">
        <f t="shared" si="258"/>
        <v>22 Health professionals</v>
      </c>
      <c r="AT85" s="18">
        <f t="shared" si="230"/>
        <v>3.4191492535933454</v>
      </c>
      <c r="AU85" s="18">
        <f t="shared" si="230"/>
        <v>14.170633113975505</v>
      </c>
      <c r="AV85" s="18">
        <f t="shared" si="230"/>
        <v>-0.1288305290584435</v>
      </c>
      <c r="AW85" s="18">
        <f t="shared" si="230"/>
        <v>0.61926843591115777</v>
      </c>
      <c r="AX85" s="18">
        <f t="shared" si="231"/>
        <v>1.1807548343361951</v>
      </c>
      <c r="AZ85" s="18">
        <f t="shared" si="232"/>
        <v>0.36928154033986083</v>
      </c>
      <c r="BA85" s="18">
        <f t="shared" si="233"/>
        <v>2.8356207801508049</v>
      </c>
      <c r="BB85" s="18">
        <f t="shared" si="234"/>
        <v>3.08747417816706</v>
      </c>
      <c r="BD85" t="str">
        <f t="shared" si="259"/>
        <v>22 Health professionals</v>
      </c>
      <c r="BE85" s="18">
        <f t="shared" si="235"/>
        <v>9.40952355620459</v>
      </c>
      <c r="BF85" s="18">
        <f t="shared" si="235"/>
        <v>-8.9174632067104405</v>
      </c>
      <c r="BG85" s="18">
        <f t="shared" si="235"/>
        <v>0.61473429049323514</v>
      </c>
      <c r="BH85" s="18">
        <f t="shared" si="235"/>
        <v>-0.56950902508526857</v>
      </c>
      <c r="BI85" s="18">
        <f t="shared" si="236"/>
        <v>-0.74642008626316647</v>
      </c>
      <c r="BK85" s="18">
        <f t="shared" si="237"/>
        <v>-0.17631814837649751</v>
      </c>
      <c r="BL85" s="18">
        <f t="shared" si="238"/>
        <v>3.0400244486087802</v>
      </c>
      <c r="BM85" s="18">
        <f t="shared" si="239"/>
        <v>2.9246091496086146</v>
      </c>
      <c r="BO85" t="str">
        <f t="shared" si="260"/>
        <v>22 Health professionals</v>
      </c>
      <c r="BP85" s="18">
        <f t="shared" si="240"/>
        <v>6.7757375948298781</v>
      </c>
      <c r="BQ85" s="18">
        <f t="shared" si="240"/>
        <v>-16.977828822834017</v>
      </c>
      <c r="BR85" s="18">
        <f t="shared" si="240"/>
        <v>0.25759306968085038</v>
      </c>
      <c r="BS85" s="18">
        <f t="shared" si="240"/>
        <v>-2.0198873963667374</v>
      </c>
      <c r="BT85" s="18">
        <f t="shared" si="241"/>
        <v>-2.3302699270852378</v>
      </c>
      <c r="BV85" s="18">
        <f t="shared" si="242"/>
        <v>-1.2665344926899968</v>
      </c>
      <c r="BW85" s="18">
        <f t="shared" si="243"/>
        <v>2.7379298208455083</v>
      </c>
      <c r="BX85" s="18">
        <f t="shared" si="244"/>
        <v>1.8964928329944453</v>
      </c>
      <c r="BZ85" t="str">
        <f t="shared" si="261"/>
        <v>22 Health professionals</v>
      </c>
      <c r="CA85" s="18">
        <f t="shared" si="245"/>
        <v>6.0826892969344737</v>
      </c>
      <c r="CB85" s="18">
        <f t="shared" si="245"/>
        <v>-23.60602944209851</v>
      </c>
      <c r="CC85" s="18">
        <f t="shared" si="245"/>
        <v>-4.0353191535494881</v>
      </c>
      <c r="CD85" s="18">
        <f t="shared" si="245"/>
        <v>-6.9013022456304913</v>
      </c>
      <c r="CE85" s="18">
        <f t="shared" si="246"/>
        <v>-7.1694836053933564</v>
      </c>
      <c r="CG85" s="18">
        <f t="shared" si="247"/>
        <v>-5.9556133054382787</v>
      </c>
      <c r="CH85" s="18">
        <f t="shared" si="248"/>
        <v>1.7487601699135435</v>
      </c>
      <c r="CI85" s="18">
        <f t="shared" si="249"/>
        <v>-2.3955826035150118</v>
      </c>
      <c r="CK85" t="str">
        <f t="shared" si="262"/>
        <v>22 Health professionals</v>
      </c>
      <c r="CL85" s="18">
        <f t="shared" si="250"/>
        <v>5.6736242719432672</v>
      </c>
      <c r="CM85" s="18">
        <f t="shared" si="250"/>
        <v>26.033316742322789</v>
      </c>
      <c r="CN85" s="18">
        <f t="shared" si="250"/>
        <v>-8.0589028143678512</v>
      </c>
      <c r="CO85" s="18">
        <f t="shared" si="250"/>
        <v>-1.5958483392228162</v>
      </c>
      <c r="CP85" s="18">
        <f t="shared" si="251"/>
        <v>-2.1613391938366422</v>
      </c>
      <c r="CR85" s="18">
        <f t="shared" si="252"/>
        <v>-3.7991649582180154</v>
      </c>
      <c r="CS85" s="18">
        <f t="shared" si="253"/>
        <v>1.7005652381096636</v>
      </c>
      <c r="CT85" s="18">
        <f t="shared" si="254"/>
        <v>-1.0997201705437942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5.3772095081700444</v>
      </c>
      <c r="C86" s="18">
        <f t="shared" si="210"/>
        <v>3.138187284867433</v>
      </c>
      <c r="D86" s="18">
        <f t="shared" si="210"/>
        <v>2.8304001438928195</v>
      </c>
      <c r="E86" s="18">
        <f t="shared" si="210"/>
        <v>2.3489253055013037</v>
      </c>
      <c r="F86" s="18">
        <f t="shared" si="211"/>
        <v>2.5483671109185702</v>
      </c>
      <c r="H86" s="18">
        <f t="shared" si="212"/>
        <v>2.5091659097857377</v>
      </c>
      <c r="I86" s="18">
        <f t="shared" si="213"/>
        <v>3.2049553296612521</v>
      </c>
      <c r="J86" s="18">
        <f t="shared" si="214"/>
        <v>4.9202366024128308</v>
      </c>
      <c r="L86" t="str">
        <f t="shared" si="255"/>
        <v>23 Teaching and other educational professionals</v>
      </c>
      <c r="M86" s="18">
        <f t="shared" si="215"/>
        <v>6.5193030834511445</v>
      </c>
      <c r="N86" s="18">
        <f t="shared" si="215"/>
        <v>4.3292454845479389</v>
      </c>
      <c r="O86" s="18">
        <f t="shared" si="215"/>
        <v>2.561925008203092</v>
      </c>
      <c r="P86" s="18">
        <f t="shared" si="215"/>
        <v>2.2618722290017601</v>
      </c>
      <c r="Q86" s="18">
        <f t="shared" si="216"/>
        <v>2.4836636738123419</v>
      </c>
      <c r="S86" s="18">
        <f t="shared" si="217"/>
        <v>2.3617921586494006</v>
      </c>
      <c r="T86" s="18">
        <f t="shared" si="218"/>
        <v>3.2481696278255923</v>
      </c>
      <c r="U86" s="18">
        <f t="shared" si="219"/>
        <v>4.8489414244984097</v>
      </c>
      <c r="W86" t="str">
        <f t="shared" si="256"/>
        <v>23 Teaching and other educational professionals</v>
      </c>
      <c r="X86" s="18">
        <f t="shared" si="220"/>
        <v>-6.0081588859700608</v>
      </c>
      <c r="Y86" s="18">
        <f t="shared" si="220"/>
        <v>12.294636414709469</v>
      </c>
      <c r="Z86" s="18">
        <f t="shared" si="220"/>
        <v>-5.1627493835436518</v>
      </c>
      <c r="AA86" s="18">
        <f t="shared" si="220"/>
        <v>-3.4219316500045394</v>
      </c>
      <c r="AB86" s="18">
        <f t="shared" si="221"/>
        <v>-3.0601298671229293</v>
      </c>
      <c r="AD86" s="18">
        <f t="shared" si="222"/>
        <v>-4.0057260332387994</v>
      </c>
      <c r="AE86" s="18">
        <f t="shared" si="223"/>
        <v>2.2116279847776532</v>
      </c>
      <c r="AF86" s="18">
        <f t="shared" si="224"/>
        <v>-0.48285342707216072</v>
      </c>
      <c r="AH86" t="str">
        <f t="shared" si="257"/>
        <v>23 Teaching and other educational professionals</v>
      </c>
      <c r="AI86" s="18">
        <f t="shared" si="225"/>
        <v>-16.72684314827557</v>
      </c>
      <c r="AJ86" s="18">
        <f t="shared" si="225"/>
        <v>-1.9966519948389605</v>
      </c>
      <c r="AK86" s="18">
        <f t="shared" si="225"/>
        <v>-12.561337403843531</v>
      </c>
      <c r="AL86" s="18">
        <f t="shared" si="225"/>
        <v>-0.21065152942904009</v>
      </c>
      <c r="AM86" s="18">
        <f t="shared" si="226"/>
        <v>-4.3549453408538552</v>
      </c>
      <c r="AO86" s="18">
        <f t="shared" si="227"/>
        <v>-4.5101318874832259</v>
      </c>
      <c r="AP86" s="18">
        <f t="shared" si="228"/>
        <v>1.0104181136411317</v>
      </c>
      <c r="AQ86" s="18">
        <f t="shared" si="229"/>
        <v>-2.700570843735195</v>
      </c>
      <c r="AS86" t="str">
        <f t="shared" si="258"/>
        <v>23 Teaching and other educational professionals</v>
      </c>
      <c r="AT86" s="18">
        <f t="shared" si="230"/>
        <v>-4.2220566995424313</v>
      </c>
      <c r="AU86" s="18">
        <f t="shared" si="230"/>
        <v>14.612350318726985</v>
      </c>
      <c r="AV86" s="18">
        <f t="shared" si="230"/>
        <v>-5.219677918563514</v>
      </c>
      <c r="AW86" s="18">
        <f t="shared" si="230"/>
        <v>-1.8554865007330612</v>
      </c>
      <c r="AX86" s="18">
        <f t="shared" si="231"/>
        <v>-1.9736884755380601</v>
      </c>
      <c r="AZ86" s="18">
        <f t="shared" si="232"/>
        <v>-2.9899464229229733</v>
      </c>
      <c r="BA86" s="18">
        <f t="shared" si="233"/>
        <v>2.0860124972071015</v>
      </c>
      <c r="BB86" s="18">
        <f t="shared" si="234"/>
        <v>-1.8494933394985758E-2</v>
      </c>
      <c r="BD86" t="str">
        <f t="shared" si="259"/>
        <v>23 Teaching and other educational professionals</v>
      </c>
      <c r="BE86" s="18">
        <f t="shared" si="235"/>
        <v>0.75168449307752017</v>
      </c>
      <c r="BF86" s="18">
        <f t="shared" si="235"/>
        <v>8.9013362414092079</v>
      </c>
      <c r="BG86" s="18">
        <f t="shared" si="235"/>
        <v>-1.8922826012380378</v>
      </c>
      <c r="BH86" s="18">
        <f t="shared" si="235"/>
        <v>0.15909029107896711</v>
      </c>
      <c r="BI86" s="18">
        <f t="shared" si="236"/>
        <v>3.5304560534221707E-2</v>
      </c>
      <c r="BK86" s="18">
        <f t="shared" si="237"/>
        <v>-0.5294228009791957</v>
      </c>
      <c r="BL86" s="18">
        <f t="shared" si="238"/>
        <v>2.2905459493619107</v>
      </c>
      <c r="BM86" s="18">
        <f t="shared" si="239"/>
        <v>1.9091446344647434</v>
      </c>
      <c r="BO86" t="str">
        <f t="shared" si="260"/>
        <v>23 Teaching and other educational professionals</v>
      </c>
      <c r="BP86" s="18">
        <f t="shared" si="240"/>
        <v>3.4109087766576174E-2</v>
      </c>
      <c r="BQ86" s="18">
        <f t="shared" si="240"/>
        <v>-9.2015455751642605</v>
      </c>
      <c r="BR86" s="18">
        <f t="shared" si="240"/>
        <v>-1.8725084696455951</v>
      </c>
      <c r="BS86" s="18">
        <f t="shared" si="240"/>
        <v>-2.4775243031285643</v>
      </c>
      <c r="BT86" s="18">
        <f t="shared" si="241"/>
        <v>-2.7241700479706421</v>
      </c>
      <c r="BV86" s="18">
        <f t="shared" si="242"/>
        <v>-2.2762679753609683</v>
      </c>
      <c r="BW86" s="18">
        <f t="shared" si="243"/>
        <v>2.4600166038900806</v>
      </c>
      <c r="BX86" s="18">
        <f t="shared" si="244"/>
        <v>0.92317973066444736</v>
      </c>
      <c r="BZ86" t="str">
        <f t="shared" si="261"/>
        <v>23 Teaching and other educational professionals</v>
      </c>
      <c r="CA86" s="18">
        <f t="shared" si="245"/>
        <v>-1.075646265489838</v>
      </c>
      <c r="CB86" s="18">
        <f t="shared" si="245"/>
        <v>1.1854943501633741</v>
      </c>
      <c r="CC86" s="18">
        <f t="shared" si="245"/>
        <v>-4.5262268411693345</v>
      </c>
      <c r="CD86" s="18">
        <f t="shared" si="245"/>
        <v>-5.3568922084326065</v>
      </c>
      <c r="CE86" s="18">
        <f t="shared" si="246"/>
        <v>-4.7007926126815374</v>
      </c>
      <c r="CG86" s="18">
        <f t="shared" si="247"/>
        <v>-5.0808098923111107</v>
      </c>
      <c r="CH86" s="18">
        <f t="shared" si="248"/>
        <v>1.9166204549970312</v>
      </c>
      <c r="CI86" s="18">
        <f t="shared" si="249"/>
        <v>-1.5852090513043038</v>
      </c>
      <c r="CK86" t="str">
        <f t="shared" si="262"/>
        <v>23 Teaching and other educational professionals</v>
      </c>
      <c r="CL86" s="18">
        <f t="shared" si="250"/>
        <v>0.98244564725711303</v>
      </c>
      <c r="CM86" s="18">
        <f t="shared" si="250"/>
        <v>37.868732742448621</v>
      </c>
      <c r="CN86" s="18">
        <f t="shared" si="250"/>
        <v>-7.3661921392928491</v>
      </c>
      <c r="CO86" s="18">
        <f t="shared" si="250"/>
        <v>-2.9122045466210889</v>
      </c>
      <c r="CP86" s="18">
        <f t="shared" si="251"/>
        <v>-2.2065009752298859</v>
      </c>
      <c r="CR86" s="18">
        <f t="shared" si="252"/>
        <v>-4.4201674218233062</v>
      </c>
      <c r="CS86" s="18">
        <f t="shared" si="253"/>
        <v>1.7208194133196519</v>
      </c>
      <c r="CT86" s="18">
        <f t="shared" si="254"/>
        <v>-1.4829680984020044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10.306702861477079</v>
      </c>
      <c r="C87" s="18">
        <f t="shared" si="210"/>
        <v>1.9788278534317083</v>
      </c>
      <c r="D87" s="18">
        <f t="shared" si="210"/>
        <v>5.4892772172814963</v>
      </c>
      <c r="E87" s="18">
        <f t="shared" si="210"/>
        <v>4.3103360502515509</v>
      </c>
      <c r="F87" s="18">
        <f t="shared" si="211"/>
        <v>4.5295462772851902</v>
      </c>
      <c r="H87" s="18">
        <f t="shared" si="212"/>
        <v>4.7018451455634214</v>
      </c>
      <c r="I87" s="18">
        <f t="shared" si="213"/>
        <v>3.6197852550122533</v>
      </c>
      <c r="J87" s="18">
        <f t="shared" si="214"/>
        <v>6.8373528911494175</v>
      </c>
      <c r="L87" t="str">
        <f t="shared" si="255"/>
        <v>24 Business, media and public service professionals</v>
      </c>
      <c r="M87" s="18">
        <f t="shared" si="215"/>
        <v>11.425797843870322</v>
      </c>
      <c r="N87" s="18">
        <f t="shared" si="215"/>
        <v>0.36007282709353827</v>
      </c>
      <c r="O87" s="18">
        <f t="shared" si="215"/>
        <v>4.1630751140202094</v>
      </c>
      <c r="P87" s="18">
        <f t="shared" si="215"/>
        <v>3.2961665842993648</v>
      </c>
      <c r="Q87" s="18">
        <f t="shared" si="216"/>
        <v>3.3798145290927062</v>
      </c>
      <c r="S87" s="18">
        <f t="shared" si="217"/>
        <v>3.584331454373757</v>
      </c>
      <c r="T87" s="18">
        <f t="shared" si="218"/>
        <v>3.3580502670699008</v>
      </c>
      <c r="U87" s="18">
        <f t="shared" si="219"/>
        <v>5.8227767982237388</v>
      </c>
      <c r="W87" t="str">
        <f t="shared" si="256"/>
        <v>24 Business, media and public service professionals</v>
      </c>
      <c r="X87" s="18">
        <f t="shared" si="220"/>
        <v>1.5300135330647446</v>
      </c>
      <c r="Y87" s="18">
        <f t="shared" si="220"/>
        <v>17.789978044774024</v>
      </c>
      <c r="Z87" s="18">
        <f t="shared" si="220"/>
        <v>-2.3358666423489716E-2</v>
      </c>
      <c r="AA87" s="18">
        <f t="shared" si="220"/>
        <v>0.57791993901790129</v>
      </c>
      <c r="AB87" s="18">
        <f t="shared" si="221"/>
        <v>1.3857041904784539</v>
      </c>
      <c r="AD87" s="18">
        <f t="shared" si="222"/>
        <v>0.37709300697441606</v>
      </c>
      <c r="AE87" s="18">
        <f t="shared" si="223"/>
        <v>2.8842049684753457</v>
      </c>
      <c r="AF87" s="18">
        <f t="shared" si="224"/>
        <v>3.1397687090623627</v>
      </c>
      <c r="AH87" t="str">
        <f t="shared" si="257"/>
        <v>24 Business, media and public service professionals</v>
      </c>
      <c r="AI87" s="18">
        <f t="shared" si="225"/>
        <v>-1.3402742242504262</v>
      </c>
      <c r="AJ87" s="18">
        <f t="shared" si="225"/>
        <v>20.219475733826275</v>
      </c>
      <c r="AK87" s="18">
        <f t="shared" si="225"/>
        <v>-2.0416158536354811</v>
      </c>
      <c r="AL87" s="18">
        <f t="shared" si="225"/>
        <v>0.29499831913279984</v>
      </c>
      <c r="AM87" s="18">
        <f t="shared" si="226"/>
        <v>0.69281399512308717</v>
      </c>
      <c r="AO87" s="18">
        <f t="shared" si="227"/>
        <v>-0.49000115874429095</v>
      </c>
      <c r="AP87" s="18">
        <f t="shared" si="228"/>
        <v>2.0305656174975928</v>
      </c>
      <c r="AQ87" s="18">
        <f t="shared" si="229"/>
        <v>1.664107928872105</v>
      </c>
      <c r="AS87" t="str">
        <f t="shared" si="258"/>
        <v>24 Business, media and public service professionals</v>
      </c>
      <c r="AT87" s="18">
        <f t="shared" si="230"/>
        <v>0.20267629217738392</v>
      </c>
      <c r="AU87" s="18">
        <f t="shared" si="230"/>
        <v>18.690643089495996</v>
      </c>
      <c r="AV87" s="18">
        <f t="shared" si="230"/>
        <v>0.11063320044457647</v>
      </c>
      <c r="AW87" s="18">
        <f t="shared" si="230"/>
        <v>0.80301048366278049</v>
      </c>
      <c r="AX87" s="18">
        <f t="shared" si="231"/>
        <v>1.6183255380471051</v>
      </c>
      <c r="AZ87" s="18">
        <f t="shared" si="232"/>
        <v>0.5716876220181133</v>
      </c>
      <c r="BA87" s="18">
        <f t="shared" si="233"/>
        <v>2.7464938111373627</v>
      </c>
      <c r="BB87" s="18">
        <f t="shared" si="234"/>
        <v>3.1428784078453065</v>
      </c>
      <c r="BD87" t="str">
        <f t="shared" si="259"/>
        <v>24 Business, media and public service professionals</v>
      </c>
      <c r="BE87" s="18">
        <f t="shared" si="235"/>
        <v>6.1110413955331344</v>
      </c>
      <c r="BF87" s="18">
        <f t="shared" si="235"/>
        <v>10.201032110736419</v>
      </c>
      <c r="BG87" s="18">
        <f t="shared" si="235"/>
        <v>0.96617383479036256</v>
      </c>
      <c r="BH87" s="18">
        <f t="shared" si="235"/>
        <v>0.74342369400752784</v>
      </c>
      <c r="BI87" s="18">
        <f t="shared" si="236"/>
        <v>1.3799361732955484</v>
      </c>
      <c r="BK87" s="18">
        <f t="shared" si="237"/>
        <v>0.81761908419277773</v>
      </c>
      <c r="BL87" s="18">
        <f t="shared" si="238"/>
        <v>2.5217721602811993</v>
      </c>
      <c r="BM87" s="18">
        <f t="shared" si="239"/>
        <v>3.108801467262845</v>
      </c>
      <c r="BO87" t="str">
        <f t="shared" si="260"/>
        <v>24 Business, media and public service professionals</v>
      </c>
      <c r="BP87" s="18">
        <f t="shared" si="240"/>
        <v>3.2578125872650299</v>
      </c>
      <c r="BQ87" s="18">
        <f t="shared" si="240"/>
        <v>-2.4429306200431378</v>
      </c>
      <c r="BR87" s="18">
        <f t="shared" si="240"/>
        <v>-0.22381965361435441</v>
      </c>
      <c r="BS87" s="18">
        <f t="shared" si="240"/>
        <v>-1.4585162435678645</v>
      </c>
      <c r="BT87" s="18">
        <f t="shared" si="241"/>
        <v>-1.1363806910219987</v>
      </c>
      <c r="BV87" s="18">
        <f t="shared" si="242"/>
        <v>-1.0486577799822761</v>
      </c>
      <c r="BW87" s="18">
        <f t="shared" si="243"/>
        <v>2.3267889452118107</v>
      </c>
      <c r="BX87" s="18">
        <f t="shared" si="244"/>
        <v>1.5835445690716377</v>
      </c>
      <c r="BZ87" t="str">
        <f t="shared" si="261"/>
        <v>24 Business, media and public service professionals</v>
      </c>
      <c r="CA87" s="18">
        <f t="shared" si="245"/>
        <v>2.3326468156869007</v>
      </c>
      <c r="CB87" s="18">
        <f t="shared" si="245"/>
        <v>4.57050519840978</v>
      </c>
      <c r="CC87" s="18">
        <f t="shared" si="245"/>
        <v>-3.159517833792469</v>
      </c>
      <c r="CD87" s="18">
        <f t="shared" si="245"/>
        <v>-4.3828796910034384</v>
      </c>
      <c r="CE87" s="18">
        <f t="shared" si="246"/>
        <v>-3.4636981720237214</v>
      </c>
      <c r="CG87" s="18">
        <f t="shared" si="247"/>
        <v>-3.9768192766385324</v>
      </c>
      <c r="CH87" s="18">
        <f t="shared" si="248"/>
        <v>1.7690078897311556</v>
      </c>
      <c r="CI87" s="18">
        <f t="shared" si="249"/>
        <v>-1.1171293349229727</v>
      </c>
      <c r="CK87" t="str">
        <f t="shared" si="262"/>
        <v>24 Business, media and public service professionals</v>
      </c>
      <c r="CL87" s="18">
        <f t="shared" si="250"/>
        <v>2.8246317397018883</v>
      </c>
      <c r="CM87" s="18">
        <f t="shared" si="250"/>
        <v>21.382581310737869</v>
      </c>
      <c r="CN87" s="18">
        <f t="shared" si="250"/>
        <v>-5.9720347439700667</v>
      </c>
      <c r="CO87" s="18">
        <f t="shared" si="250"/>
        <v>-2.8043572729804289</v>
      </c>
      <c r="CP87" s="18">
        <f t="shared" si="251"/>
        <v>-2.4602035457944593</v>
      </c>
      <c r="CR87" s="18">
        <f t="shared" si="252"/>
        <v>-3.8719328467416658</v>
      </c>
      <c r="CS87" s="18">
        <f t="shared" si="253"/>
        <v>1.5363070767147491</v>
      </c>
      <c r="CT87" s="18">
        <f t="shared" si="254"/>
        <v>-1.3950440532894515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9.688593837578674</v>
      </c>
      <c r="C88" s="18">
        <f t="shared" si="210"/>
        <v>-4.6076219105562028</v>
      </c>
      <c r="D88" s="18">
        <f t="shared" si="210"/>
        <v>4.3897056713098959</v>
      </c>
      <c r="E88" s="18">
        <f t="shared" si="210"/>
        <v>5.128166258012179</v>
      </c>
      <c r="F88" s="18">
        <f t="shared" si="211"/>
        <v>4.2616415170936728</v>
      </c>
      <c r="H88" s="18">
        <f t="shared" si="212"/>
        <v>4.8814341103678327</v>
      </c>
      <c r="I88" s="18">
        <f t="shared" si="213"/>
        <v>3.3947713999955775</v>
      </c>
      <c r="J88" s="18">
        <f t="shared" si="214"/>
        <v>6.8299129014410154</v>
      </c>
      <c r="L88" t="str">
        <f t="shared" si="255"/>
        <v>31 Science, engineering and technology associate professionals</v>
      </c>
      <c r="M88" s="18">
        <f t="shared" si="215"/>
        <v>10.169863017673375</v>
      </c>
      <c r="N88" s="18">
        <f t="shared" si="215"/>
        <v>-4.5427932127049653</v>
      </c>
      <c r="O88" s="18">
        <f t="shared" si="215"/>
        <v>2.5262265314202281</v>
      </c>
      <c r="P88" s="18">
        <f t="shared" si="215"/>
        <v>3.5453266159213292</v>
      </c>
      <c r="Q88" s="18">
        <f t="shared" si="216"/>
        <v>2.7023871830178958</v>
      </c>
      <c r="S88" s="18">
        <f t="shared" si="217"/>
        <v>3.2045060036812067</v>
      </c>
      <c r="T88" s="18">
        <f t="shared" si="218"/>
        <v>2.837538086403768</v>
      </c>
      <c r="U88" s="18">
        <f t="shared" si="219"/>
        <v>5.1585893837057695</v>
      </c>
      <c r="W88" t="str">
        <f t="shared" si="256"/>
        <v>31 Science, engineering and technology associate professionals</v>
      </c>
      <c r="X88" s="18">
        <f t="shared" si="220"/>
        <v>1.6553528595777856</v>
      </c>
      <c r="Y88" s="18">
        <f t="shared" si="220"/>
        <v>10.794009487625189</v>
      </c>
      <c r="Z88" s="18">
        <f t="shared" si="220"/>
        <v>-0.80526886925798014</v>
      </c>
      <c r="AA88" s="18">
        <f t="shared" si="220"/>
        <v>1.0580326696687514</v>
      </c>
      <c r="AB88" s="18">
        <f t="shared" si="221"/>
        <v>1.0512595257583968</v>
      </c>
      <c r="AD88" s="18">
        <f t="shared" si="222"/>
        <v>0.43307529752498741</v>
      </c>
      <c r="AE88" s="18">
        <f t="shared" si="223"/>
        <v>2.4605646906891376</v>
      </c>
      <c r="AF88" s="18">
        <f t="shared" si="224"/>
        <v>2.7715442302831406</v>
      </c>
      <c r="AH88" t="str">
        <f t="shared" si="257"/>
        <v>31 Science, engineering and technology associate professionals</v>
      </c>
      <c r="AI88" s="18">
        <f t="shared" si="225"/>
        <v>3.0575975631899732</v>
      </c>
      <c r="AJ88" s="18">
        <f t="shared" si="225"/>
        <v>18.227284462985494</v>
      </c>
      <c r="AK88" s="18">
        <f t="shared" si="225"/>
        <v>0.41465475414492747</v>
      </c>
      <c r="AL88" s="18">
        <f t="shared" si="225"/>
        <v>2.6754762449445968</v>
      </c>
      <c r="AM88" s="18">
        <f t="shared" si="226"/>
        <v>2.866308399990225</v>
      </c>
      <c r="AO88" s="18">
        <f t="shared" si="227"/>
        <v>1.9162691586334324</v>
      </c>
      <c r="AP88" s="18">
        <f t="shared" si="228"/>
        <v>2.8086709686208078</v>
      </c>
      <c r="AQ88" s="18">
        <f t="shared" si="229"/>
        <v>4.1658520899693796</v>
      </c>
      <c r="AS88" t="str">
        <f t="shared" si="258"/>
        <v>31 Science, engineering and technology associate professionals</v>
      </c>
      <c r="AT88" s="18">
        <f t="shared" si="230"/>
        <v>-0.75562465620986341</v>
      </c>
      <c r="AU88" s="18">
        <f t="shared" si="230"/>
        <v>8.5311596616660665</v>
      </c>
      <c r="AV88" s="18">
        <f t="shared" si="230"/>
        <v>-3.1256596939049808</v>
      </c>
      <c r="AW88" s="18">
        <f t="shared" si="230"/>
        <v>-0.20524424308853151</v>
      </c>
      <c r="AX88" s="18">
        <f t="shared" si="231"/>
        <v>-0.60724827809951476</v>
      </c>
      <c r="AZ88" s="18">
        <f t="shared" si="232"/>
        <v>-1.1883694862500072</v>
      </c>
      <c r="BA88" s="18">
        <f t="shared" si="233"/>
        <v>1.884687793677875</v>
      </c>
      <c r="BB88" s="18">
        <f t="shared" si="234"/>
        <v>0.98892641166006268</v>
      </c>
      <c r="BD88" t="str">
        <f t="shared" si="259"/>
        <v>31 Science, engineering and technology associate professionals</v>
      </c>
      <c r="BE88" s="18">
        <f t="shared" si="235"/>
        <v>2.0184192714974181</v>
      </c>
      <c r="BF88" s="18">
        <f t="shared" si="235"/>
        <v>7.5652532383482907</v>
      </c>
      <c r="BG88" s="18">
        <f t="shared" si="235"/>
        <v>-3.2362979686330395</v>
      </c>
      <c r="BH88" s="18">
        <f t="shared" si="235"/>
        <v>-1.6531882698034628</v>
      </c>
      <c r="BI88" s="18">
        <f t="shared" si="236"/>
        <v>-1.6011943394069084</v>
      </c>
      <c r="BK88" s="18">
        <f t="shared" si="237"/>
        <v>-2.1837486170375509</v>
      </c>
      <c r="BL88" s="18">
        <f t="shared" si="238"/>
        <v>1.6549526032741957</v>
      </c>
      <c r="BM88" s="18">
        <f t="shared" si="239"/>
        <v>-1.8443511936472312E-2</v>
      </c>
      <c r="BO88" t="str">
        <f t="shared" si="260"/>
        <v>31 Science, engineering and technology associate professionals</v>
      </c>
      <c r="BP88" s="18">
        <f t="shared" si="240"/>
        <v>4.4327786576680239</v>
      </c>
      <c r="BQ88" s="18">
        <f t="shared" si="240"/>
        <v>1.6092164703310541</v>
      </c>
      <c r="BR88" s="18">
        <f t="shared" si="240"/>
        <v>-1.1445709237529744</v>
      </c>
      <c r="BS88" s="18">
        <f t="shared" si="240"/>
        <v>-0.34744770745424036</v>
      </c>
      <c r="BT88" s="18">
        <f t="shared" si="241"/>
        <v>-0.47636047548004212</v>
      </c>
      <c r="BV88" s="18">
        <f t="shared" si="242"/>
        <v>-0.61386707904843574</v>
      </c>
      <c r="BW88" s="18">
        <f t="shared" si="243"/>
        <v>2.0659330720262714</v>
      </c>
      <c r="BX88" s="18">
        <f t="shared" si="244"/>
        <v>1.6102107889697459</v>
      </c>
      <c r="BZ88" t="str">
        <f t="shared" si="261"/>
        <v>31 Science, engineering and technology associate professionals</v>
      </c>
      <c r="CA88" s="18">
        <f t="shared" si="245"/>
        <v>2.9079097575082535</v>
      </c>
      <c r="CB88" s="18">
        <f t="shared" si="245"/>
        <v>13.844209610467306</v>
      </c>
      <c r="CC88" s="18">
        <f t="shared" si="245"/>
        <v>-4.3909270974461956</v>
      </c>
      <c r="CD88" s="18">
        <f t="shared" si="245"/>
        <v>-2.6230378080591255</v>
      </c>
      <c r="CE88" s="18">
        <f t="shared" si="246"/>
        <v>-2.2288904400700971</v>
      </c>
      <c r="CG88" s="18">
        <f t="shared" si="247"/>
        <v>-3.215936895691307</v>
      </c>
      <c r="CH88" s="18">
        <f t="shared" si="248"/>
        <v>1.6191509109392266</v>
      </c>
      <c r="CI88" s="18">
        <f t="shared" si="249"/>
        <v>-0.81218603638026909</v>
      </c>
      <c r="CK88" t="str">
        <f t="shared" si="262"/>
        <v>31 Science, engineering and technology associate professionals</v>
      </c>
      <c r="CL88" s="18">
        <f t="shared" si="250"/>
        <v>4.5904786936193265</v>
      </c>
      <c r="CM88" s="18">
        <f t="shared" si="250"/>
        <v>31.45755845588727</v>
      </c>
      <c r="CN88" s="18">
        <f t="shared" si="250"/>
        <v>-4.2630267899189667</v>
      </c>
      <c r="CO88" s="18">
        <f t="shared" si="250"/>
        <v>1.517426368691055</v>
      </c>
      <c r="CP88" s="18">
        <f t="shared" si="251"/>
        <v>1.2976513552537261</v>
      </c>
      <c r="CR88" s="18">
        <f t="shared" si="252"/>
        <v>-0.44716539078438755</v>
      </c>
      <c r="CS88" s="18">
        <f t="shared" si="253"/>
        <v>1.95783276812036</v>
      </c>
      <c r="CT88" s="18">
        <f t="shared" si="254"/>
        <v>1.6196972174610469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11.791172547782169</v>
      </c>
      <c r="C89" s="18">
        <f t="shared" si="210"/>
        <v>-10.175823075580714</v>
      </c>
      <c r="D89" s="18">
        <f t="shared" si="210"/>
        <v>16.752282499804849</v>
      </c>
      <c r="E89" s="18">
        <f t="shared" si="210"/>
        <v>7.9285027196308588</v>
      </c>
      <c r="F89" s="18">
        <f t="shared" si="211"/>
        <v>9.3497020879654613</v>
      </c>
      <c r="H89" s="18">
        <f t="shared" si="212"/>
        <v>10.793061028336126</v>
      </c>
      <c r="I89" s="18">
        <f t="shared" si="213"/>
        <v>6.5473580231184325</v>
      </c>
      <c r="J89" s="18">
        <f t="shared" si="214"/>
        <v>12.984688831919389</v>
      </c>
      <c r="L89" t="str">
        <f t="shared" si="255"/>
        <v>32 Health and social care associate professionals</v>
      </c>
      <c r="M89" s="18">
        <f t="shared" si="215"/>
        <v>14.475537522197479</v>
      </c>
      <c r="N89" s="18">
        <f t="shared" si="215"/>
        <v>1.9980351444843114</v>
      </c>
      <c r="O89" s="18">
        <f t="shared" si="215"/>
        <v>15.657731319377133</v>
      </c>
      <c r="P89" s="18">
        <f t="shared" si="215"/>
        <v>6.5665907066554174</v>
      </c>
      <c r="Q89" s="18">
        <f t="shared" si="216"/>
        <v>9.0290535121275717</v>
      </c>
      <c r="S89" s="18">
        <f t="shared" si="217"/>
        <v>9.5146629912253431</v>
      </c>
      <c r="T89" s="18">
        <f t="shared" si="218"/>
        <v>5.9628669293703807</v>
      </c>
      <c r="U89" s="18">
        <f t="shared" si="219"/>
        <v>11.750037128283042</v>
      </c>
      <c r="W89" t="str">
        <f t="shared" si="256"/>
        <v>32 Health and social care associate professionals</v>
      </c>
      <c r="X89" s="18">
        <f t="shared" si="220"/>
        <v>5.2022894225624672</v>
      </c>
      <c r="Y89" s="18">
        <f t="shared" si="220"/>
        <v>11.071879643123239</v>
      </c>
      <c r="Z89" s="18">
        <f t="shared" si="220"/>
        <v>11.331140752188439</v>
      </c>
      <c r="AA89" s="18">
        <f t="shared" si="220"/>
        <v>2.5425935045649162</v>
      </c>
      <c r="AB89" s="18">
        <f t="shared" si="221"/>
        <v>5.7385010206814302</v>
      </c>
      <c r="AD89" s="18">
        <f t="shared" si="222"/>
        <v>5.3921873124891606</v>
      </c>
      <c r="AE89" s="18">
        <f t="shared" si="223"/>
        <v>5.3215366492904481</v>
      </c>
      <c r="AF89" s="18">
        <f t="shared" si="224"/>
        <v>8.447165622509889</v>
      </c>
      <c r="AH89" t="str">
        <f t="shared" si="257"/>
        <v>32 Health and social care associate professionals</v>
      </c>
      <c r="AI89" s="18">
        <f t="shared" si="225"/>
        <v>-1.7583627632000942</v>
      </c>
      <c r="AJ89" s="18">
        <f t="shared" si="225"/>
        <v>5.5731266780740807</v>
      </c>
      <c r="AK89" s="18">
        <f t="shared" si="225"/>
        <v>2.4473611229585135</v>
      </c>
      <c r="AL89" s="18">
        <f t="shared" si="225"/>
        <v>-4.2833519715419826</v>
      </c>
      <c r="AM89" s="18">
        <f t="shared" si="226"/>
        <v>-1.6281690301198748</v>
      </c>
      <c r="AO89" s="18">
        <f t="shared" si="227"/>
        <v>-2.0904067699195061</v>
      </c>
      <c r="AP89" s="18">
        <f t="shared" si="228"/>
        <v>2.4811385101398242</v>
      </c>
      <c r="AQ89" s="18">
        <f t="shared" si="229"/>
        <v>1.0678355075723012</v>
      </c>
      <c r="AS89" t="str">
        <f t="shared" si="258"/>
        <v>32 Health and social care associate professionals</v>
      </c>
      <c r="AT89" s="18">
        <f t="shared" si="230"/>
        <v>2.6091781198458674</v>
      </c>
      <c r="AU89" s="18">
        <f t="shared" si="230"/>
        <v>16.912763833003286</v>
      </c>
      <c r="AV89" s="18">
        <f t="shared" si="230"/>
        <v>7.782394665202963</v>
      </c>
      <c r="AW89" s="18">
        <f t="shared" si="230"/>
        <v>1.6584128522223018</v>
      </c>
      <c r="AX89" s="18">
        <f t="shared" si="231"/>
        <v>4.442472611586501</v>
      </c>
      <c r="AZ89" s="18">
        <f t="shared" si="232"/>
        <v>3.6600688035144824</v>
      </c>
      <c r="BA89" s="18">
        <f t="shared" si="233"/>
        <v>4.2318887288022244</v>
      </c>
      <c r="BB89" s="18">
        <f t="shared" si="234"/>
        <v>6.5135786147083818</v>
      </c>
      <c r="BD89" t="str">
        <f t="shared" si="259"/>
        <v>32 Health and social care associate professionals</v>
      </c>
      <c r="BE89" s="18">
        <f t="shared" si="235"/>
        <v>8.6808685893427153</v>
      </c>
      <c r="BF89" s="18">
        <f t="shared" si="235"/>
        <v>-5.4222969366727991</v>
      </c>
      <c r="BG89" s="18">
        <f t="shared" si="235"/>
        <v>10.982756097299905</v>
      </c>
      <c r="BH89" s="18">
        <f t="shared" si="235"/>
        <v>1.0778763846890138</v>
      </c>
      <c r="BI89" s="18">
        <f t="shared" si="236"/>
        <v>3.6428176502552256</v>
      </c>
      <c r="BK89" s="18">
        <f t="shared" si="237"/>
        <v>4.2771711884312502</v>
      </c>
      <c r="BL89" s="18">
        <f t="shared" si="238"/>
        <v>4.63632897905073</v>
      </c>
      <c r="BM89" s="18">
        <f t="shared" si="239"/>
        <v>7.2261281727819204</v>
      </c>
      <c r="BO89" t="str">
        <f t="shared" si="260"/>
        <v>32 Health and social care associate professionals</v>
      </c>
      <c r="BP89" s="18">
        <f t="shared" si="240"/>
        <v>5.7472644652318383</v>
      </c>
      <c r="BQ89" s="18">
        <f t="shared" si="240"/>
        <v>-17.520854565314682</v>
      </c>
      <c r="BR89" s="18">
        <f t="shared" si="240"/>
        <v>10.02536430364518</v>
      </c>
      <c r="BS89" s="18">
        <f t="shared" si="240"/>
        <v>-1.5001181658846341</v>
      </c>
      <c r="BT89" s="18">
        <f t="shared" si="241"/>
        <v>0.84057949038105484</v>
      </c>
      <c r="BV89" s="18">
        <f t="shared" si="242"/>
        <v>2.2009057525016695</v>
      </c>
      <c r="BW89" s="18">
        <f t="shared" si="243"/>
        <v>4.0763363057134239</v>
      </c>
      <c r="BX89" s="18">
        <f t="shared" si="244"/>
        <v>5.4194948560727818</v>
      </c>
      <c r="BZ89" t="str">
        <f t="shared" si="261"/>
        <v>32 Health and social care associate professionals</v>
      </c>
      <c r="CA89" s="18">
        <f t="shared" si="245"/>
        <v>0.84288588045833279</v>
      </c>
      <c r="CB89" s="18">
        <f t="shared" si="245"/>
        <v>-17.510491737659528</v>
      </c>
      <c r="CC89" s="18">
        <f t="shared" si="245"/>
        <v>3.8616189866158557</v>
      </c>
      <c r="CD89" s="18">
        <f t="shared" si="245"/>
        <v>-5.4508649980529515</v>
      </c>
      <c r="CE89" s="18">
        <f t="shared" si="246"/>
        <v>-3.4609302423304178</v>
      </c>
      <c r="CG89" s="18">
        <f t="shared" si="247"/>
        <v>-2.4433820414175189</v>
      </c>
      <c r="CH89" s="18">
        <f t="shared" si="248"/>
        <v>2.5374104796663577</v>
      </c>
      <c r="CI89" s="18">
        <f t="shared" si="249"/>
        <v>0.91412773182462104</v>
      </c>
      <c r="CK89" t="str">
        <f t="shared" si="262"/>
        <v>32 Health and social care associate professionals</v>
      </c>
      <c r="CL89" s="18">
        <f t="shared" si="250"/>
        <v>2.7420680934477915</v>
      </c>
      <c r="CM89" s="18">
        <f t="shared" si="250"/>
        <v>17.476146554118355</v>
      </c>
      <c r="CN89" s="18">
        <f t="shared" si="250"/>
        <v>0.93305792890026051</v>
      </c>
      <c r="CO89" s="18">
        <f t="shared" si="250"/>
        <v>-1.0491386799112989</v>
      </c>
      <c r="CP89" s="18">
        <f t="shared" si="251"/>
        <v>0.63974780502475959</v>
      </c>
      <c r="CR89" s="18">
        <f t="shared" si="252"/>
        <v>-0.39276998070092439</v>
      </c>
      <c r="CS89" s="18">
        <f t="shared" si="253"/>
        <v>2.3975805338875222</v>
      </c>
      <c r="CT89" s="18">
        <f t="shared" si="254"/>
        <v>2.1180289355150039</v>
      </c>
    </row>
    <row r="90" spans="1:98" x14ac:dyDescent="0.2">
      <c r="A90" t="str">
        <f t="shared" si="209"/>
        <v>33 Protective service occupations</v>
      </c>
      <c r="B90" s="18">
        <f t="shared" si="210"/>
        <v>10.749765523629717</v>
      </c>
      <c r="C90" s="18">
        <f t="shared" si="210"/>
        <v>-9.9849420679317689</v>
      </c>
      <c r="D90" s="18">
        <f t="shared" si="210"/>
        <v>4.04348538471615</v>
      </c>
      <c r="E90" s="18">
        <f t="shared" si="210"/>
        <v>5.4234605995792329</v>
      </c>
      <c r="F90" s="18">
        <f t="shared" si="211"/>
        <v>3.9585334549957496</v>
      </c>
      <c r="H90" s="18">
        <f t="shared" si="212"/>
        <v>4.9614470657339593</v>
      </c>
      <c r="I90" s="18">
        <f t="shared" si="213"/>
        <v>2.9432554206946016</v>
      </c>
      <c r="J90" s="18">
        <f t="shared" si="214"/>
        <v>6.6118342748676229</v>
      </c>
      <c r="L90" t="str">
        <f t="shared" si="255"/>
        <v>33 Protective service occupations</v>
      </c>
      <c r="M90" s="18">
        <f t="shared" si="215"/>
        <v>8.5649692065009617</v>
      </c>
      <c r="N90" s="18">
        <f t="shared" si="215"/>
        <v>-7.7170022655876913</v>
      </c>
      <c r="O90" s="18">
        <f t="shared" si="215"/>
        <v>1.6005749852568307</v>
      </c>
      <c r="P90" s="18">
        <f t="shared" si="215"/>
        <v>4.9988569458347065</v>
      </c>
      <c r="Q90" s="18">
        <f t="shared" si="216"/>
        <v>3.0897567020143679</v>
      </c>
      <c r="S90" s="18">
        <f t="shared" si="217"/>
        <v>3.8536511256221484</v>
      </c>
      <c r="T90" s="18">
        <f t="shared" si="218"/>
        <v>2.3268965357961191</v>
      </c>
      <c r="U90" s="18">
        <f t="shared" si="219"/>
        <v>5.3178123633636387</v>
      </c>
      <c r="W90" t="str">
        <f t="shared" si="256"/>
        <v>33 Protective service occupations</v>
      </c>
      <c r="X90" s="18">
        <f t="shared" si="220"/>
        <v>0.88540728801376201</v>
      </c>
      <c r="Y90" s="18">
        <f t="shared" si="220"/>
        <v>18.177774585754936</v>
      </c>
      <c r="Z90" s="18">
        <f t="shared" si="220"/>
        <v>-2.0035776365541325</v>
      </c>
      <c r="AA90" s="18">
        <f t="shared" si="220"/>
        <v>3.4194182608573209</v>
      </c>
      <c r="AB90" s="18">
        <f t="shared" si="221"/>
        <v>2.5446456173887189</v>
      </c>
      <c r="AD90" s="18">
        <f t="shared" si="222"/>
        <v>1.5792029137450481</v>
      </c>
      <c r="AE90" s="18">
        <f t="shared" si="223"/>
        <v>2.4467321760971661</v>
      </c>
      <c r="AF90" s="18">
        <f t="shared" si="224"/>
        <v>3.6089384051763762</v>
      </c>
      <c r="AH90" t="str">
        <f t="shared" si="257"/>
        <v>33 Protective service occupations</v>
      </c>
      <c r="AI90" s="18">
        <f t="shared" si="225"/>
        <v>0.76243801777193809</v>
      </c>
      <c r="AJ90" s="18">
        <f t="shared" si="225"/>
        <v>16.197592045943843</v>
      </c>
      <c r="AK90" s="18">
        <f t="shared" si="225"/>
        <v>-1.3699161827096518</v>
      </c>
      <c r="AL90" s="18">
        <f t="shared" si="225"/>
        <v>3.3122264612804875</v>
      </c>
      <c r="AM90" s="18">
        <f t="shared" si="226"/>
        <v>2.5764310037382776</v>
      </c>
      <c r="AO90" s="18">
        <f t="shared" si="227"/>
        <v>1.7273227103129729</v>
      </c>
      <c r="AP90" s="18">
        <f t="shared" si="228"/>
        <v>2.2109237732842679</v>
      </c>
      <c r="AQ90" s="18">
        <f t="shared" si="229"/>
        <v>3.5237403982339099</v>
      </c>
      <c r="AS90" t="str">
        <f t="shared" si="258"/>
        <v>33 Protective service occupations</v>
      </c>
      <c r="AT90" s="18">
        <f t="shared" si="230"/>
        <v>-2.4098540253094103</v>
      </c>
      <c r="AU90" s="18">
        <f t="shared" si="230"/>
        <v>13.708908270378718</v>
      </c>
      <c r="AV90" s="18">
        <f t="shared" si="230"/>
        <v>-4.3477459119675821</v>
      </c>
      <c r="AW90" s="18">
        <f t="shared" si="230"/>
        <v>1.7466410727384529</v>
      </c>
      <c r="AX90" s="18">
        <f t="shared" si="231"/>
        <v>0.49731503221333018</v>
      </c>
      <c r="AZ90" s="18">
        <f t="shared" si="232"/>
        <v>-0.3267872822146356</v>
      </c>
      <c r="BA90" s="18">
        <f t="shared" si="233"/>
        <v>1.9050397570728794</v>
      </c>
      <c r="BB90" s="18">
        <f t="shared" si="234"/>
        <v>1.655553859457326</v>
      </c>
      <c r="BD90" t="str">
        <f t="shared" si="259"/>
        <v>33 Protective service occupations</v>
      </c>
      <c r="BE90" s="18">
        <f t="shared" si="235"/>
        <v>1.5653773044853381</v>
      </c>
      <c r="BF90" s="18">
        <f t="shared" si="235"/>
        <v>4.8352354907749806</v>
      </c>
      <c r="BG90" s="18">
        <f t="shared" si="235"/>
        <v>-3.5087279098295454</v>
      </c>
      <c r="BH90" s="18">
        <f t="shared" si="235"/>
        <v>-0.563888806327284</v>
      </c>
      <c r="BI90" s="18">
        <f t="shared" si="236"/>
        <v>-1.1676102283563972</v>
      </c>
      <c r="BK90" s="18">
        <f t="shared" si="237"/>
        <v>-1.5553547767117704</v>
      </c>
      <c r="BL90" s="18">
        <f t="shared" si="238"/>
        <v>1.3017446064275795</v>
      </c>
      <c r="BM90" s="18">
        <f t="shared" si="239"/>
        <v>3.0343629490547919E-2</v>
      </c>
      <c r="BO90" t="str">
        <f t="shared" si="260"/>
        <v>33 Protective service occupations</v>
      </c>
      <c r="BP90" s="18">
        <f t="shared" si="240"/>
        <v>2.1345857538060509</v>
      </c>
      <c r="BQ90" s="18">
        <f t="shared" si="240"/>
        <v>-3.1157095880116059</v>
      </c>
      <c r="BR90" s="18">
        <f t="shared" si="240"/>
        <v>-3.4811320591549677</v>
      </c>
      <c r="BS90" s="18">
        <f t="shared" si="240"/>
        <v>-2.0290547490313449</v>
      </c>
      <c r="BT90" s="18">
        <f t="shared" si="241"/>
        <v>-2.553114054275063</v>
      </c>
      <c r="BV90" s="18">
        <f t="shared" si="242"/>
        <v>-2.5154917372782637</v>
      </c>
      <c r="BW90" s="18">
        <f t="shared" si="243"/>
        <v>1.4770749934812422</v>
      </c>
      <c r="BX90" s="18">
        <f t="shared" si="244"/>
        <v>-0.49409312997846788</v>
      </c>
      <c r="BZ90" t="str">
        <f t="shared" si="261"/>
        <v>33 Protective service occupations</v>
      </c>
      <c r="CA90" s="18">
        <f t="shared" si="245"/>
        <v>-0.25506540676620837</v>
      </c>
      <c r="CB90" s="18">
        <f t="shared" si="245"/>
        <v>2.2167215162440357</v>
      </c>
      <c r="CC90" s="18">
        <f t="shared" si="245"/>
        <v>-5.9723655306317731</v>
      </c>
      <c r="CD90" s="18">
        <f t="shared" si="245"/>
        <v>-4.0297790174264154</v>
      </c>
      <c r="CE90" s="18">
        <f t="shared" si="246"/>
        <v>-4.2645511143191932</v>
      </c>
      <c r="CG90" s="18">
        <f t="shared" si="247"/>
        <v>-4.6817266557419357</v>
      </c>
      <c r="CH90" s="18">
        <f t="shared" si="248"/>
        <v>1.4082705454596667</v>
      </c>
      <c r="CI90" s="18">
        <f t="shared" si="249"/>
        <v>-2.161529691445252</v>
      </c>
      <c r="CK90" t="str">
        <f t="shared" si="262"/>
        <v>33 Protective service occupations</v>
      </c>
      <c r="CL90" s="18">
        <f t="shared" si="250"/>
        <v>-5.4382101016990259</v>
      </c>
      <c r="CM90" s="18">
        <f t="shared" si="250"/>
        <v>11.334324368127113</v>
      </c>
      <c r="CN90" s="18">
        <f t="shared" si="250"/>
        <v>-7.0965014338369876</v>
      </c>
      <c r="CO90" s="18">
        <f t="shared" si="250"/>
        <v>-2.3125213317948146</v>
      </c>
      <c r="CP90" s="18">
        <f t="shared" si="251"/>
        <v>-3.0442317888948134</v>
      </c>
      <c r="CR90" s="18">
        <f t="shared" si="252"/>
        <v>-3.9339449708245433</v>
      </c>
      <c r="CS90" s="18">
        <f t="shared" si="253"/>
        <v>0.97215962304484371</v>
      </c>
      <c r="CT90" s="18">
        <f t="shared" si="254"/>
        <v>-2.3137361526950673</v>
      </c>
    </row>
    <row r="91" spans="1:98" x14ac:dyDescent="0.2">
      <c r="A91" t="str">
        <f t="shared" si="209"/>
        <v>34 Culture, media and sports occupations</v>
      </c>
      <c r="B91" s="18">
        <f t="shared" si="210"/>
        <v>11.629609624504521</v>
      </c>
      <c r="C91" s="18">
        <f t="shared" si="210"/>
        <v>1.1023897179666564</v>
      </c>
      <c r="D91" s="18">
        <f t="shared" si="210"/>
        <v>3.2243667293776035</v>
      </c>
      <c r="E91" s="18">
        <f t="shared" si="210"/>
        <v>3.6525023925735089</v>
      </c>
      <c r="F91" s="18">
        <f t="shared" si="211"/>
        <v>3.3574781754469374</v>
      </c>
      <c r="H91" s="18">
        <f t="shared" si="212"/>
        <v>3.5095935626811015</v>
      </c>
      <c r="I91" s="18">
        <f t="shared" si="213"/>
        <v>3.4138334434338891</v>
      </c>
      <c r="J91" s="18">
        <f t="shared" si="214"/>
        <v>5.8078944619885275</v>
      </c>
      <c r="L91" t="str">
        <f t="shared" si="255"/>
        <v>34 Culture, media and sports occupations</v>
      </c>
      <c r="M91" s="18">
        <f t="shared" si="215"/>
        <v>9.675027486365039</v>
      </c>
      <c r="N91" s="18">
        <f t="shared" si="215"/>
        <v>0.11716742042122696</v>
      </c>
      <c r="O91" s="18">
        <f t="shared" si="215"/>
        <v>0.51811286488745445</v>
      </c>
      <c r="P91" s="18">
        <f t="shared" si="215"/>
        <v>3.0202968935373331</v>
      </c>
      <c r="Q91" s="18">
        <f t="shared" si="216"/>
        <v>2.0492658832175437</v>
      </c>
      <c r="S91" s="18">
        <f t="shared" si="217"/>
        <v>2.1793902983199498</v>
      </c>
      <c r="T91" s="18">
        <f t="shared" si="218"/>
        <v>3.0042531217979951</v>
      </c>
      <c r="U91" s="18">
        <f t="shared" si="219"/>
        <v>4.5196445695784293</v>
      </c>
      <c r="W91" t="str">
        <f t="shared" si="256"/>
        <v>34 Culture, media and sports occupations</v>
      </c>
      <c r="X91" s="18">
        <f t="shared" si="220"/>
        <v>6.1264551633022357E-2</v>
      </c>
      <c r="Y91" s="18">
        <f t="shared" si="220"/>
        <v>6.185251780511325</v>
      </c>
      <c r="Z91" s="18">
        <f t="shared" si="220"/>
        <v>-2.8854027844566477</v>
      </c>
      <c r="AA91" s="18">
        <f t="shared" si="220"/>
        <v>0.71544264191651941</v>
      </c>
      <c r="AB91" s="18">
        <f t="shared" si="221"/>
        <v>-9.4254681930083795E-2</v>
      </c>
      <c r="AD91" s="18">
        <f t="shared" si="222"/>
        <v>-0.4994346688036666</v>
      </c>
      <c r="AE91" s="18">
        <f t="shared" si="223"/>
        <v>2.462662006073324</v>
      </c>
      <c r="AF91" s="18">
        <f t="shared" si="224"/>
        <v>2.1112333344020628</v>
      </c>
      <c r="AH91" t="str">
        <f t="shared" si="257"/>
        <v>34 Culture, media and sports occupations</v>
      </c>
      <c r="AI91" s="18">
        <f t="shared" si="225"/>
        <v>-1.6549791499795963</v>
      </c>
      <c r="AJ91" s="18">
        <f t="shared" si="225"/>
        <v>19.050321761875843</v>
      </c>
      <c r="AK91" s="18">
        <f t="shared" si="225"/>
        <v>-2.1505843695274862</v>
      </c>
      <c r="AL91" s="18">
        <f t="shared" si="225"/>
        <v>2.6114889931057927</v>
      </c>
      <c r="AM91" s="18">
        <f t="shared" si="226"/>
        <v>2.042268129003455</v>
      </c>
      <c r="AO91" s="18">
        <f t="shared" si="227"/>
        <v>0.99892203682152569</v>
      </c>
      <c r="AP91" s="18">
        <f t="shared" si="228"/>
        <v>2.7592159588804011</v>
      </c>
      <c r="AQ91" s="18">
        <f t="shared" si="229"/>
        <v>3.4572727052654351</v>
      </c>
      <c r="AS91" t="str">
        <f t="shared" si="258"/>
        <v>34 Culture, media and sports occupations</v>
      </c>
      <c r="AT91" s="18">
        <f t="shared" si="230"/>
        <v>-1.7542370714864308</v>
      </c>
      <c r="AU91" s="18">
        <f t="shared" si="230"/>
        <v>5.5854124926313364</v>
      </c>
      <c r="AV91" s="18">
        <f t="shared" si="230"/>
        <v>-4.240714920582878</v>
      </c>
      <c r="AW91" s="18">
        <f t="shared" si="230"/>
        <v>3.3466610853571943E-2</v>
      </c>
      <c r="AX91" s="18">
        <f t="shared" si="231"/>
        <v>-0.98862326424086211</v>
      </c>
      <c r="AZ91" s="18">
        <f t="shared" si="232"/>
        <v>-1.4120480898826226</v>
      </c>
      <c r="BA91" s="18">
        <f t="shared" si="233"/>
        <v>2.2295213177175199</v>
      </c>
      <c r="BB91" s="18">
        <f t="shared" si="234"/>
        <v>1.2224345163714068</v>
      </c>
      <c r="BD91" t="str">
        <f t="shared" si="259"/>
        <v>34 Culture, media and sports occupations</v>
      </c>
      <c r="BE91" s="18">
        <f t="shared" si="235"/>
        <v>1.8006691485294324</v>
      </c>
      <c r="BF91" s="18">
        <f t="shared" si="235"/>
        <v>3.5418103151802827</v>
      </c>
      <c r="BG91" s="18">
        <f t="shared" si="235"/>
        <v>-3.1284675256173289</v>
      </c>
      <c r="BH91" s="18">
        <f t="shared" si="235"/>
        <v>0.82174143954478751</v>
      </c>
      <c r="BI91" s="18">
        <f t="shared" si="236"/>
        <v>-0.2638936963862526</v>
      </c>
      <c r="BK91" s="18">
        <f t="shared" si="237"/>
        <v>-0.51257589724555963</v>
      </c>
      <c r="BL91" s="18">
        <f t="shared" si="238"/>
        <v>2.0198343698150101</v>
      </c>
      <c r="BM91" s="18">
        <f t="shared" si="239"/>
        <v>1.6360763888713992</v>
      </c>
      <c r="BO91" t="str">
        <f t="shared" si="260"/>
        <v>34 Culture, media and sports occupations</v>
      </c>
      <c r="BP91" s="18">
        <f t="shared" si="240"/>
        <v>-0.80193790934953713</v>
      </c>
      <c r="BQ91" s="18">
        <f t="shared" si="240"/>
        <v>-8.7721096427741063</v>
      </c>
      <c r="BR91" s="18">
        <f t="shared" si="240"/>
        <v>-4.1479253596288013</v>
      </c>
      <c r="BS91" s="18">
        <f t="shared" si="240"/>
        <v>-2.6451913897838963</v>
      </c>
      <c r="BT91" s="18">
        <f t="shared" si="241"/>
        <v>-3.5101056842165468</v>
      </c>
      <c r="BV91" s="18">
        <f t="shared" si="242"/>
        <v>-3.1487023402827496</v>
      </c>
      <c r="BW91" s="18">
        <f t="shared" si="243"/>
        <v>1.715953990158714</v>
      </c>
      <c r="BX91" s="18">
        <f t="shared" si="244"/>
        <v>-0.62984636219943768</v>
      </c>
      <c r="BZ91" t="str">
        <f t="shared" si="261"/>
        <v>34 Culture, media and sports occupations</v>
      </c>
      <c r="CA91" s="18">
        <f t="shared" si="245"/>
        <v>-2.3515787621326112</v>
      </c>
      <c r="CB91" s="18">
        <f t="shared" si="245"/>
        <v>-0.73029686113693648</v>
      </c>
      <c r="CC91" s="18">
        <f t="shared" si="245"/>
        <v>-8.8866582152080653</v>
      </c>
      <c r="CD91" s="18">
        <f t="shared" si="245"/>
        <v>-6.1141244265106254</v>
      </c>
      <c r="CE91" s="18">
        <f t="shared" si="246"/>
        <v>-6.6647756763074106</v>
      </c>
      <c r="CG91" s="18">
        <f t="shared" si="247"/>
        <v>-7.0475518764215872</v>
      </c>
      <c r="CH91" s="18">
        <f t="shared" si="248"/>
        <v>1.2227026066078839</v>
      </c>
      <c r="CI91" s="18">
        <f t="shared" si="249"/>
        <v>-4.0950193224718712</v>
      </c>
      <c r="CK91" t="str">
        <f t="shared" si="262"/>
        <v>34 Culture, media and sports occupations</v>
      </c>
      <c r="CL91" s="18">
        <f t="shared" si="250"/>
        <v>1.1352380109066473</v>
      </c>
      <c r="CM91" s="18">
        <f t="shared" si="250"/>
        <v>8.4043733981139734</v>
      </c>
      <c r="CN91" s="18">
        <f t="shared" si="250"/>
        <v>-8.9891910305881275</v>
      </c>
      <c r="CO91" s="18">
        <f t="shared" si="250"/>
        <v>-2.5274713528243287</v>
      </c>
      <c r="CP91" s="18">
        <f t="shared" si="251"/>
        <v>-3.9586236369600791</v>
      </c>
      <c r="CR91" s="18">
        <f t="shared" si="252"/>
        <v>-4.730808398521158</v>
      </c>
      <c r="CS91" s="18">
        <f t="shared" si="253"/>
        <v>1.3569252071922833</v>
      </c>
      <c r="CT91" s="18">
        <f t="shared" si="254"/>
        <v>-2.2809827994952014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8.9518505808934279</v>
      </c>
      <c r="C92" s="18">
        <f t="shared" si="210"/>
        <v>-5.2197095725692977</v>
      </c>
      <c r="D92" s="18">
        <f t="shared" si="210"/>
        <v>5.7239097747339374</v>
      </c>
      <c r="E92" s="18">
        <f t="shared" si="210"/>
        <v>4.8380669552705147</v>
      </c>
      <c r="F92" s="18">
        <f t="shared" si="211"/>
        <v>4.4535933517403814</v>
      </c>
      <c r="H92" s="18">
        <f t="shared" si="212"/>
        <v>5.1325201057898839</v>
      </c>
      <c r="I92" s="18">
        <f t="shared" si="213"/>
        <v>3.6292866492014353</v>
      </c>
      <c r="J92" s="18">
        <f t="shared" si="214"/>
        <v>7.170330147121784</v>
      </c>
      <c r="L92" t="str">
        <f t="shared" si="255"/>
        <v>35 Business and public service associate professionals</v>
      </c>
      <c r="M92" s="18">
        <f t="shared" si="215"/>
        <v>9.0429574238179544</v>
      </c>
      <c r="N92" s="18">
        <f t="shared" si="215"/>
        <v>-3.0446877365632341</v>
      </c>
      <c r="O92" s="18">
        <f t="shared" si="215"/>
        <v>4.7678021814505867</v>
      </c>
      <c r="P92" s="18">
        <f t="shared" si="215"/>
        <v>3.9526462008510066</v>
      </c>
      <c r="Q92" s="18">
        <f t="shared" si="216"/>
        <v>3.7538310445491829</v>
      </c>
      <c r="S92" s="18">
        <f t="shared" si="217"/>
        <v>4.223657701938599</v>
      </c>
      <c r="T92" s="18">
        <f t="shared" si="218"/>
        <v>3.490174555301695</v>
      </c>
      <c r="U92" s="18">
        <f t="shared" si="219"/>
        <v>6.3916917262467843</v>
      </c>
      <c r="W92" t="str">
        <f t="shared" si="256"/>
        <v>35 Business and public service associate professionals</v>
      </c>
      <c r="X92" s="18">
        <f t="shared" si="220"/>
        <v>-0.32662435126037392</v>
      </c>
      <c r="Y92" s="18">
        <f t="shared" si="220"/>
        <v>10.22766056139055</v>
      </c>
      <c r="Z92" s="18">
        <f t="shared" si="220"/>
        <v>0.15586905966267217</v>
      </c>
      <c r="AA92" s="18">
        <f t="shared" si="220"/>
        <v>0.53714765537316023</v>
      </c>
      <c r="AB92" s="18">
        <f t="shared" si="221"/>
        <v>0.99703815927620898</v>
      </c>
      <c r="AD92" s="18">
        <f t="shared" si="222"/>
        <v>0.40989378781117747</v>
      </c>
      <c r="AE92" s="18">
        <f t="shared" si="223"/>
        <v>2.8585419591853123</v>
      </c>
      <c r="AF92" s="18">
        <f t="shared" si="224"/>
        <v>3.1375046314914279</v>
      </c>
      <c r="AH92" t="str">
        <f t="shared" si="257"/>
        <v>35 Business and public service associate professionals</v>
      </c>
      <c r="AI92" s="18">
        <f t="shared" si="225"/>
        <v>0.61610499102036087</v>
      </c>
      <c r="AJ92" s="18">
        <f t="shared" si="225"/>
        <v>15.495113052710829</v>
      </c>
      <c r="AK92" s="18">
        <f t="shared" si="225"/>
        <v>0.36338996333771245</v>
      </c>
      <c r="AL92" s="18">
        <f t="shared" si="225"/>
        <v>1.0433703667401595</v>
      </c>
      <c r="AM92" s="18">
        <f t="shared" si="226"/>
        <v>1.6763397445477723</v>
      </c>
      <c r="AO92" s="18">
        <f t="shared" si="227"/>
        <v>0.81619987958576612</v>
      </c>
      <c r="AP92" s="18">
        <f t="shared" si="228"/>
        <v>2.825722401702202</v>
      </c>
      <c r="AQ92" s="18">
        <f t="shared" si="229"/>
        <v>3.3888756764140382</v>
      </c>
      <c r="AS92" t="str">
        <f t="shared" si="258"/>
        <v>35 Business and public service associate professionals</v>
      </c>
      <c r="AT92" s="18">
        <f t="shared" si="230"/>
        <v>-0.51088070884895975</v>
      </c>
      <c r="AU92" s="18">
        <f t="shared" si="230"/>
        <v>11.405183624551407</v>
      </c>
      <c r="AV92" s="18">
        <f t="shared" si="230"/>
        <v>0.21474176207636475</v>
      </c>
      <c r="AW92" s="18">
        <f t="shared" si="230"/>
        <v>0.99001590970146935</v>
      </c>
      <c r="AX92" s="18">
        <f t="shared" si="231"/>
        <v>1.3670345243093962</v>
      </c>
      <c r="AZ92" s="18">
        <f t="shared" si="232"/>
        <v>0.73092707252311317</v>
      </c>
      <c r="BA92" s="18">
        <f t="shared" si="233"/>
        <v>2.7458039266405221</v>
      </c>
      <c r="BB92" s="18">
        <f t="shared" si="234"/>
        <v>3.2544547282962411</v>
      </c>
      <c r="BD92" t="str">
        <f t="shared" si="259"/>
        <v>35 Business and public service associate professionals</v>
      </c>
      <c r="BE92" s="18">
        <f t="shared" si="235"/>
        <v>2.9832066157187809</v>
      </c>
      <c r="BF92" s="18">
        <f t="shared" si="235"/>
        <v>0.59879759416094913</v>
      </c>
      <c r="BG92" s="18">
        <f t="shared" si="235"/>
        <v>-0.4532154847141201</v>
      </c>
      <c r="BH92" s="18">
        <f t="shared" si="235"/>
        <v>-0.34427346789129842</v>
      </c>
      <c r="BI92" s="18">
        <f t="shared" si="236"/>
        <v>-0.3196686370280255</v>
      </c>
      <c r="BK92" s="18">
        <f t="shared" si="237"/>
        <v>-0.38060071416771146</v>
      </c>
      <c r="BL92" s="18">
        <f t="shared" si="238"/>
        <v>2.2879944179906575</v>
      </c>
      <c r="BM92" s="18">
        <f t="shared" si="239"/>
        <v>2.012857073550478</v>
      </c>
      <c r="BO92" t="str">
        <f t="shared" si="260"/>
        <v>35 Business and public service associate professionals</v>
      </c>
      <c r="BP92" s="18">
        <f t="shared" si="240"/>
        <v>1.5572186528147292</v>
      </c>
      <c r="BQ92" s="18">
        <f t="shared" si="240"/>
        <v>-8.9442201200025657</v>
      </c>
      <c r="BR92" s="18">
        <f t="shared" si="240"/>
        <v>-0.5922425638902995</v>
      </c>
      <c r="BS92" s="18">
        <f t="shared" si="240"/>
        <v>-1.8430407744556732</v>
      </c>
      <c r="BT92" s="18">
        <f t="shared" si="241"/>
        <v>-1.9153060394773047</v>
      </c>
      <c r="BV92" s="18">
        <f t="shared" si="242"/>
        <v>-1.4278665745537933</v>
      </c>
      <c r="BW92" s="18">
        <f t="shared" si="243"/>
        <v>2.2045292923258186</v>
      </c>
      <c r="BX92" s="18">
        <f t="shared" si="244"/>
        <v>1.1827444994759073</v>
      </c>
      <c r="BZ92" t="str">
        <f t="shared" si="261"/>
        <v>35 Business and public service associate professionals</v>
      </c>
      <c r="CA92" s="18">
        <f t="shared" si="245"/>
        <v>0.33358370399083626</v>
      </c>
      <c r="CB92" s="18">
        <f t="shared" si="245"/>
        <v>-1.7570414490094555</v>
      </c>
      <c r="CC92" s="18">
        <f t="shared" si="245"/>
        <v>-3.7988799412402741</v>
      </c>
      <c r="CD92" s="18">
        <f t="shared" si="245"/>
        <v>-4.3277959541481392</v>
      </c>
      <c r="CE92" s="18">
        <f t="shared" si="246"/>
        <v>-4.0038663616010499</v>
      </c>
      <c r="CG92" s="18">
        <f t="shared" si="247"/>
        <v>-4.1518145188879192</v>
      </c>
      <c r="CH92" s="18">
        <f t="shared" si="248"/>
        <v>1.6269394960068739</v>
      </c>
      <c r="CI92" s="18">
        <f t="shared" si="249"/>
        <v>-1.4498887410972827</v>
      </c>
      <c r="CK92" t="str">
        <f t="shared" si="262"/>
        <v>35 Business and public service associate professionals</v>
      </c>
      <c r="CL92" s="18">
        <f t="shared" si="250"/>
        <v>0.33134701244872389</v>
      </c>
      <c r="CM92" s="18">
        <f t="shared" si="250"/>
        <v>15.181899691802414</v>
      </c>
      <c r="CN92" s="18">
        <f t="shared" si="250"/>
        <v>-8.1500625582069492</v>
      </c>
      <c r="CO92" s="18">
        <f t="shared" si="250"/>
        <v>-1.5022791710006866</v>
      </c>
      <c r="CP92" s="18">
        <f t="shared" si="251"/>
        <v>-2.6827062334342733</v>
      </c>
      <c r="CR92" s="18">
        <f t="shared" si="252"/>
        <v>-3.7700169781174298</v>
      </c>
      <c r="CS92" s="18">
        <f t="shared" si="253"/>
        <v>1.3321146020380814</v>
      </c>
      <c r="CT92" s="18">
        <f t="shared" si="254"/>
        <v>-1.6304541156459296</v>
      </c>
    </row>
    <row r="93" spans="1:98" x14ac:dyDescent="0.2">
      <c r="A93" t="str">
        <f t="shared" si="209"/>
        <v>41 Administrative occupations</v>
      </c>
      <c r="B93" s="18">
        <f t="shared" si="210"/>
        <v>7.4040468750150357</v>
      </c>
      <c r="C93" s="18">
        <f t="shared" si="210"/>
        <v>4.2983274678813022</v>
      </c>
      <c r="D93" s="18">
        <f t="shared" si="210"/>
        <v>6.8688683446814336</v>
      </c>
      <c r="E93" s="18">
        <f t="shared" si="210"/>
        <v>5.3670447224468898</v>
      </c>
      <c r="F93" s="18">
        <f t="shared" si="211"/>
        <v>5.7666714250705908</v>
      </c>
      <c r="H93" s="18">
        <f t="shared" si="212"/>
        <v>5.8652928219836697</v>
      </c>
      <c r="I93" s="18">
        <f t="shared" si="213"/>
        <v>4.0589825075485919</v>
      </c>
      <c r="J93" s="18">
        <f t="shared" si="214"/>
        <v>7.9896305701940618</v>
      </c>
      <c r="L93" t="str">
        <f t="shared" si="255"/>
        <v>41 Administrative occupations</v>
      </c>
      <c r="M93" s="18">
        <f t="shared" si="215"/>
        <v>8.2529766043598851</v>
      </c>
      <c r="N93" s="18">
        <f t="shared" si="215"/>
        <v>8.0957425574815112</v>
      </c>
      <c r="O93" s="18">
        <f t="shared" si="215"/>
        <v>6.4553820717854427</v>
      </c>
      <c r="P93" s="18">
        <f t="shared" si="215"/>
        <v>4.1141507682451728</v>
      </c>
      <c r="Q93" s="18">
        <f t="shared" si="216"/>
        <v>5.0864012644796119</v>
      </c>
      <c r="S93" s="18">
        <f t="shared" si="217"/>
        <v>4.8887834674776531</v>
      </c>
      <c r="T93" s="18">
        <f t="shared" si="218"/>
        <v>3.9518208431115864</v>
      </c>
      <c r="U93" s="18">
        <f t="shared" si="219"/>
        <v>7.1929524869391415</v>
      </c>
      <c r="W93" t="str">
        <f t="shared" si="256"/>
        <v>41 Administrative occupations</v>
      </c>
      <c r="X93" s="18">
        <f t="shared" si="220"/>
        <v>-1.2021032578251489</v>
      </c>
      <c r="Y93" s="18">
        <f t="shared" si="220"/>
        <v>19.755113390007395</v>
      </c>
      <c r="Z93" s="18">
        <f t="shared" si="220"/>
        <v>2.8068504116517845</v>
      </c>
      <c r="AA93" s="18">
        <f t="shared" si="220"/>
        <v>1.7933232114578868</v>
      </c>
      <c r="AB93" s="18">
        <f t="shared" si="221"/>
        <v>3.1513293245061025</v>
      </c>
      <c r="AD93" s="18">
        <f t="shared" si="222"/>
        <v>2.1300505060164454</v>
      </c>
      <c r="AE93" s="18">
        <f t="shared" si="223"/>
        <v>3.5377454408171305</v>
      </c>
      <c r="AF93" s="18">
        <f t="shared" si="224"/>
        <v>4.923677626116274</v>
      </c>
      <c r="AH93" t="str">
        <f t="shared" si="257"/>
        <v>41 Administrative occupations</v>
      </c>
      <c r="AI93" s="18">
        <f t="shared" si="225"/>
        <v>-0.48839732023416849</v>
      </c>
      <c r="AJ93" s="18">
        <f t="shared" si="225"/>
        <v>21.821309882869301</v>
      </c>
      <c r="AK93" s="18">
        <f t="shared" si="225"/>
        <v>2.0374624860577395</v>
      </c>
      <c r="AL93" s="18">
        <f t="shared" si="225"/>
        <v>1.8138659209938401</v>
      </c>
      <c r="AM93" s="18">
        <f t="shared" si="226"/>
        <v>3.0325443537660313</v>
      </c>
      <c r="AO93" s="18">
        <f t="shared" si="227"/>
        <v>1.88834361500827</v>
      </c>
      <c r="AP93" s="18">
        <f t="shared" si="228"/>
        <v>3.6224079980799573</v>
      </c>
      <c r="AQ93" s="18">
        <f t="shared" si="229"/>
        <v>4.8308501600470288</v>
      </c>
      <c r="AS93" t="str">
        <f t="shared" si="258"/>
        <v>41 Administrative occupations</v>
      </c>
      <c r="AT93" s="18">
        <f t="shared" si="230"/>
        <v>-1.6970670055846182</v>
      </c>
      <c r="AU93" s="18">
        <f t="shared" si="230"/>
        <v>21.839282370223188</v>
      </c>
      <c r="AV93" s="18">
        <f t="shared" si="230"/>
        <v>1.1912745211650533</v>
      </c>
      <c r="AW93" s="18">
        <f t="shared" si="230"/>
        <v>1.483246896306567</v>
      </c>
      <c r="AX93" s="18">
        <f t="shared" si="231"/>
        <v>2.5570186838953068</v>
      </c>
      <c r="AZ93" s="18">
        <f t="shared" si="232"/>
        <v>1.3858292863309973</v>
      </c>
      <c r="BA93" s="18">
        <f t="shared" si="233"/>
        <v>3.2870485662918281</v>
      </c>
      <c r="BB93" s="18">
        <f t="shared" si="234"/>
        <v>4.200319377737971</v>
      </c>
      <c r="BD93" t="str">
        <f t="shared" si="259"/>
        <v>41 Administrative occupations</v>
      </c>
      <c r="BE93" s="18">
        <f t="shared" si="235"/>
        <v>0.61859107130461943</v>
      </c>
      <c r="BF93" s="18">
        <f t="shared" si="235"/>
        <v>1.2412969735435819</v>
      </c>
      <c r="BG93" s="18">
        <f t="shared" si="235"/>
        <v>0.30858894136172044</v>
      </c>
      <c r="BH93" s="18">
        <f t="shared" si="235"/>
        <v>-1.0407172921493402</v>
      </c>
      <c r="BI93" s="18">
        <f t="shared" si="236"/>
        <v>-0.47931518030200904</v>
      </c>
      <c r="BK93" s="18">
        <f t="shared" si="237"/>
        <v>-0.59297739579475817</v>
      </c>
      <c r="BL93" s="18">
        <f t="shared" si="238"/>
        <v>2.5292232977948359</v>
      </c>
      <c r="BM93" s="18">
        <f t="shared" si="239"/>
        <v>2.1167239083163869</v>
      </c>
      <c r="BO93" t="str">
        <f t="shared" si="260"/>
        <v>41 Administrative occupations</v>
      </c>
      <c r="BP93" s="18">
        <f t="shared" si="240"/>
        <v>-0.17188316921280533</v>
      </c>
      <c r="BQ93" s="18">
        <f t="shared" si="240"/>
        <v>-8.8914671962570182</v>
      </c>
      <c r="BR93" s="18">
        <f t="shared" si="240"/>
        <v>0.62228643962798369</v>
      </c>
      <c r="BS93" s="18">
        <f t="shared" si="240"/>
        <v>-2.7671071954610937</v>
      </c>
      <c r="BT93" s="18">
        <f t="shared" si="241"/>
        <v>-2.1191737424317347</v>
      </c>
      <c r="BV93" s="18">
        <f t="shared" si="242"/>
        <v>-1.6501885390687421</v>
      </c>
      <c r="BW93" s="18">
        <f t="shared" si="243"/>
        <v>2.4171004964308018</v>
      </c>
      <c r="BX93" s="18">
        <f t="shared" si="244"/>
        <v>1.2786022389788432</v>
      </c>
      <c r="BZ93" t="str">
        <f t="shared" si="261"/>
        <v>41 Administrative occupations</v>
      </c>
      <c r="CA93" s="18">
        <f t="shared" si="245"/>
        <v>-4.2386150790004296</v>
      </c>
      <c r="CB93" s="18">
        <f t="shared" si="245"/>
        <v>-9.5173396467949196</v>
      </c>
      <c r="CC93" s="18">
        <f t="shared" si="245"/>
        <v>-5.4154507037647122</v>
      </c>
      <c r="CD93" s="18">
        <f t="shared" si="245"/>
        <v>-9.8815266710631793</v>
      </c>
      <c r="CE93" s="18">
        <f t="shared" si="246"/>
        <v>-8.4859473363450562</v>
      </c>
      <c r="CG93" s="18">
        <f t="shared" si="247"/>
        <v>-8.4167713101696684</v>
      </c>
      <c r="CH93" s="18">
        <f t="shared" si="248"/>
        <v>1.3962840240255625</v>
      </c>
      <c r="CI93" s="18">
        <f t="shared" si="249"/>
        <v>-4.5330030728768511</v>
      </c>
      <c r="CK93" t="str">
        <f t="shared" si="262"/>
        <v>41 Administrative occupations</v>
      </c>
      <c r="CL93" s="18">
        <f t="shared" si="250"/>
        <v>-5.5310026228441505</v>
      </c>
      <c r="CM93" s="18">
        <f t="shared" si="250"/>
        <v>14.813686127287706</v>
      </c>
      <c r="CN93" s="18">
        <f t="shared" si="250"/>
        <v>-6.6071980523867531</v>
      </c>
      <c r="CO93" s="18">
        <f t="shared" si="250"/>
        <v>-2.660448237384605</v>
      </c>
      <c r="CP93" s="18">
        <f t="shared" si="251"/>
        <v>-2.914721300704004</v>
      </c>
      <c r="CR93" s="18">
        <f t="shared" si="252"/>
        <v>-3.9942238267973496</v>
      </c>
      <c r="CS93" s="18">
        <f t="shared" si="253"/>
        <v>1.3881337431345786</v>
      </c>
      <c r="CT93" s="18">
        <f t="shared" si="254"/>
        <v>-1.7078155341463619</v>
      </c>
    </row>
    <row r="94" spans="1:98" x14ac:dyDescent="0.2">
      <c r="A94" t="str">
        <f t="shared" si="209"/>
        <v>42 Secretarial and related occupations</v>
      </c>
      <c r="B94" s="18">
        <f t="shared" si="210"/>
        <v>4.0654509273702288</v>
      </c>
      <c r="C94" s="18">
        <f t="shared" si="210"/>
        <v>18.593051892350807</v>
      </c>
      <c r="D94" s="18">
        <f t="shared" si="210"/>
        <v>7.8158703998205459</v>
      </c>
      <c r="E94" s="18">
        <f t="shared" si="210"/>
        <v>5.2810703318559638</v>
      </c>
      <c r="F94" s="18">
        <f t="shared" si="211"/>
        <v>6.8589682622490766</v>
      </c>
      <c r="H94" s="18">
        <f t="shared" si="212"/>
        <v>6.1193119452852107</v>
      </c>
      <c r="I94" s="18">
        <f t="shared" si="213"/>
        <v>4.7225520368738838</v>
      </c>
      <c r="J94" s="18">
        <f t="shared" si="214"/>
        <v>8.5754477708626098</v>
      </c>
      <c r="L94" t="str">
        <f t="shared" si="255"/>
        <v>42 Secretarial and related occupations</v>
      </c>
      <c r="M94" s="18">
        <f t="shared" si="215"/>
        <v>6.4221668299270451</v>
      </c>
      <c r="N94" s="18">
        <f t="shared" si="215"/>
        <v>14.15382255894766</v>
      </c>
      <c r="O94" s="18">
        <f t="shared" si="215"/>
        <v>4.9382507917224983</v>
      </c>
      <c r="P94" s="18">
        <f t="shared" si="215"/>
        <v>-1.5227135872591169</v>
      </c>
      <c r="Q94" s="18">
        <f t="shared" si="216"/>
        <v>1.3841392152918797</v>
      </c>
      <c r="S94" s="18">
        <f t="shared" si="217"/>
        <v>0.5854868162019633</v>
      </c>
      <c r="T94" s="18">
        <f t="shared" si="218"/>
        <v>3.3593788959896065</v>
      </c>
      <c r="U94" s="18">
        <f t="shared" si="219"/>
        <v>3.7338823467611304</v>
      </c>
      <c r="W94" t="str">
        <f t="shared" si="256"/>
        <v>42 Secretarial and related occupations</v>
      </c>
      <c r="X94" s="18">
        <f t="shared" si="220"/>
        <v>-2.0278638075546973</v>
      </c>
      <c r="Y94" s="18">
        <f t="shared" si="220"/>
        <v>19.52919225594416</v>
      </c>
      <c r="Z94" s="18">
        <f t="shared" si="220"/>
        <v>3.8580869223073799</v>
      </c>
      <c r="AA94" s="18">
        <f t="shared" si="220"/>
        <v>2.3133872971092817</v>
      </c>
      <c r="AB94" s="18">
        <f t="shared" si="221"/>
        <v>3.7976480743828978</v>
      </c>
      <c r="AD94" s="18">
        <f t="shared" si="222"/>
        <v>2.8257174177922284</v>
      </c>
      <c r="AE94" s="18">
        <f t="shared" si="223"/>
        <v>4.0764527862745537</v>
      </c>
      <c r="AF94" s="18">
        <f t="shared" si="224"/>
        <v>5.8307433214841886</v>
      </c>
      <c r="AH94" t="str">
        <f t="shared" si="257"/>
        <v>42 Secretarial and related occupations</v>
      </c>
      <c r="AI94" s="18">
        <f t="shared" si="225"/>
        <v>-2.5363188916575186</v>
      </c>
      <c r="AJ94" s="18">
        <f t="shared" si="225"/>
        <v>24.988812183033016</v>
      </c>
      <c r="AK94" s="18">
        <f t="shared" si="225"/>
        <v>0.81015491354401448</v>
      </c>
      <c r="AL94" s="18">
        <f t="shared" si="225"/>
        <v>-0.1892041002352518</v>
      </c>
      <c r="AM94" s="18">
        <f t="shared" si="226"/>
        <v>1.5396082808223799</v>
      </c>
      <c r="AO94" s="18">
        <f t="shared" si="227"/>
        <v>0.14280992369410939</v>
      </c>
      <c r="AP94" s="18">
        <f t="shared" si="228"/>
        <v>3.3293295857712124</v>
      </c>
      <c r="AQ94" s="18">
        <f t="shared" si="229"/>
        <v>3.4199666651344884</v>
      </c>
      <c r="AS94" t="str">
        <f t="shared" si="258"/>
        <v>42 Secretarial and related occupations</v>
      </c>
      <c r="AT94" s="18">
        <f t="shared" si="230"/>
        <v>-4.5663591999016262</v>
      </c>
      <c r="AU94" s="18">
        <f t="shared" si="230"/>
        <v>24.693837466528446</v>
      </c>
      <c r="AV94" s="18">
        <f t="shared" si="230"/>
        <v>0.72913701326822178</v>
      </c>
      <c r="AW94" s="18">
        <f t="shared" si="230"/>
        <v>0.14163510162326087</v>
      </c>
      <c r="AX94" s="18">
        <f t="shared" si="231"/>
        <v>1.7092515989920898</v>
      </c>
      <c r="AZ94" s="18">
        <f t="shared" si="232"/>
        <v>0.33708734848414412</v>
      </c>
      <c r="BA94" s="18">
        <f t="shared" si="233"/>
        <v>3.1548265130134867</v>
      </c>
      <c r="BB94" s="18">
        <f t="shared" si="234"/>
        <v>3.3749499620532086</v>
      </c>
      <c r="BD94" t="str">
        <f t="shared" si="259"/>
        <v>42 Secretarial and related occupations</v>
      </c>
      <c r="BE94" s="18">
        <f t="shared" si="235"/>
        <v>-1.0858313733550728</v>
      </c>
      <c r="BF94" s="18">
        <f t="shared" si="235"/>
        <v>-5.9905665156755887</v>
      </c>
      <c r="BG94" s="18">
        <f t="shared" si="235"/>
        <v>-0.87662114235588229</v>
      </c>
      <c r="BH94" s="18">
        <f t="shared" si="235"/>
        <v>-11.611488486145005</v>
      </c>
      <c r="BI94" s="18">
        <f t="shared" si="236"/>
        <v>-8.0343524992851361</v>
      </c>
      <c r="BK94" s="18">
        <f t="shared" si="237"/>
        <v>-8.1690142818666942</v>
      </c>
      <c r="BL94" s="18">
        <f t="shared" si="238"/>
        <v>2.0410613146632395</v>
      </c>
      <c r="BM94" s="18">
        <f t="shared" si="239"/>
        <v>-3.0074006788127106</v>
      </c>
      <c r="BO94" t="str">
        <f t="shared" si="260"/>
        <v>42 Secretarial and related occupations</v>
      </c>
      <c r="BP94" s="18">
        <f t="shared" si="240"/>
        <v>-4.564407445541363</v>
      </c>
      <c r="BQ94" s="18">
        <f t="shared" si="240"/>
        <v>-16.482077558350905</v>
      </c>
      <c r="BR94" s="18">
        <f t="shared" si="240"/>
        <v>-6.0362046274716308</v>
      </c>
      <c r="BS94" s="18">
        <f t="shared" si="240"/>
        <v>-13.277047383853358</v>
      </c>
      <c r="BT94" s="18">
        <f t="shared" si="241"/>
        <v>-11.285381976896325</v>
      </c>
      <c r="BV94" s="18">
        <f t="shared" si="242"/>
        <v>-10.927654763445183</v>
      </c>
      <c r="BW94" s="18">
        <f t="shared" si="243"/>
        <v>1.576245166496304</v>
      </c>
      <c r="BX94" s="18">
        <f t="shared" si="244"/>
        <v>-5.3168098078404169</v>
      </c>
      <c r="BZ94" t="str">
        <f t="shared" si="261"/>
        <v>42 Secretarial and related occupations</v>
      </c>
      <c r="CA94" s="18">
        <f t="shared" si="245"/>
        <v>-2.3461494892641488</v>
      </c>
      <c r="CB94" s="18">
        <f t="shared" si="245"/>
        <v>-18.318553719659214</v>
      </c>
      <c r="CC94" s="18">
        <f t="shared" si="245"/>
        <v>-5.5680044410646108</v>
      </c>
      <c r="CD94" s="18">
        <f t="shared" si="245"/>
        <v>-15.411051903791694</v>
      </c>
      <c r="CE94" s="18">
        <f t="shared" si="246"/>
        <v>-12.641841877445149</v>
      </c>
      <c r="CG94" s="18">
        <f t="shared" si="247"/>
        <v>-12.249660508374339</v>
      </c>
      <c r="CH94" s="18">
        <f t="shared" si="248"/>
        <v>1.442081158436781</v>
      </c>
      <c r="CI94" s="18">
        <f t="shared" si="249"/>
        <v>-6.240084890869313</v>
      </c>
      <c r="CK94" t="str">
        <f t="shared" si="262"/>
        <v>42 Secretarial and related occupations</v>
      </c>
      <c r="CL94" s="18">
        <f t="shared" si="250"/>
        <v>-4.4199780989021109</v>
      </c>
      <c r="CM94" s="18">
        <f t="shared" si="250"/>
        <v>15.930965876870683</v>
      </c>
      <c r="CN94" s="18">
        <f t="shared" si="250"/>
        <v>-3.9660961173588527</v>
      </c>
      <c r="CO94" s="18">
        <f t="shared" si="250"/>
        <v>-2.623177732121007</v>
      </c>
      <c r="CP94" s="18">
        <f t="shared" si="251"/>
        <v>-1.9822120863171366</v>
      </c>
      <c r="CR94" s="18">
        <f t="shared" si="252"/>
        <v>-3.0728908967181279</v>
      </c>
      <c r="CS94" s="18">
        <f t="shared" si="253"/>
        <v>1.8831017805091887</v>
      </c>
      <c r="CT94" s="18">
        <f t="shared" si="254"/>
        <v>-0.34789885084482997</v>
      </c>
    </row>
    <row r="95" spans="1:98" x14ac:dyDescent="0.2">
      <c r="A95" t="str">
        <f t="shared" si="209"/>
        <v>51 Skilled agricultural and related trades</v>
      </c>
      <c r="B95" s="18">
        <f t="shared" si="210"/>
        <v>8.935901363466936</v>
      </c>
      <c r="C95" s="18">
        <f t="shared" si="210"/>
        <v>-25.321653683591027</v>
      </c>
      <c r="D95" s="18">
        <f t="shared" si="210"/>
        <v>4.9472681927620998</v>
      </c>
      <c r="E95" s="18">
        <f t="shared" si="210"/>
        <v>6.6434911392894147</v>
      </c>
      <c r="F95" s="18">
        <f t="shared" si="211"/>
        <v>3.7736566602084576</v>
      </c>
      <c r="H95" s="18">
        <f t="shared" si="212"/>
        <v>6.075059011502093</v>
      </c>
      <c r="I95" s="18">
        <f t="shared" si="213"/>
        <v>4.6737919551649743</v>
      </c>
      <c r="J95" s="18">
        <f t="shared" si="214"/>
        <v>8.5138672187695228</v>
      </c>
      <c r="L95" t="str">
        <f t="shared" si="255"/>
        <v>51 Skilled agricultural and related trades</v>
      </c>
      <c r="M95" s="18">
        <f t="shared" si="215"/>
        <v>1.6899822649759644</v>
      </c>
      <c r="N95" s="18">
        <f t="shared" si="215"/>
        <v>-16.548915201763968</v>
      </c>
      <c r="O95" s="18">
        <f t="shared" si="215"/>
        <v>3.995860576753052</v>
      </c>
      <c r="P95" s="18">
        <f t="shared" si="215"/>
        <v>3.6836265835542115</v>
      </c>
      <c r="Q95" s="18">
        <f t="shared" si="216"/>
        <v>2.3825348327801921</v>
      </c>
      <c r="S95" s="18">
        <f t="shared" si="217"/>
        <v>3.7876002818535204</v>
      </c>
      <c r="T95" s="18">
        <f t="shared" si="218"/>
        <v>3.6631651476414895</v>
      </c>
      <c r="U95" s="18">
        <f t="shared" si="219"/>
        <v>6.1904359582521273</v>
      </c>
      <c r="W95" t="str">
        <f t="shared" si="256"/>
        <v>51 Skilled agricultural and related trades</v>
      </c>
      <c r="X95" s="18">
        <f t="shared" si="220"/>
        <v>-6.3519749791155045</v>
      </c>
      <c r="Y95" s="18">
        <f t="shared" si="220"/>
        <v>-6.850305313972016</v>
      </c>
      <c r="Z95" s="18">
        <f t="shared" si="220"/>
        <v>1.9505007161965127</v>
      </c>
      <c r="AA95" s="18">
        <f t="shared" si="220"/>
        <v>3.023876090041866</v>
      </c>
      <c r="AB95" s="18">
        <f t="shared" si="221"/>
        <v>2.0426419113870331</v>
      </c>
      <c r="AD95" s="18">
        <f t="shared" si="222"/>
        <v>2.6648344804713231</v>
      </c>
      <c r="AE95" s="18">
        <f t="shared" si="223"/>
        <v>4.07510163864655</v>
      </c>
      <c r="AF95" s="18">
        <f t="shared" si="224"/>
        <v>5.7225830017996637</v>
      </c>
      <c r="AH95" t="str">
        <f t="shared" si="257"/>
        <v>51 Skilled agricultural and related trades</v>
      </c>
      <c r="AI95" s="18">
        <f t="shared" si="225"/>
        <v>-2.5340185223492351</v>
      </c>
      <c r="AJ95" s="18">
        <f t="shared" si="225"/>
        <v>-11.733993092672112</v>
      </c>
      <c r="AK95" s="18">
        <f t="shared" si="225"/>
        <v>2.9536939118752992</v>
      </c>
      <c r="AL95" s="18">
        <f t="shared" si="225"/>
        <v>3.0885882517059482</v>
      </c>
      <c r="AM95" s="18">
        <f t="shared" si="226"/>
        <v>2.0514822032782876</v>
      </c>
      <c r="AO95" s="18">
        <f t="shared" si="227"/>
        <v>3.0436038449293656</v>
      </c>
      <c r="AP95" s="18">
        <f t="shared" si="228"/>
        <v>4.3390086078981538</v>
      </c>
      <c r="AQ95" s="18">
        <f t="shared" si="229"/>
        <v>6.1817155463006257</v>
      </c>
      <c r="AS95" t="str">
        <f t="shared" si="258"/>
        <v>51 Skilled agricultural and related trades</v>
      </c>
      <c r="AT95" s="18">
        <f t="shared" si="230"/>
        <v>-3.2843309111088126</v>
      </c>
      <c r="AU95" s="18">
        <f t="shared" si="230"/>
        <v>-10.583661123226818</v>
      </c>
      <c r="AV95" s="18">
        <f t="shared" si="230"/>
        <v>2.6357948796438269</v>
      </c>
      <c r="AW95" s="18">
        <f t="shared" si="230"/>
        <v>4.2255505707914587</v>
      </c>
      <c r="AX95" s="18">
        <f t="shared" si="231"/>
        <v>2.7373405992036526</v>
      </c>
      <c r="AZ95" s="18">
        <f t="shared" si="232"/>
        <v>3.6929146528104306</v>
      </c>
      <c r="BA95" s="18">
        <f t="shared" si="233"/>
        <v>4.059575102978763</v>
      </c>
      <c r="BB95" s="18">
        <f t="shared" si="234"/>
        <v>6.4095907488184611</v>
      </c>
      <c r="BD95" t="str">
        <f t="shared" si="259"/>
        <v>51 Skilled agricultural and related trades</v>
      </c>
      <c r="BE95" s="18">
        <f t="shared" si="235"/>
        <v>-0.44248414011679449</v>
      </c>
      <c r="BF95" s="18">
        <f t="shared" si="235"/>
        <v>-22.446962838662465</v>
      </c>
      <c r="BG95" s="18">
        <f t="shared" si="235"/>
        <v>0.37715616774434135</v>
      </c>
      <c r="BH95" s="18">
        <f t="shared" si="235"/>
        <v>1.0081188127459617</v>
      </c>
      <c r="BI95" s="18">
        <f t="shared" si="236"/>
        <v>-0.84068802643217921</v>
      </c>
      <c r="BK95" s="18">
        <f t="shared" si="237"/>
        <v>0.79735847109208002</v>
      </c>
      <c r="BL95" s="18">
        <f t="shared" si="238"/>
        <v>2.9696958834698473</v>
      </c>
      <c r="BM95" s="18">
        <f t="shared" si="239"/>
        <v>3.509354773822726</v>
      </c>
      <c r="BO95" t="str">
        <f t="shared" si="260"/>
        <v>51 Skilled agricultural and related trades</v>
      </c>
      <c r="BP95" s="18">
        <f t="shared" si="240"/>
        <v>-1.2032108063623981</v>
      </c>
      <c r="BQ95" s="18">
        <f t="shared" si="240"/>
        <v>-25.396744681273585</v>
      </c>
      <c r="BR95" s="18">
        <f t="shared" si="240"/>
        <v>0.309418332243383</v>
      </c>
      <c r="BS95" s="18">
        <f t="shared" si="240"/>
        <v>-0.55791391046695615</v>
      </c>
      <c r="BT95" s="18">
        <f t="shared" si="241"/>
        <v>-2.0627201398124684</v>
      </c>
      <c r="BV95" s="18">
        <f t="shared" si="242"/>
        <v>-0.26963965328613559</v>
      </c>
      <c r="BW95" s="18">
        <f t="shared" si="243"/>
        <v>3.020643832028358</v>
      </c>
      <c r="BX95" s="18">
        <f t="shared" si="244"/>
        <v>2.8440938026029317</v>
      </c>
      <c r="BZ95" t="str">
        <f t="shared" si="261"/>
        <v>51 Skilled agricultural and related trades</v>
      </c>
      <c r="CA95" s="18">
        <f t="shared" si="245"/>
        <v>-3.2034598984217455</v>
      </c>
      <c r="CB95" s="18">
        <f t="shared" si="245"/>
        <v>-1.4169205255314066</v>
      </c>
      <c r="CC95" s="18">
        <f t="shared" si="245"/>
        <v>-1.041853381277591</v>
      </c>
      <c r="CD95" s="18">
        <f t="shared" si="245"/>
        <v>1.5420954349445459</v>
      </c>
      <c r="CE95" s="18">
        <f t="shared" si="246"/>
        <v>0.5414362367921921</v>
      </c>
      <c r="CG95" s="18">
        <f t="shared" si="247"/>
        <v>0.6733680987281998</v>
      </c>
      <c r="CH95" s="18">
        <f t="shared" si="248"/>
        <v>2.5867430306126371</v>
      </c>
      <c r="CI95" s="18">
        <f t="shared" si="249"/>
        <v>3.0646494996959817</v>
      </c>
      <c r="CK95" t="str">
        <f t="shared" si="262"/>
        <v>51 Skilled agricultural and related trades</v>
      </c>
      <c r="CL95" s="18">
        <f t="shared" si="250"/>
        <v>-4.6738157505110784</v>
      </c>
      <c r="CM95" s="18">
        <f t="shared" si="250"/>
        <v>-21.413958856649572</v>
      </c>
      <c r="CN95" s="18">
        <f t="shared" si="250"/>
        <v>-4.839185291577075</v>
      </c>
      <c r="CO95" s="18">
        <f t="shared" si="250"/>
        <v>-4.6989461090271023</v>
      </c>
      <c r="CP95" s="18">
        <f t="shared" si="251"/>
        <v>-5.8840294540877913</v>
      </c>
      <c r="CR95" s="18">
        <f t="shared" si="252"/>
        <v>-4.7457154516826972</v>
      </c>
      <c r="CS95" s="18">
        <f t="shared" si="253"/>
        <v>1.605872146621401</v>
      </c>
      <c r="CT95" s="18">
        <f t="shared" si="254"/>
        <v>-1.8806057152689459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2.8104932418171247</v>
      </c>
      <c r="C96" s="18">
        <f t="shared" si="210"/>
        <v>-26.732931442251672</v>
      </c>
      <c r="D96" s="18">
        <f t="shared" si="210"/>
        <v>4.5701015135547252</v>
      </c>
      <c r="E96" s="18">
        <f t="shared" si="210"/>
        <v>3.7412686424025843</v>
      </c>
      <c r="F96" s="18">
        <f t="shared" si="211"/>
        <v>1.7633453901928942</v>
      </c>
      <c r="H96" s="18">
        <f t="shared" si="212"/>
        <v>4.0168137483145072</v>
      </c>
      <c r="I96" s="18">
        <f t="shared" si="213"/>
        <v>3.0635835972674386</v>
      </c>
      <c r="J96" s="18">
        <f t="shared" si="214"/>
        <v>5.9444024493521708</v>
      </c>
      <c r="L96" t="str">
        <f t="shared" si="255"/>
        <v>52 Skilled metal, electrical and electronic trades</v>
      </c>
      <c r="M96" s="18">
        <f t="shared" si="215"/>
        <v>7.1559711200949616</v>
      </c>
      <c r="N96" s="18">
        <f t="shared" si="215"/>
        <v>-29.259128197479644</v>
      </c>
      <c r="O96" s="18">
        <f t="shared" si="215"/>
        <v>9.8895989946159446</v>
      </c>
      <c r="P96" s="18">
        <f t="shared" si="215"/>
        <v>4.933508591171587</v>
      </c>
      <c r="Q96" s="18">
        <f t="shared" si="216"/>
        <v>3.8663106937929514</v>
      </c>
      <c r="S96" s="18">
        <f t="shared" si="217"/>
        <v>6.5601915252974541</v>
      </c>
      <c r="T96" s="18">
        <f t="shared" si="218"/>
        <v>4.1153407353174964</v>
      </c>
      <c r="U96" s="18">
        <f t="shared" si="219"/>
        <v>8.5532727269322493</v>
      </c>
      <c r="W96" t="str">
        <f t="shared" si="256"/>
        <v>52 Skilled metal, electrical and electronic trades</v>
      </c>
      <c r="X96" s="18">
        <f t="shared" si="220"/>
        <v>-0.88247912391378192</v>
      </c>
      <c r="Y96" s="18">
        <f t="shared" si="220"/>
        <v>-20.134004772573434</v>
      </c>
      <c r="Z96" s="18">
        <f t="shared" si="220"/>
        <v>3.5201175729942635</v>
      </c>
      <c r="AA96" s="18">
        <f t="shared" si="220"/>
        <v>1.929428738373673</v>
      </c>
      <c r="AB96" s="18">
        <f t="shared" si="221"/>
        <v>0.8741990856488524</v>
      </c>
      <c r="AD96" s="18">
        <f t="shared" si="222"/>
        <v>2.4569238007588368</v>
      </c>
      <c r="AE96" s="18">
        <f t="shared" si="223"/>
        <v>3.1947118110318806</v>
      </c>
      <c r="AF96" s="18">
        <f t="shared" si="224"/>
        <v>4.8743754920201221</v>
      </c>
      <c r="AH96" t="str">
        <f t="shared" si="257"/>
        <v>52 Skilled metal, electrical and electronic trades</v>
      </c>
      <c r="AI96" s="18">
        <f t="shared" si="225"/>
        <v>-2.6534063331896229</v>
      </c>
      <c r="AJ96" s="18">
        <f t="shared" si="225"/>
        <v>-16.383313091423922</v>
      </c>
      <c r="AK96" s="18">
        <f t="shared" si="225"/>
        <v>2.2302468665409858</v>
      </c>
      <c r="AL96" s="18">
        <f t="shared" si="225"/>
        <v>2.1910114765169908</v>
      </c>
      <c r="AM96" s="18">
        <f t="shared" si="226"/>
        <v>0.9298926482352643</v>
      </c>
      <c r="AO96" s="18">
        <f t="shared" si="227"/>
        <v>2.2040882664261296</v>
      </c>
      <c r="AP96" s="18">
        <f t="shared" si="228"/>
        <v>2.7823818351288665</v>
      </c>
      <c r="AQ96" s="18">
        <f t="shared" si="229"/>
        <v>4.3577779411681394</v>
      </c>
      <c r="AS96" t="str">
        <f t="shared" si="258"/>
        <v>52 Skilled metal, electrical and electronic trades</v>
      </c>
      <c r="AT96" s="18">
        <f t="shared" si="230"/>
        <v>-2.391906046350889</v>
      </c>
      <c r="AU96" s="18">
        <f t="shared" si="230"/>
        <v>-13.52438398681668</v>
      </c>
      <c r="AV96" s="18">
        <f t="shared" si="230"/>
        <v>0.76104984738052384</v>
      </c>
      <c r="AW96" s="18">
        <f t="shared" si="230"/>
        <v>1.0259968313850454</v>
      </c>
      <c r="AX96" s="18">
        <f t="shared" si="231"/>
        <v>-3.3259236106297774E-2</v>
      </c>
      <c r="AZ96" s="18">
        <f t="shared" si="232"/>
        <v>0.9376038529226971</v>
      </c>
      <c r="BA96" s="18">
        <f t="shared" si="233"/>
        <v>2.5582880495125915</v>
      </c>
      <c r="BB96" s="18">
        <f t="shared" si="234"/>
        <v>3.2299270508774347</v>
      </c>
      <c r="BD96" t="str">
        <f t="shared" si="259"/>
        <v>52 Skilled metal, electrical and electronic trades</v>
      </c>
      <c r="BE96" s="18">
        <f t="shared" si="235"/>
        <v>2.2051916355333212</v>
      </c>
      <c r="BF96" s="18">
        <f t="shared" si="235"/>
        <v>-17.011787867439267</v>
      </c>
      <c r="BG96" s="18">
        <f t="shared" si="235"/>
        <v>0.12549663918921539</v>
      </c>
      <c r="BH96" s="18">
        <f t="shared" si="235"/>
        <v>-0.36631751919191657</v>
      </c>
      <c r="BI96" s="18">
        <f t="shared" si="236"/>
        <v>-1.3464760792271324</v>
      </c>
      <c r="BK96" s="18">
        <f t="shared" si="237"/>
        <v>-0.20264847406419317</v>
      </c>
      <c r="BL96" s="18">
        <f t="shared" si="238"/>
        <v>2.0089275281361507</v>
      </c>
      <c r="BM96" s="18">
        <f t="shared" si="239"/>
        <v>1.8560979183048554</v>
      </c>
      <c r="BO96" t="str">
        <f t="shared" si="260"/>
        <v>52 Skilled metal, electrical and electronic trades</v>
      </c>
      <c r="BP96" s="18">
        <f t="shared" si="240"/>
        <v>1.00740029938855</v>
      </c>
      <c r="BQ96" s="18">
        <f t="shared" si="240"/>
        <v>-20.08620356706534</v>
      </c>
      <c r="BR96" s="18">
        <f t="shared" si="240"/>
        <v>0.34291933759784676</v>
      </c>
      <c r="BS96" s="18">
        <f t="shared" si="240"/>
        <v>-1.4414352568576261</v>
      </c>
      <c r="BT96" s="18">
        <f t="shared" si="241"/>
        <v>-2.1777955591784637</v>
      </c>
      <c r="BV96" s="18">
        <f t="shared" si="242"/>
        <v>-0.8502041490364709</v>
      </c>
      <c r="BW96" s="18">
        <f t="shared" si="243"/>
        <v>2.1103308044126745</v>
      </c>
      <c r="BX96" s="18">
        <f t="shared" si="244"/>
        <v>1.4860547729190099</v>
      </c>
      <c r="BZ96" t="str">
        <f t="shared" si="261"/>
        <v>52 Skilled metal, electrical and electronic trades</v>
      </c>
      <c r="CA96" s="18">
        <f t="shared" si="245"/>
        <v>-2.6503998300847265</v>
      </c>
      <c r="CB96" s="18">
        <f t="shared" si="245"/>
        <v>-12.523554191156972</v>
      </c>
      <c r="CC96" s="18">
        <f t="shared" si="245"/>
        <v>-3.8416975066219883</v>
      </c>
      <c r="CD96" s="18">
        <f t="shared" si="245"/>
        <v>-5.9787205469369331</v>
      </c>
      <c r="CE96" s="18">
        <f t="shared" si="246"/>
        <v>-5.7420663391332223</v>
      </c>
      <c r="CG96" s="18">
        <f t="shared" si="247"/>
        <v>-5.2717093668619652</v>
      </c>
      <c r="CH96" s="18">
        <f t="shared" si="248"/>
        <v>1.5074680077656888</v>
      </c>
      <c r="CI96" s="18">
        <f t="shared" si="249"/>
        <v>-2.3925007709293733</v>
      </c>
      <c r="CK96" t="str">
        <f t="shared" si="262"/>
        <v>52 Skilled metal, electrical and electronic trades</v>
      </c>
      <c r="CL96" s="18">
        <f t="shared" si="250"/>
        <v>-3.6744039433474263</v>
      </c>
      <c r="CM96" s="18">
        <f t="shared" si="250"/>
        <v>-21.534590905135143</v>
      </c>
      <c r="CN96" s="18">
        <f t="shared" si="250"/>
        <v>-9.7672454184240429</v>
      </c>
      <c r="CO96" s="18">
        <f t="shared" si="250"/>
        <v>-4.9365507032218314</v>
      </c>
      <c r="CP96" s="18">
        <f t="shared" si="251"/>
        <v>-7.588251455128459</v>
      </c>
      <c r="CR96" s="18">
        <f t="shared" si="252"/>
        <v>-6.5748542610679088</v>
      </c>
      <c r="CS96" s="18">
        <f t="shared" si="253"/>
        <v>1.1790508757574925</v>
      </c>
      <c r="CT96" s="18">
        <f t="shared" si="254"/>
        <v>-3.8750131331873772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-4.3792381523429462</v>
      </c>
      <c r="C97" s="18">
        <f t="shared" si="210"/>
        <v>-37.348332754592562</v>
      </c>
      <c r="D97" s="18">
        <f t="shared" si="210"/>
        <v>8.2426740699113488</v>
      </c>
      <c r="E97" s="18">
        <f t="shared" si="210"/>
        <v>0.70976010985910332</v>
      </c>
      <c r="F97" s="18">
        <f t="shared" si="211"/>
        <v>-5.1690118074820823E-3</v>
      </c>
      <c r="H97" s="18">
        <f t="shared" si="212"/>
        <v>3.1606045489567247</v>
      </c>
      <c r="I97" s="18">
        <f t="shared" si="213"/>
        <v>3.1368526365157745</v>
      </c>
      <c r="J97" s="18">
        <f t="shared" si="214"/>
        <v>5.3460778675883169</v>
      </c>
      <c r="L97" t="str">
        <f t="shared" si="255"/>
        <v>53 Skilled construction and building trades</v>
      </c>
      <c r="M97" s="18">
        <f t="shared" si="215"/>
        <v>7.09069945699079</v>
      </c>
      <c r="N97" s="18">
        <f t="shared" si="215"/>
        <v>-28.98665671909313</v>
      </c>
      <c r="O97" s="18">
        <f t="shared" si="215"/>
        <v>6.2715230242833764</v>
      </c>
      <c r="P97" s="18">
        <f t="shared" si="215"/>
        <v>3.5506467988114521</v>
      </c>
      <c r="Q97" s="18">
        <f t="shared" si="216"/>
        <v>1.9611065659536742</v>
      </c>
      <c r="S97" s="18">
        <f t="shared" si="217"/>
        <v>4.449775817797752</v>
      </c>
      <c r="T97" s="18">
        <f t="shared" si="218"/>
        <v>3.4899564661519111</v>
      </c>
      <c r="U97" s="18">
        <f t="shared" si="219"/>
        <v>6.5617212594044183</v>
      </c>
      <c r="W97" t="str">
        <f t="shared" si="256"/>
        <v>53 Skilled construction and building trades</v>
      </c>
      <c r="X97" s="18">
        <f t="shared" si="220"/>
        <v>-1.8896873260749292</v>
      </c>
      <c r="Y97" s="18">
        <f t="shared" si="220"/>
        <v>-19.684710676345652</v>
      </c>
      <c r="Z97" s="18">
        <f t="shared" si="220"/>
        <v>2.7613446435725608</v>
      </c>
      <c r="AA97" s="18">
        <f t="shared" si="220"/>
        <v>0.99631546741172361</v>
      </c>
      <c r="AB97" s="18">
        <f t="shared" si="221"/>
        <v>0.10082375111064579</v>
      </c>
      <c r="AD97" s="18">
        <f t="shared" si="222"/>
        <v>1.5812640906840425</v>
      </c>
      <c r="AE97" s="18">
        <f t="shared" si="223"/>
        <v>3.0989727884620288</v>
      </c>
      <c r="AF97" s="18">
        <f t="shared" si="224"/>
        <v>4.171113296813389</v>
      </c>
      <c r="AH97" t="str">
        <f t="shared" si="257"/>
        <v>53 Skilled construction and building trades</v>
      </c>
      <c r="AI97" s="18">
        <f t="shared" si="225"/>
        <v>2.6485705678576998</v>
      </c>
      <c r="AJ97" s="18">
        <f t="shared" si="225"/>
        <v>-11.808136825140092</v>
      </c>
      <c r="AK97" s="18">
        <f t="shared" si="225"/>
        <v>2.8997585205927212</v>
      </c>
      <c r="AL97" s="18">
        <f t="shared" si="225"/>
        <v>1.4169972533858877</v>
      </c>
      <c r="AM97" s="18">
        <f t="shared" si="226"/>
        <v>0.9922355722445042</v>
      </c>
      <c r="AO97" s="18">
        <f t="shared" si="227"/>
        <v>1.908861649297755</v>
      </c>
      <c r="AP97" s="18">
        <f t="shared" si="228"/>
        <v>3.3162420611380306</v>
      </c>
      <c r="AQ97" s="18">
        <f t="shared" si="229"/>
        <v>4.5856929037303651</v>
      </c>
      <c r="AS97" t="str">
        <f t="shared" si="258"/>
        <v>53 Skilled construction and building trades</v>
      </c>
      <c r="AT97" s="18">
        <f t="shared" si="230"/>
        <v>1.7651886232429526</v>
      </c>
      <c r="AU97" s="18">
        <f t="shared" si="230"/>
        <v>-13.53608552147676</v>
      </c>
      <c r="AV97" s="18">
        <f t="shared" si="230"/>
        <v>2.4774044324391786</v>
      </c>
      <c r="AW97" s="18">
        <f t="shared" si="230"/>
        <v>0.28934844545092098</v>
      </c>
      <c r="AX97" s="18">
        <f t="shared" si="231"/>
        <v>3.6323781396574439E-2</v>
      </c>
      <c r="AZ97" s="18">
        <f t="shared" si="232"/>
        <v>1.0134596160573217</v>
      </c>
      <c r="BA97" s="18">
        <f t="shared" si="233"/>
        <v>3.0213136737134105</v>
      </c>
      <c r="BB97" s="18">
        <f t="shared" si="234"/>
        <v>3.7061309604734971</v>
      </c>
      <c r="BD97" t="str">
        <f t="shared" si="259"/>
        <v>53 Skilled construction and building trades</v>
      </c>
      <c r="BE97" s="18">
        <f t="shared" si="235"/>
        <v>4.1057602668424842</v>
      </c>
      <c r="BF97" s="18">
        <f t="shared" si="235"/>
        <v>-16.91673871754422</v>
      </c>
      <c r="BG97" s="18">
        <f t="shared" si="235"/>
        <v>-7.7662536927947112E-2</v>
      </c>
      <c r="BH97" s="18">
        <f t="shared" si="235"/>
        <v>-1.1941927128804708</v>
      </c>
      <c r="BI97" s="18">
        <f t="shared" si="236"/>
        <v>-1.9148641223456719</v>
      </c>
      <c r="BK97" s="18">
        <f t="shared" si="237"/>
        <v>-0.82340914882680361</v>
      </c>
      <c r="BL97" s="18">
        <f t="shared" si="238"/>
        <v>2.1049760128106332</v>
      </c>
      <c r="BM97" s="18">
        <f t="shared" si="239"/>
        <v>1.4995857844644522</v>
      </c>
      <c r="BO97" t="str">
        <f t="shared" si="260"/>
        <v>53 Skilled construction and building trades</v>
      </c>
      <c r="BP97" s="18">
        <f t="shared" si="240"/>
        <v>5.9350469613512091</v>
      </c>
      <c r="BQ97" s="18">
        <f t="shared" si="240"/>
        <v>-20.015841725078197</v>
      </c>
      <c r="BR97" s="18">
        <f t="shared" si="240"/>
        <v>2.0368020588118041</v>
      </c>
      <c r="BS97" s="18">
        <f t="shared" si="240"/>
        <v>-0.68095601942702588</v>
      </c>
      <c r="BT97" s="18">
        <f t="shared" si="241"/>
        <v>-1.1857468840959395</v>
      </c>
      <c r="BV97" s="18">
        <f t="shared" si="242"/>
        <v>0.2168235441437627</v>
      </c>
      <c r="BW97" s="18">
        <f t="shared" si="243"/>
        <v>2.7127806951667166</v>
      </c>
      <c r="BX97" s="18">
        <f t="shared" si="244"/>
        <v>2.8625862074368236</v>
      </c>
      <c r="BZ97" t="str">
        <f t="shared" si="261"/>
        <v>53 Skilled construction and building trades</v>
      </c>
      <c r="CA97" s="18">
        <f t="shared" si="245"/>
        <v>-8.9211046392578819E-2</v>
      </c>
      <c r="CB97" s="18">
        <f t="shared" si="245"/>
        <v>-12.546860148934847</v>
      </c>
      <c r="CC97" s="18">
        <f t="shared" si="245"/>
        <v>-3.0626202532592739</v>
      </c>
      <c r="CD97" s="18">
        <f t="shared" si="245"/>
        <v>-3.6158395449382263</v>
      </c>
      <c r="CE97" s="18">
        <f t="shared" si="246"/>
        <v>-4.0283349049923478</v>
      </c>
      <c r="CG97" s="18">
        <f t="shared" si="247"/>
        <v>-3.4317848081549696</v>
      </c>
      <c r="CH97" s="18">
        <f t="shared" si="248"/>
        <v>1.8102547057126328</v>
      </c>
      <c r="CI97" s="18">
        <f t="shared" si="249"/>
        <v>-0.69215250059270206</v>
      </c>
      <c r="CK97" t="str">
        <f t="shared" si="262"/>
        <v>53 Skilled construction and building trades</v>
      </c>
      <c r="CL97" s="18">
        <f t="shared" si="250"/>
        <v>0.36485062724795903</v>
      </c>
      <c r="CM97" s="18">
        <f t="shared" si="250"/>
        <v>-17.787208317616109</v>
      </c>
      <c r="CN97" s="18">
        <f t="shared" si="250"/>
        <v>-12.568935277505677</v>
      </c>
      <c r="CO97" s="18">
        <f t="shared" si="250"/>
        <v>-15.442969422527252</v>
      </c>
      <c r="CP97" s="18">
        <f t="shared" si="251"/>
        <v>-14.705143765403383</v>
      </c>
      <c r="CR97" s="18">
        <f t="shared" si="252"/>
        <v>-14.495611660880115</v>
      </c>
      <c r="CS97" s="18">
        <f t="shared" si="253"/>
        <v>0.77278375982952063</v>
      </c>
      <c r="CT97" s="18">
        <f t="shared" si="254"/>
        <v>-9.6602176237092774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1.2077286868473758</v>
      </c>
      <c r="C98" s="18">
        <f t="shared" si="210"/>
        <v>-10.182946789023395</v>
      </c>
      <c r="D98" s="18">
        <f t="shared" si="210"/>
        <v>6.7056165684830082</v>
      </c>
      <c r="E98" s="18">
        <f t="shared" si="210"/>
        <v>2.8568397546694602</v>
      </c>
      <c r="F98" s="18">
        <f t="shared" si="211"/>
        <v>3.1666160139125488</v>
      </c>
      <c r="H98" s="18">
        <f t="shared" si="212"/>
        <v>4.124088097473777</v>
      </c>
      <c r="I98" s="18">
        <f t="shared" si="213"/>
        <v>3.5803877570997455</v>
      </c>
      <c r="J98" s="18">
        <f t="shared" si="214"/>
        <v>6.37917405140489</v>
      </c>
      <c r="L98" t="str">
        <f t="shared" si="255"/>
        <v>54 Textiles, printing and other skilled trades</v>
      </c>
      <c r="M98" s="18">
        <f t="shared" si="215"/>
        <v>6.7607505020180092</v>
      </c>
      <c r="N98" s="18">
        <f t="shared" si="215"/>
        <v>6.809502044319804</v>
      </c>
      <c r="O98" s="18">
        <f t="shared" si="215"/>
        <v>5.8555348620242365</v>
      </c>
      <c r="P98" s="18">
        <f t="shared" si="215"/>
        <v>5.255579589620929</v>
      </c>
      <c r="Q98" s="18">
        <f t="shared" si="216"/>
        <v>5.5393252959831552</v>
      </c>
      <c r="S98" s="18">
        <f t="shared" si="217"/>
        <v>5.4551859084035259</v>
      </c>
      <c r="T98" s="18">
        <f t="shared" si="218"/>
        <v>4.0695522530902695</v>
      </c>
      <c r="U98" s="18">
        <f t="shared" si="219"/>
        <v>7.6878464044167316</v>
      </c>
      <c r="W98" t="str">
        <f t="shared" si="256"/>
        <v>54 Textiles, printing and other skilled trades</v>
      </c>
      <c r="X98" s="18">
        <f t="shared" si="220"/>
        <v>-3.4825333233410971</v>
      </c>
      <c r="Y98" s="18">
        <f t="shared" si="220"/>
        <v>11.599972698165217</v>
      </c>
      <c r="Z98" s="18">
        <f t="shared" si="220"/>
        <v>4.269561810353073</v>
      </c>
      <c r="AA98" s="18">
        <f t="shared" si="220"/>
        <v>2.606217976255798</v>
      </c>
      <c r="AB98" s="18">
        <f t="shared" si="221"/>
        <v>3.6661069356095144</v>
      </c>
      <c r="AD98" s="18">
        <f t="shared" si="222"/>
        <v>3.1576965735125251</v>
      </c>
      <c r="AE98" s="18">
        <f t="shared" si="223"/>
        <v>3.7986776926779875</v>
      </c>
      <c r="AF98" s="18">
        <f t="shared" si="224"/>
        <v>5.841864932821661</v>
      </c>
      <c r="AH98" t="str">
        <f t="shared" si="257"/>
        <v>54 Textiles, printing and other skilled trades</v>
      </c>
      <c r="AI98" s="18">
        <f t="shared" si="225"/>
        <v>-5.9917562095120331</v>
      </c>
      <c r="AJ98" s="18">
        <f t="shared" si="225"/>
        <v>25.969584288779956</v>
      </c>
      <c r="AK98" s="18">
        <f t="shared" si="225"/>
        <v>1.1621894377020103</v>
      </c>
      <c r="AL98" s="18">
        <f t="shared" si="225"/>
        <v>2.2095288342168118</v>
      </c>
      <c r="AM98" s="18">
        <f t="shared" si="226"/>
        <v>3.2207276367682836</v>
      </c>
      <c r="AO98" s="18">
        <f t="shared" si="227"/>
        <v>1.859216414750664</v>
      </c>
      <c r="AP98" s="18">
        <f t="shared" si="228"/>
        <v>3.4794693718391612</v>
      </c>
      <c r="AQ98" s="18">
        <f t="shared" si="229"/>
        <v>4.689658466649882</v>
      </c>
      <c r="AS98" t="str">
        <f t="shared" si="258"/>
        <v>54 Textiles, printing and other skilled trades</v>
      </c>
      <c r="AT98" s="18">
        <f t="shared" si="230"/>
        <v>-5.4175635672769058</v>
      </c>
      <c r="AU98" s="18">
        <f t="shared" si="230"/>
        <v>17.555144130262622</v>
      </c>
      <c r="AV98" s="18">
        <f t="shared" si="230"/>
        <v>1.8892606828144975</v>
      </c>
      <c r="AW98" s="18">
        <f t="shared" si="230"/>
        <v>1.710459935917763</v>
      </c>
      <c r="AX98" s="18">
        <f t="shared" si="231"/>
        <v>2.6913213856044393</v>
      </c>
      <c r="AZ98" s="18">
        <f t="shared" si="232"/>
        <v>1.7700252944251149</v>
      </c>
      <c r="BA98" s="18">
        <f t="shared" si="233"/>
        <v>3.2926381798784154</v>
      </c>
      <c r="BB98" s="18">
        <f t="shared" si="234"/>
        <v>4.4692693064917632</v>
      </c>
      <c r="BD98" t="str">
        <f t="shared" si="259"/>
        <v>54 Textiles, printing and other skilled trades</v>
      </c>
      <c r="BE98" s="18">
        <f t="shared" si="235"/>
        <v>8.3524228352693797E-2</v>
      </c>
      <c r="BF98" s="18">
        <f t="shared" si="235"/>
        <v>-5.3551990343055911</v>
      </c>
      <c r="BG98" s="18">
        <f t="shared" si="235"/>
        <v>3.1466031850058584</v>
      </c>
      <c r="BH98" s="18">
        <f t="shared" si="235"/>
        <v>0.21577649510213792</v>
      </c>
      <c r="BI98" s="18">
        <f t="shared" si="236"/>
        <v>0.76176663526013044</v>
      </c>
      <c r="BK98" s="18">
        <f t="shared" si="237"/>
        <v>1.1833468931369495</v>
      </c>
      <c r="BL98" s="18">
        <f t="shared" si="238"/>
        <v>2.5830509912883493</v>
      </c>
      <c r="BM98" s="18">
        <f t="shared" si="239"/>
        <v>3.4323056910674499</v>
      </c>
      <c r="BO98" t="str">
        <f t="shared" si="260"/>
        <v>54 Textiles, printing and other skilled trades</v>
      </c>
      <c r="BP98" s="18">
        <f t="shared" si="240"/>
        <v>-3.0964403108610261</v>
      </c>
      <c r="BQ98" s="18">
        <f t="shared" si="240"/>
        <v>-5.3837496432190157</v>
      </c>
      <c r="BR98" s="18">
        <f t="shared" si="240"/>
        <v>1.0206311682148028</v>
      </c>
      <c r="BS98" s="18">
        <f t="shared" si="240"/>
        <v>-0.37507569411222574</v>
      </c>
      <c r="BT98" s="18">
        <f t="shared" si="241"/>
        <v>-0.26306672625374672</v>
      </c>
      <c r="BV98" s="18">
        <f t="shared" si="242"/>
        <v>8.8004089182991407E-2</v>
      </c>
      <c r="BW98" s="18">
        <f t="shared" si="243"/>
        <v>2.3606830619312458</v>
      </c>
      <c r="BX98" s="18">
        <f t="shared" si="244"/>
        <v>2.4242785062880801</v>
      </c>
      <c r="BZ98" t="str">
        <f t="shared" si="261"/>
        <v>54 Textiles, printing and other skilled trades</v>
      </c>
      <c r="CA98" s="18">
        <f t="shared" si="245"/>
        <v>-4.7592783284986728</v>
      </c>
      <c r="CB98" s="18">
        <f t="shared" si="245"/>
        <v>-1.7265887793223356</v>
      </c>
      <c r="CC98" s="18">
        <f t="shared" si="245"/>
        <v>-1.0728114745812034</v>
      </c>
      <c r="CD98" s="18">
        <f t="shared" si="245"/>
        <v>-4.6827714298163787</v>
      </c>
      <c r="CE98" s="18">
        <f t="shared" si="246"/>
        <v>-3.3847845220382755</v>
      </c>
      <c r="CG98" s="18">
        <f t="shared" si="247"/>
        <v>-3.4943308229991921</v>
      </c>
      <c r="CH98" s="18">
        <f t="shared" si="248"/>
        <v>1.8276599943179983</v>
      </c>
      <c r="CI98" s="18">
        <f t="shared" si="249"/>
        <v>-0.70957064983391271</v>
      </c>
      <c r="CK98" t="str">
        <f t="shared" si="262"/>
        <v>54 Textiles, printing and other skilled trades</v>
      </c>
      <c r="CL98" s="18">
        <f t="shared" si="250"/>
        <v>-7.0455472312435425</v>
      </c>
      <c r="CM98" s="18">
        <f t="shared" si="250"/>
        <v>7.4409945702339497</v>
      </c>
      <c r="CN98" s="18">
        <f t="shared" si="250"/>
        <v>-10.882092200161498</v>
      </c>
      <c r="CO98" s="18">
        <f t="shared" si="250"/>
        <v>-3.5765990386655178</v>
      </c>
      <c r="CP98" s="18">
        <f t="shared" si="251"/>
        <v>-5.2833756622182371</v>
      </c>
      <c r="CR98" s="18">
        <f t="shared" si="252"/>
        <v>-6.0759903791628656</v>
      </c>
      <c r="CS98" s="18">
        <f t="shared" si="253"/>
        <v>1.1274634268052086</v>
      </c>
      <c r="CT98" s="18">
        <f t="shared" si="254"/>
        <v>-3.6369229330911579</v>
      </c>
    </row>
    <row r="99" spans="1:98" x14ac:dyDescent="0.2">
      <c r="A99" t="str">
        <f t="shared" si="209"/>
        <v>61 Caring personal service occupations</v>
      </c>
      <c r="B99" s="18">
        <f t="shared" si="210"/>
        <v>9.4585439824938167</v>
      </c>
      <c r="C99" s="18">
        <f t="shared" si="210"/>
        <v>-0.16579377413458163</v>
      </c>
      <c r="D99" s="18">
        <f t="shared" si="210"/>
        <v>6.4723219903883633</v>
      </c>
      <c r="E99" s="18">
        <f t="shared" si="210"/>
        <v>5.9051413845879974</v>
      </c>
      <c r="F99" s="18">
        <f t="shared" si="211"/>
        <v>5.6913852376027751</v>
      </c>
      <c r="H99" s="18">
        <f t="shared" si="212"/>
        <v>6.0938650798227245</v>
      </c>
      <c r="I99" s="18">
        <f t="shared" si="213"/>
        <v>4.2602824002770712</v>
      </c>
      <c r="J99" s="18">
        <f t="shared" si="214"/>
        <v>8.2811895844782093</v>
      </c>
      <c r="L99" t="str">
        <f t="shared" si="255"/>
        <v>61 Caring personal service occupations</v>
      </c>
      <c r="M99" s="18">
        <f t="shared" si="215"/>
        <v>11.507587116354067</v>
      </c>
      <c r="N99" s="18">
        <f t="shared" si="215"/>
        <v>3.1462135782500011</v>
      </c>
      <c r="O99" s="18">
        <f t="shared" si="215"/>
        <v>7.6982885755094266</v>
      </c>
      <c r="P99" s="18">
        <f t="shared" si="215"/>
        <v>6.6554501775875741</v>
      </c>
      <c r="Q99" s="18">
        <f t="shared" si="216"/>
        <v>6.756785740459148</v>
      </c>
      <c r="S99" s="18">
        <f t="shared" si="217"/>
        <v>7.0019361471856278</v>
      </c>
      <c r="T99" s="18">
        <f t="shared" si="218"/>
        <v>4.7572180216167714</v>
      </c>
      <c r="U99" s="18">
        <f t="shared" si="219"/>
        <v>9.2460017516548643</v>
      </c>
      <c r="W99" t="str">
        <f t="shared" si="256"/>
        <v>61 Caring personal service occupations</v>
      </c>
      <c r="X99" s="18">
        <f t="shared" si="220"/>
        <v>1.3797881700742476</v>
      </c>
      <c r="Y99" s="18">
        <f t="shared" si="220"/>
        <v>16.246086185087716</v>
      </c>
      <c r="Z99" s="18">
        <f t="shared" si="220"/>
        <v>2.8689987288230245</v>
      </c>
      <c r="AA99" s="18">
        <f t="shared" si="220"/>
        <v>2.6204217861170775</v>
      </c>
      <c r="AB99" s="18">
        <f t="shared" si="221"/>
        <v>3.5013891012273701</v>
      </c>
      <c r="AD99" s="18">
        <f t="shared" si="222"/>
        <v>2.7032139539393318</v>
      </c>
      <c r="AE99" s="18">
        <f t="shared" si="223"/>
        <v>4.1467693792566207</v>
      </c>
      <c r="AF99" s="18">
        <f t="shared" si="224"/>
        <v>5.805441300709302</v>
      </c>
      <c r="AH99" t="str">
        <f t="shared" si="257"/>
        <v>61 Caring personal service occupations</v>
      </c>
      <c r="AI99" s="18">
        <f t="shared" si="225"/>
        <v>-1.3973499298485015</v>
      </c>
      <c r="AJ99" s="18">
        <f t="shared" si="225"/>
        <v>18.923007656683421</v>
      </c>
      <c r="AK99" s="18">
        <f t="shared" si="225"/>
        <v>-0.87562554869969889</v>
      </c>
      <c r="AL99" s="18">
        <f t="shared" si="225"/>
        <v>1.0067092370591668</v>
      </c>
      <c r="AM99" s="18">
        <f t="shared" si="226"/>
        <v>1.4447089009000269</v>
      </c>
      <c r="AO99" s="18">
        <f t="shared" si="227"/>
        <v>0.3753258136989901</v>
      </c>
      <c r="AP99" s="18">
        <f t="shared" si="228"/>
        <v>3.1694969403980533</v>
      </c>
      <c r="AQ99" s="18">
        <f t="shared" si="229"/>
        <v>3.4143505253452</v>
      </c>
      <c r="AS99" t="str">
        <f t="shared" si="258"/>
        <v>61 Caring personal service occupations</v>
      </c>
      <c r="AT99" s="18">
        <f t="shared" si="230"/>
        <v>0.18800737785549249</v>
      </c>
      <c r="AU99" s="18">
        <f t="shared" si="230"/>
        <v>17.115219172713303</v>
      </c>
      <c r="AV99" s="18">
        <f t="shared" si="230"/>
        <v>-0.49545791256763172</v>
      </c>
      <c r="AW99" s="18">
        <f t="shared" si="230"/>
        <v>1.327394808548199</v>
      </c>
      <c r="AX99" s="18">
        <f t="shared" si="231"/>
        <v>1.6701675883452172</v>
      </c>
      <c r="AZ99" s="18">
        <f t="shared" si="232"/>
        <v>0.7160967509301841</v>
      </c>
      <c r="BA99" s="18">
        <f t="shared" si="233"/>
        <v>3.2905703278774512</v>
      </c>
      <c r="BB99" s="18">
        <f t="shared" si="234"/>
        <v>3.7543585714623351</v>
      </c>
      <c r="BD99" t="str">
        <f t="shared" si="259"/>
        <v>61 Caring personal service occupations</v>
      </c>
      <c r="BE99" s="18">
        <f t="shared" si="235"/>
        <v>4.8020295197407803</v>
      </c>
      <c r="BF99" s="18">
        <f t="shared" si="235"/>
        <v>-5.1936981885444151</v>
      </c>
      <c r="BG99" s="18">
        <f t="shared" si="235"/>
        <v>1.2055377646229992</v>
      </c>
      <c r="BH99" s="18">
        <f t="shared" si="235"/>
        <v>0.72464336899027426</v>
      </c>
      <c r="BI99" s="18">
        <f t="shared" si="236"/>
        <v>0.49362176846252659</v>
      </c>
      <c r="BK99" s="18">
        <f t="shared" si="237"/>
        <v>0.88468706906947858</v>
      </c>
      <c r="BL99" s="18">
        <f t="shared" si="238"/>
        <v>3.2137692964972819</v>
      </c>
      <c r="BM99" s="18">
        <f t="shared" si="239"/>
        <v>3.7950077145948224</v>
      </c>
      <c r="BO99" t="str">
        <f t="shared" si="260"/>
        <v>61 Caring personal service occupations</v>
      </c>
      <c r="BP99" s="18">
        <f t="shared" si="240"/>
        <v>1.8999901281918863</v>
      </c>
      <c r="BQ99" s="18">
        <f t="shared" si="240"/>
        <v>-17.689399715649845</v>
      </c>
      <c r="BR99" s="18">
        <f t="shared" si="240"/>
        <v>0.10411216120058686</v>
      </c>
      <c r="BS99" s="18">
        <f t="shared" si="240"/>
        <v>-2.1060299086109957</v>
      </c>
      <c r="BT99" s="18">
        <f t="shared" si="241"/>
        <v>-2.4831479051091176</v>
      </c>
      <c r="BV99" s="18">
        <f t="shared" si="242"/>
        <v>-1.3747916139837946</v>
      </c>
      <c r="BW99" s="18">
        <f t="shared" si="243"/>
        <v>2.702185637961585</v>
      </c>
      <c r="BX99" s="18">
        <f t="shared" si="244"/>
        <v>1.7865710485535979</v>
      </c>
      <c r="BZ99" t="str">
        <f t="shared" si="261"/>
        <v>61 Caring personal service occupations</v>
      </c>
      <c r="CA99" s="18">
        <f t="shared" si="245"/>
        <v>-12.251473531916158</v>
      </c>
      <c r="CB99" s="18">
        <f t="shared" si="245"/>
        <v>-19.424602649102283</v>
      </c>
      <c r="CC99" s="18">
        <f t="shared" si="245"/>
        <v>-7.3625924910746932</v>
      </c>
      <c r="CD99" s="18">
        <f t="shared" si="245"/>
        <v>-3.5983895630546048</v>
      </c>
      <c r="CE99" s="18">
        <f t="shared" si="246"/>
        <v>-5.8520036418356796</v>
      </c>
      <c r="CG99" s="18">
        <f t="shared" si="247"/>
        <v>-4.8698188814618737</v>
      </c>
      <c r="CH99" s="18">
        <f t="shared" si="248"/>
        <v>1.3153148810081783</v>
      </c>
      <c r="CI99" s="18">
        <f t="shared" si="249"/>
        <v>-2.448632517027749</v>
      </c>
      <c r="CK99" t="str">
        <f t="shared" si="262"/>
        <v>61 Caring personal service occupations</v>
      </c>
      <c r="CL99" s="18">
        <f t="shared" si="250"/>
        <v>-5.6463095544643016</v>
      </c>
      <c r="CM99" s="18">
        <f t="shared" si="250"/>
        <v>5.9872959391216174</v>
      </c>
      <c r="CN99" s="18">
        <f t="shared" si="250"/>
        <v>-4.9044491123789724</v>
      </c>
      <c r="CO99" s="18">
        <f t="shared" si="250"/>
        <v>-3.3134353992424592</v>
      </c>
      <c r="CP99" s="18">
        <f t="shared" si="251"/>
        <v>-3.2597386688608121</v>
      </c>
      <c r="CR99" s="18">
        <f t="shared" si="252"/>
        <v>-3.8467091621246952</v>
      </c>
      <c r="CS99" s="18">
        <f t="shared" si="253"/>
        <v>1.3477012184307302</v>
      </c>
      <c r="CT99" s="18">
        <f t="shared" si="254"/>
        <v>-1.6629466451151598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15.683958812515186</v>
      </c>
      <c r="C100" s="18">
        <f t="shared" si="210"/>
        <v>4.8671793502109484</v>
      </c>
      <c r="D100" s="18">
        <f t="shared" si="210"/>
        <v>6.9022974229633327</v>
      </c>
      <c r="E100" s="18">
        <f t="shared" si="210"/>
        <v>5.7291039442623592</v>
      </c>
      <c r="F100" s="18">
        <f t="shared" si="211"/>
        <v>6.0400731107194128</v>
      </c>
      <c r="H100" s="18">
        <f t="shared" si="212"/>
        <v>6.1187308424646814</v>
      </c>
      <c r="I100" s="18">
        <f t="shared" si="213"/>
        <v>4.4189904471344521</v>
      </c>
      <c r="J100" s="18">
        <f t="shared" si="214"/>
        <v>8.3935268165872259</v>
      </c>
      <c r="L100" t="str">
        <f t="shared" si="255"/>
        <v>62 Leisure, travel and related personal service occupations</v>
      </c>
      <c r="M100" s="18">
        <f t="shared" si="215"/>
        <v>6.682329796175468</v>
      </c>
      <c r="N100" s="18">
        <f t="shared" si="215"/>
        <v>-0.95688614302615882</v>
      </c>
      <c r="O100" s="18">
        <f t="shared" si="215"/>
        <v>2.8832726847945134</v>
      </c>
      <c r="P100" s="18">
        <f t="shared" si="215"/>
        <v>5.8219843468873211</v>
      </c>
      <c r="Q100" s="18">
        <f t="shared" si="216"/>
        <v>4.4616056153894856</v>
      </c>
      <c r="S100" s="18">
        <f t="shared" si="217"/>
        <v>4.8332035867881817</v>
      </c>
      <c r="T100" s="18">
        <f t="shared" si="218"/>
        <v>3.7736397286587398</v>
      </c>
      <c r="U100" s="18">
        <f t="shared" si="219"/>
        <v>7.0359574820474613</v>
      </c>
      <c r="W100" t="str">
        <f t="shared" si="256"/>
        <v>62 Leisure, travel and related personal service occupations</v>
      </c>
      <c r="X100" s="18">
        <f t="shared" si="220"/>
        <v>1.5013168476746941</v>
      </c>
      <c r="Y100" s="18">
        <f t="shared" si="220"/>
        <v>5.4559714225594469</v>
      </c>
      <c r="Z100" s="18">
        <f t="shared" si="220"/>
        <v>2.9186591648940219</v>
      </c>
      <c r="AA100" s="18">
        <f t="shared" si="220"/>
        <v>3.5060269014086876</v>
      </c>
      <c r="AB100" s="18">
        <f t="shared" si="221"/>
        <v>3.4427088593856014</v>
      </c>
      <c r="AD100" s="18">
        <f t="shared" si="222"/>
        <v>3.309866134169881</v>
      </c>
      <c r="AE100" s="18">
        <f t="shared" si="223"/>
        <v>4.0193171197140609</v>
      </c>
      <c r="AF100" s="18">
        <f t="shared" si="224"/>
        <v>6.1146625327068937</v>
      </c>
      <c r="AH100" t="str">
        <f t="shared" si="257"/>
        <v>62 Leisure, travel and related personal service occupations</v>
      </c>
      <c r="AI100" s="18">
        <f t="shared" si="225"/>
        <v>0.59661972920410644</v>
      </c>
      <c r="AJ100" s="18">
        <f t="shared" si="225"/>
        <v>9.0210417276485479</v>
      </c>
      <c r="AK100" s="18">
        <f t="shared" si="225"/>
        <v>0.73871447469708862</v>
      </c>
      <c r="AL100" s="18">
        <f t="shared" si="225"/>
        <v>3.0501278957870026</v>
      </c>
      <c r="AM100" s="18">
        <f t="shared" si="226"/>
        <v>2.6830136533820159</v>
      </c>
      <c r="AO100" s="18">
        <f t="shared" si="227"/>
        <v>2.2738233276620834</v>
      </c>
      <c r="AP100" s="18">
        <f t="shared" si="228"/>
        <v>3.7016206326786705</v>
      </c>
      <c r="AQ100" s="18">
        <f t="shared" si="229"/>
        <v>5.1570788974774739</v>
      </c>
      <c r="AS100" t="str">
        <f t="shared" si="258"/>
        <v>62 Leisure, travel and related personal service occupations</v>
      </c>
      <c r="AT100" s="18">
        <f t="shared" si="230"/>
        <v>0.12496076106645049</v>
      </c>
      <c r="AU100" s="18">
        <f t="shared" si="230"/>
        <v>12.819227880191008</v>
      </c>
      <c r="AV100" s="18">
        <f t="shared" si="230"/>
        <v>1.2041760051643813</v>
      </c>
      <c r="AW100" s="18">
        <f t="shared" si="230"/>
        <v>3.3062149768352089</v>
      </c>
      <c r="AX100" s="18">
        <f t="shared" si="231"/>
        <v>3.2113566669915494</v>
      </c>
      <c r="AZ100" s="18">
        <f t="shared" si="232"/>
        <v>2.6007284621301752</v>
      </c>
      <c r="BA100" s="18">
        <f t="shared" si="233"/>
        <v>3.7933991518649401</v>
      </c>
      <c r="BB100" s="18">
        <f t="shared" si="234"/>
        <v>5.4536615103329744</v>
      </c>
      <c r="BD100" t="str">
        <f t="shared" si="259"/>
        <v>62 Leisure, travel and related personal service occupations</v>
      </c>
      <c r="BE100" s="18">
        <f t="shared" si="235"/>
        <v>-1.5259834988141097</v>
      </c>
      <c r="BF100" s="18">
        <f t="shared" si="235"/>
        <v>-10.251073047693914</v>
      </c>
      <c r="BG100" s="18">
        <f t="shared" si="235"/>
        <v>-1.5628738265877073</v>
      </c>
      <c r="BH100" s="18">
        <f t="shared" si="235"/>
        <v>-0.95045748663024066</v>
      </c>
      <c r="BI100" s="18">
        <f t="shared" si="236"/>
        <v>-1.7496084712162907</v>
      </c>
      <c r="BK100" s="18">
        <f t="shared" si="237"/>
        <v>-1.1550184430042187</v>
      </c>
      <c r="BL100" s="18">
        <f t="shared" si="238"/>
        <v>2.2933240430065283</v>
      </c>
      <c r="BM100" s="18">
        <f t="shared" si="239"/>
        <v>1.472629008500248</v>
      </c>
      <c r="BO100" t="str">
        <f t="shared" si="260"/>
        <v>62 Leisure, travel and related personal service occupations</v>
      </c>
      <c r="BP100" s="18">
        <f t="shared" si="240"/>
        <v>-1.5051653097827966</v>
      </c>
      <c r="BQ100" s="18">
        <f t="shared" si="240"/>
        <v>-18.837592772980948</v>
      </c>
      <c r="BR100" s="18">
        <f t="shared" si="240"/>
        <v>-1.3831488374095535</v>
      </c>
      <c r="BS100" s="18">
        <f t="shared" si="240"/>
        <v>-1.8557676034677284</v>
      </c>
      <c r="BT100" s="18">
        <f t="shared" si="241"/>
        <v>-2.8685437005236958</v>
      </c>
      <c r="BV100" s="18">
        <f t="shared" si="242"/>
        <v>-1.6984802205007643</v>
      </c>
      <c r="BW100" s="18">
        <f t="shared" si="243"/>
        <v>2.4392424391866729</v>
      </c>
      <c r="BX100" s="18">
        <f t="shared" si="244"/>
        <v>1.2726194255593626</v>
      </c>
      <c r="BZ100" t="str">
        <f t="shared" si="261"/>
        <v>62 Leisure, travel and related personal service occupations</v>
      </c>
      <c r="CA100" s="18">
        <f t="shared" si="245"/>
        <v>-1.4427160170678133</v>
      </c>
      <c r="CB100" s="18">
        <f t="shared" si="245"/>
        <v>-14.823710445874783</v>
      </c>
      <c r="CC100" s="18">
        <f t="shared" si="245"/>
        <v>-3.2822456268406186</v>
      </c>
      <c r="CD100" s="18">
        <f t="shared" si="245"/>
        <v>-4.2774815352911162</v>
      </c>
      <c r="CE100" s="18">
        <f t="shared" si="246"/>
        <v>-4.6656452563362709</v>
      </c>
      <c r="CG100" s="18">
        <f t="shared" si="247"/>
        <v>-3.9468793660373591</v>
      </c>
      <c r="CH100" s="18">
        <f t="shared" si="248"/>
        <v>1.8995681923587915</v>
      </c>
      <c r="CI100" s="18">
        <f t="shared" si="249"/>
        <v>-0.90341886789913062</v>
      </c>
      <c r="CK100" t="str">
        <f t="shared" si="262"/>
        <v>62 Leisure, travel and related personal service occupations</v>
      </c>
      <c r="CL100" s="18">
        <f t="shared" si="250"/>
        <v>-6.4911242294638178</v>
      </c>
      <c r="CM100" s="18">
        <f t="shared" si="250"/>
        <v>1.9150409101740706</v>
      </c>
      <c r="CN100" s="18">
        <f t="shared" si="250"/>
        <v>-12.007786838804957</v>
      </c>
      <c r="CO100" s="18">
        <f t="shared" si="250"/>
        <v>-5.0181703009857692</v>
      </c>
      <c r="CP100" s="18">
        <f t="shared" si="251"/>
        <v>-6.8508169813750852</v>
      </c>
      <c r="CR100" s="18">
        <f t="shared" si="252"/>
        <v>-7.4076511365988473</v>
      </c>
      <c r="CS100" s="18">
        <f t="shared" si="253"/>
        <v>1.0030007198422952</v>
      </c>
      <c r="CT100" s="18">
        <f t="shared" si="254"/>
        <v>-4.818919446960745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12.736868996987338</v>
      </c>
      <c r="C101" s="18">
        <f t="shared" si="210"/>
        <v>-20.850524040448303</v>
      </c>
      <c r="D101" s="18">
        <f t="shared" si="210"/>
        <v>7.9074358808612688</v>
      </c>
      <c r="E101" s="18">
        <f t="shared" si="210"/>
        <v>4.7312324559928509</v>
      </c>
      <c r="F101" s="18">
        <f t="shared" si="211"/>
        <v>3.8793421527928862</v>
      </c>
      <c r="H101" s="18">
        <f t="shared" si="212"/>
        <v>5.7794408779902273</v>
      </c>
      <c r="I101" s="18">
        <f t="shared" si="213"/>
        <v>4.3895956348094956</v>
      </c>
      <c r="J101" s="18">
        <f t="shared" si="214"/>
        <v>8.1249716993756493</v>
      </c>
      <c r="L101" t="str">
        <f t="shared" si="255"/>
        <v>63 Community and civil enforcement occupations</v>
      </c>
      <c r="M101" s="18">
        <f t="shared" si="215"/>
        <v>5.220413954455605</v>
      </c>
      <c r="N101" s="18">
        <f t="shared" si="215"/>
        <v>1.7831232037418099</v>
      </c>
      <c r="O101" s="18">
        <f t="shared" si="215"/>
        <v>1.4165498540334109</v>
      </c>
      <c r="P101" s="18">
        <f t="shared" si="215"/>
        <v>5.2269976041132704</v>
      </c>
      <c r="Q101" s="18">
        <f t="shared" si="216"/>
        <v>3.8049904199994877</v>
      </c>
      <c r="S101" s="18">
        <f t="shared" si="217"/>
        <v>3.9412008549797761</v>
      </c>
      <c r="T101" s="18">
        <f t="shared" si="218"/>
        <v>3.5018499855889118</v>
      </c>
      <c r="U101" s="18">
        <f t="shared" si="219"/>
        <v>6.1891946401519515</v>
      </c>
      <c r="W101" t="str">
        <f t="shared" si="256"/>
        <v>63 Community and civil enforcement occupations</v>
      </c>
      <c r="X101" s="18">
        <f t="shared" si="220"/>
        <v>-0.23761357877974953</v>
      </c>
      <c r="Y101" s="18">
        <f t="shared" si="220"/>
        <v>12.96435385993413</v>
      </c>
      <c r="Z101" s="18">
        <f t="shared" si="220"/>
        <v>1.371784116471142</v>
      </c>
      <c r="AA101" s="18">
        <f t="shared" si="220"/>
        <v>2.5048632867604725</v>
      </c>
      <c r="AB101" s="18">
        <f t="shared" si="221"/>
        <v>2.7716250514989049</v>
      </c>
      <c r="AD101" s="18">
        <f t="shared" si="222"/>
        <v>2.1257699589888324</v>
      </c>
      <c r="AE101" s="18">
        <f t="shared" si="223"/>
        <v>3.9170285957622619</v>
      </c>
      <c r="AF101" s="18">
        <f t="shared" si="224"/>
        <v>5.2371652851123551</v>
      </c>
      <c r="AH101" t="str">
        <f t="shared" si="257"/>
        <v>63 Community and civil enforcement occupations</v>
      </c>
      <c r="AI101" s="18">
        <f t="shared" si="225"/>
        <v>-2.5801113058987579</v>
      </c>
      <c r="AJ101" s="18">
        <f t="shared" si="225"/>
        <v>28.786488768148779</v>
      </c>
      <c r="AK101" s="18">
        <f t="shared" si="225"/>
        <v>-3.3332272459879131</v>
      </c>
      <c r="AL101" s="18">
        <f t="shared" si="225"/>
        <v>2.547580992307541</v>
      </c>
      <c r="AM101" s="18">
        <f t="shared" si="226"/>
        <v>2.116145329197372</v>
      </c>
      <c r="AO101" s="18">
        <f t="shared" si="227"/>
        <v>0.5485981569092635</v>
      </c>
      <c r="AP101" s="18">
        <f t="shared" si="228"/>
        <v>2.9895837369618539</v>
      </c>
      <c r="AQ101" s="18">
        <f t="shared" si="229"/>
        <v>3.3577150684388268</v>
      </c>
      <c r="AS101" t="str">
        <f t="shared" si="258"/>
        <v>63 Community and civil enforcement occupations</v>
      </c>
      <c r="AT101" s="18">
        <f t="shared" si="230"/>
        <v>-3.7974147356473642</v>
      </c>
      <c r="AU101" s="18">
        <f t="shared" si="230"/>
        <v>24.001690762964166</v>
      </c>
      <c r="AV101" s="18">
        <f t="shared" si="230"/>
        <v>-4.0802069202437679</v>
      </c>
      <c r="AW101" s="18">
        <f t="shared" si="230"/>
        <v>0.82423836556242414</v>
      </c>
      <c r="AX101" s="18">
        <f t="shared" si="231"/>
        <v>0.55730884148359472</v>
      </c>
      <c r="AZ101" s="18">
        <f t="shared" si="232"/>
        <v>-0.83782488787632614</v>
      </c>
      <c r="BA101" s="18">
        <f t="shared" si="233"/>
        <v>3.0358183042939357</v>
      </c>
      <c r="BB101" s="18">
        <f t="shared" si="234"/>
        <v>2.496467979588779</v>
      </c>
      <c r="BD101" t="str">
        <f t="shared" si="259"/>
        <v>63 Community and civil enforcement occupations</v>
      </c>
      <c r="BE101" s="18">
        <f t="shared" si="235"/>
        <v>-5.974438194167786</v>
      </c>
      <c r="BF101" s="18">
        <f t="shared" si="235"/>
        <v>35.21108536106734</v>
      </c>
      <c r="BG101" s="18">
        <f t="shared" si="235"/>
        <v>-7.5534727052359081</v>
      </c>
      <c r="BH101" s="18">
        <f t="shared" si="235"/>
        <v>1.4577389121173123</v>
      </c>
      <c r="BI101" s="18">
        <f t="shared" si="236"/>
        <v>0.33612370101232525</v>
      </c>
      <c r="BK101" s="18">
        <f t="shared" si="237"/>
        <v>-1.6395923041789939</v>
      </c>
      <c r="BL101" s="18">
        <f t="shared" si="238"/>
        <v>1.6434565786677124</v>
      </c>
      <c r="BM101" s="18">
        <f t="shared" si="239"/>
        <v>0.37264760490380855</v>
      </c>
      <c r="BO101" t="str">
        <f t="shared" si="260"/>
        <v>63 Community and civil enforcement occupations</v>
      </c>
      <c r="BP101" s="18">
        <f t="shared" si="240"/>
        <v>-0.99538589326240157</v>
      </c>
      <c r="BQ101" s="18">
        <f t="shared" si="240"/>
        <v>13.025488705470423</v>
      </c>
      <c r="BR101" s="18">
        <f t="shared" si="240"/>
        <v>-4.8338171944729558</v>
      </c>
      <c r="BS101" s="18">
        <f t="shared" si="240"/>
        <v>0.61913614358237723</v>
      </c>
      <c r="BT101" s="18">
        <f t="shared" si="241"/>
        <v>-0.39647284754131817</v>
      </c>
      <c r="BV101" s="18">
        <f t="shared" si="242"/>
        <v>-1.2323760259292382</v>
      </c>
      <c r="BW101" s="18">
        <f t="shared" si="243"/>
        <v>2.1342276066699917</v>
      </c>
      <c r="BX101" s="18">
        <f t="shared" si="244"/>
        <v>1.2394673809316359</v>
      </c>
      <c r="BZ101" t="str">
        <f t="shared" si="261"/>
        <v>63 Community and civil enforcement occupations</v>
      </c>
      <c r="CA101" s="18">
        <f t="shared" si="245"/>
        <v>-2.1260192192499416</v>
      </c>
      <c r="CB101" s="18">
        <f t="shared" si="245"/>
        <v>19.637064737280131</v>
      </c>
      <c r="CC101" s="18">
        <f t="shared" si="245"/>
        <v>-6.9841977363513941</v>
      </c>
      <c r="CD101" s="18">
        <f t="shared" si="245"/>
        <v>-1.8466326285018431</v>
      </c>
      <c r="CE101" s="18">
        <f t="shared" si="246"/>
        <v>-2.2804762597806172</v>
      </c>
      <c r="CG101" s="18">
        <f t="shared" si="247"/>
        <v>-3.589933778743537</v>
      </c>
      <c r="CH101" s="18">
        <f t="shared" si="248"/>
        <v>1.6555844834404532</v>
      </c>
      <c r="CI101" s="18">
        <f t="shared" si="249"/>
        <v>-1.0222282843213248</v>
      </c>
      <c r="CK101" t="str">
        <f t="shared" si="262"/>
        <v>63 Community and civil enforcement occupations</v>
      </c>
      <c r="CL101" s="18">
        <f t="shared" si="250"/>
        <v>-11.372628247769311</v>
      </c>
      <c r="CM101" s="18">
        <f t="shared" si="250"/>
        <v>43.484212864066627</v>
      </c>
      <c r="CN101" s="18">
        <f t="shared" si="250"/>
        <v>-20.582727236956366</v>
      </c>
      <c r="CO101" s="18">
        <f t="shared" si="250"/>
        <v>-5.8769667919835289</v>
      </c>
      <c r="CP101" s="18">
        <f t="shared" si="251"/>
        <v>-8.3603057045404938</v>
      </c>
      <c r="CR101" s="18">
        <f t="shared" si="252"/>
        <v>-11.05894720559818</v>
      </c>
      <c r="CS101" s="18">
        <f t="shared" si="253"/>
        <v>0.58253973093913558</v>
      </c>
      <c r="CT101" s="18">
        <f t="shared" si="254"/>
        <v>-8.5090439442461197</v>
      </c>
    </row>
    <row r="102" spans="1:98" x14ac:dyDescent="0.2">
      <c r="A102" t="str">
        <f t="shared" si="209"/>
        <v>71 Sales occupations</v>
      </c>
      <c r="B102" s="18">
        <f t="shared" si="210"/>
        <v>4.5380150461550972</v>
      </c>
      <c r="C102" s="18">
        <f t="shared" si="210"/>
        <v>-11.2302149529104</v>
      </c>
      <c r="D102" s="18">
        <f t="shared" si="210"/>
        <v>4.6404074141356721</v>
      </c>
      <c r="E102" s="18">
        <f t="shared" si="210"/>
        <v>4.236357270843838</v>
      </c>
      <c r="F102" s="18">
        <f t="shared" si="211"/>
        <v>3.320062082288211</v>
      </c>
      <c r="H102" s="18">
        <f t="shared" si="212"/>
        <v>4.3708670018756113</v>
      </c>
      <c r="I102" s="18">
        <f t="shared" si="213"/>
        <v>3.366696960990323</v>
      </c>
      <c r="J102" s="18">
        <f t="shared" si="214"/>
        <v>6.4199360726207688</v>
      </c>
      <c r="L102" t="str">
        <f t="shared" si="255"/>
        <v>71 Sales occupations</v>
      </c>
      <c r="M102" s="18">
        <f t="shared" si="215"/>
        <v>6.6731323706009649</v>
      </c>
      <c r="N102" s="18">
        <f t="shared" si="215"/>
        <v>-1.7722722861570173</v>
      </c>
      <c r="O102" s="18">
        <f t="shared" si="215"/>
        <v>6.6568568292151298</v>
      </c>
      <c r="P102" s="18">
        <f t="shared" si="215"/>
        <v>5.6946269755667744</v>
      </c>
      <c r="Q102" s="18">
        <f t="shared" si="216"/>
        <v>5.510138739701409</v>
      </c>
      <c r="S102" s="18">
        <f t="shared" si="217"/>
        <v>6.0144018185136039</v>
      </c>
      <c r="T102" s="18">
        <f t="shared" si="218"/>
        <v>3.7865271010877999</v>
      </c>
      <c r="U102" s="18">
        <f t="shared" si="219"/>
        <v>7.9443298114758809</v>
      </c>
      <c r="W102" t="str">
        <f t="shared" si="256"/>
        <v>71 Sales occupations</v>
      </c>
      <c r="X102" s="18">
        <f t="shared" si="220"/>
        <v>-1.3282007652736016</v>
      </c>
      <c r="Y102" s="18">
        <f t="shared" si="220"/>
        <v>12.928078911002029</v>
      </c>
      <c r="Z102" s="18">
        <f t="shared" si="220"/>
        <v>2.2084270580543075</v>
      </c>
      <c r="AA102" s="18">
        <f t="shared" si="220"/>
        <v>2.718689073429803</v>
      </c>
      <c r="AB102" s="18">
        <f t="shared" si="221"/>
        <v>3.1681479103944143</v>
      </c>
      <c r="AD102" s="18">
        <f t="shared" si="222"/>
        <v>2.5483193150206196</v>
      </c>
      <c r="AE102" s="18">
        <f t="shared" si="223"/>
        <v>3.3859133637691441</v>
      </c>
      <c r="AF102" s="18">
        <f t="shared" si="224"/>
        <v>5.0920482413915114</v>
      </c>
      <c r="AH102" t="str">
        <f t="shared" si="257"/>
        <v>71 Sales occupations</v>
      </c>
      <c r="AI102" s="18">
        <f t="shared" si="225"/>
        <v>-1.6515861192706538</v>
      </c>
      <c r="AJ102" s="18">
        <f t="shared" si="225"/>
        <v>16.858853569289934</v>
      </c>
      <c r="AK102" s="18">
        <f t="shared" si="225"/>
        <v>0.93489315390153926</v>
      </c>
      <c r="AL102" s="18">
        <f t="shared" si="225"/>
        <v>2.4377016492630688</v>
      </c>
      <c r="AM102" s="18">
        <f t="shared" si="226"/>
        <v>2.8085318692723016</v>
      </c>
      <c r="AO102" s="18">
        <f t="shared" si="227"/>
        <v>1.9342956662996569</v>
      </c>
      <c r="AP102" s="18">
        <f t="shared" si="228"/>
        <v>3.2051478447274961</v>
      </c>
      <c r="AQ102" s="18">
        <f t="shared" si="229"/>
        <v>4.5101004555770929</v>
      </c>
      <c r="AS102" t="str">
        <f t="shared" si="258"/>
        <v>71 Sales occupations</v>
      </c>
      <c r="AT102" s="18">
        <f t="shared" si="230"/>
        <v>-2.487219714872968</v>
      </c>
      <c r="AU102" s="18">
        <f t="shared" si="230"/>
        <v>11.936998133051135</v>
      </c>
      <c r="AV102" s="18">
        <f t="shared" si="230"/>
        <v>-6.2320139392568752E-2</v>
      </c>
      <c r="AW102" s="18">
        <f t="shared" si="230"/>
        <v>2.1792025393351233</v>
      </c>
      <c r="AX102" s="18">
        <f t="shared" si="231"/>
        <v>2.0534794152053504</v>
      </c>
      <c r="AZ102" s="18">
        <f t="shared" si="232"/>
        <v>1.4264971066580978</v>
      </c>
      <c r="BA102" s="18">
        <f t="shared" si="233"/>
        <v>2.7597077452292229</v>
      </c>
      <c r="BB102" s="18">
        <f t="shared" si="234"/>
        <v>3.7657600950482761</v>
      </c>
      <c r="BD102" t="str">
        <f t="shared" si="259"/>
        <v>71 Sales occupations</v>
      </c>
      <c r="BE102" s="18">
        <f t="shared" si="235"/>
        <v>0.25022165474415381</v>
      </c>
      <c r="BF102" s="18">
        <f t="shared" si="235"/>
        <v>4.0482943559183582E-2</v>
      </c>
      <c r="BG102" s="18">
        <f t="shared" si="235"/>
        <v>0.6471012607597082</v>
      </c>
      <c r="BH102" s="18">
        <f t="shared" si="235"/>
        <v>-3.9007876156327281E-2</v>
      </c>
      <c r="BI102" s="18">
        <f t="shared" si="236"/>
        <v>0.17987424469174673</v>
      </c>
      <c r="BK102" s="18">
        <f t="shared" si="237"/>
        <v>0.18917390073478479</v>
      </c>
      <c r="BL102" s="18">
        <f t="shared" si="238"/>
        <v>2.5105523926169715</v>
      </c>
      <c r="BM102" s="18">
        <f t="shared" si="239"/>
        <v>2.6447905306514086</v>
      </c>
      <c r="BO102" t="str">
        <f t="shared" si="260"/>
        <v>71 Sales occupations</v>
      </c>
      <c r="BP102" s="18">
        <f t="shared" si="240"/>
        <v>-1.6333972352790993</v>
      </c>
      <c r="BQ102" s="18">
        <f t="shared" si="240"/>
        <v>-12.078569528079475</v>
      </c>
      <c r="BR102" s="18">
        <f t="shared" si="240"/>
        <v>0.50463261786999336</v>
      </c>
      <c r="BS102" s="18">
        <f t="shared" si="240"/>
        <v>-1.6729483340118367</v>
      </c>
      <c r="BT102" s="18">
        <f t="shared" si="241"/>
        <v>-1.6872810062697252</v>
      </c>
      <c r="BV102" s="18">
        <f t="shared" si="242"/>
        <v>-0.95238142259674863</v>
      </c>
      <c r="BW102" s="18">
        <f t="shared" si="243"/>
        <v>2.5742462793749477</v>
      </c>
      <c r="BX102" s="18">
        <f t="shared" si="244"/>
        <v>1.9214186597125371</v>
      </c>
      <c r="BZ102" t="str">
        <f t="shared" si="261"/>
        <v>71 Sales occupations</v>
      </c>
      <c r="CA102" s="18">
        <f t="shared" si="245"/>
        <v>-3.0323546662497369</v>
      </c>
      <c r="CB102" s="18">
        <f t="shared" si="245"/>
        <v>-8.3672275456776024</v>
      </c>
      <c r="CC102" s="18">
        <f t="shared" si="245"/>
        <v>-4.130372010858907</v>
      </c>
      <c r="CD102" s="18">
        <f t="shared" si="245"/>
        <v>-8.1474345499744203</v>
      </c>
      <c r="CE102" s="18">
        <f t="shared" si="246"/>
        <v>-6.9244611850844739</v>
      </c>
      <c r="CG102" s="18">
        <f t="shared" si="247"/>
        <v>-6.8274729903450631</v>
      </c>
      <c r="CH102" s="18">
        <f t="shared" si="248"/>
        <v>1.4859364103369632</v>
      </c>
      <c r="CI102" s="18">
        <f t="shared" si="249"/>
        <v>-3.4147604971707435</v>
      </c>
      <c r="CK102" t="str">
        <f t="shared" si="262"/>
        <v>71 Sales occupations</v>
      </c>
      <c r="CL102" s="18">
        <f t="shared" si="250"/>
        <v>-7.0777661111224077</v>
      </c>
      <c r="CM102" s="18">
        <f t="shared" si="250"/>
        <v>2.7080130546683234</v>
      </c>
      <c r="CN102" s="18">
        <f t="shared" si="250"/>
        <v>-10.927772620966325</v>
      </c>
      <c r="CO102" s="18">
        <f t="shared" si="250"/>
        <v>-6.5857938509171765</v>
      </c>
      <c r="CP102" s="18">
        <f t="shared" si="251"/>
        <v>-7.4177304500407377</v>
      </c>
      <c r="CR102" s="18">
        <f t="shared" si="252"/>
        <v>-8.0561420985463705</v>
      </c>
      <c r="CS102" s="18">
        <f t="shared" si="253"/>
        <v>0.87204029281260365</v>
      </c>
      <c r="CT102" s="18">
        <f t="shared" si="254"/>
        <v>-5.5776340576379146</v>
      </c>
    </row>
    <row r="103" spans="1:98" x14ac:dyDescent="0.2">
      <c r="A103" t="str">
        <f t="shared" si="209"/>
        <v>72 Customer service occupations</v>
      </c>
      <c r="B103" s="18">
        <f t="shared" si="210"/>
        <v>7.8080561361219214</v>
      </c>
      <c r="C103" s="18">
        <f t="shared" si="210"/>
        <v>7.5481863753042999</v>
      </c>
      <c r="D103" s="18">
        <f t="shared" si="210"/>
        <v>10.703803503405762</v>
      </c>
      <c r="E103" s="18">
        <f t="shared" si="210"/>
        <v>6.1571596257746553</v>
      </c>
      <c r="F103" s="18">
        <f t="shared" si="211"/>
        <v>7.6451070225325601</v>
      </c>
      <c r="H103" s="18">
        <f t="shared" si="212"/>
        <v>7.6515715036831411</v>
      </c>
      <c r="I103" s="18">
        <f t="shared" si="213"/>
        <v>4.2575987007813287</v>
      </c>
      <c r="J103" s="18">
        <f t="shared" si="214"/>
        <v>9.4808598967828672</v>
      </c>
      <c r="L103" t="str">
        <f t="shared" si="255"/>
        <v>72 Customer service occupations</v>
      </c>
      <c r="M103" s="18">
        <f t="shared" si="215"/>
        <v>10.611984988407031</v>
      </c>
      <c r="N103" s="18">
        <f t="shared" si="215"/>
        <v>6.4860104195032298</v>
      </c>
      <c r="O103" s="18">
        <f t="shared" si="215"/>
        <v>7.6533397073023091</v>
      </c>
      <c r="P103" s="18">
        <f t="shared" si="215"/>
        <v>5.6659192513954126</v>
      </c>
      <c r="Q103" s="18">
        <f t="shared" si="216"/>
        <v>6.3343830282816871</v>
      </c>
      <c r="S103" s="18">
        <f t="shared" si="217"/>
        <v>6.3242822155600953</v>
      </c>
      <c r="T103" s="18">
        <f t="shared" si="218"/>
        <v>3.9988080948737625</v>
      </c>
      <c r="U103" s="18">
        <f t="shared" si="219"/>
        <v>8.3056969780581866</v>
      </c>
      <c r="W103" t="str">
        <f t="shared" si="256"/>
        <v>72 Customer service occupations</v>
      </c>
      <c r="X103" s="18">
        <f t="shared" si="220"/>
        <v>1.1676692591263471</v>
      </c>
      <c r="Y103" s="18">
        <f t="shared" si="220"/>
        <v>19.672188854025464</v>
      </c>
      <c r="Z103" s="18">
        <f t="shared" si="220"/>
        <v>3.5024669463450619</v>
      </c>
      <c r="AA103" s="18">
        <f t="shared" si="220"/>
        <v>2.7939251322602443</v>
      </c>
      <c r="AB103" s="18">
        <f t="shared" si="221"/>
        <v>3.9983208651270585</v>
      </c>
      <c r="AD103" s="18">
        <f t="shared" si="222"/>
        <v>3.0295651539554713</v>
      </c>
      <c r="AE103" s="18">
        <f t="shared" si="223"/>
        <v>3.4866888909760752</v>
      </c>
      <c r="AF103" s="18">
        <f t="shared" si="224"/>
        <v>5.5136359553875192</v>
      </c>
      <c r="AH103" t="str">
        <f t="shared" si="257"/>
        <v>72 Customer service occupations</v>
      </c>
      <c r="AI103" s="18">
        <f t="shared" si="225"/>
        <v>1.4279102828671508</v>
      </c>
      <c r="AJ103" s="18">
        <f t="shared" si="225"/>
        <v>26.288743005736514</v>
      </c>
      <c r="AK103" s="18">
        <f t="shared" si="225"/>
        <v>3.5547392993600102</v>
      </c>
      <c r="AL103" s="18">
        <f t="shared" si="225"/>
        <v>3.1228345662082768</v>
      </c>
      <c r="AM103" s="18">
        <f t="shared" si="226"/>
        <v>4.5737507093150276</v>
      </c>
      <c r="AO103" s="18">
        <f t="shared" si="227"/>
        <v>3.2666022850509346</v>
      </c>
      <c r="AP103" s="18">
        <f t="shared" si="228"/>
        <v>3.5922179141050004</v>
      </c>
      <c r="AQ103" s="18">
        <f t="shared" si="229"/>
        <v>5.7630480183786581</v>
      </c>
      <c r="AS103" t="str">
        <f t="shared" si="258"/>
        <v>72 Customer service occupations</v>
      </c>
      <c r="AT103" s="18">
        <f t="shared" si="230"/>
        <v>0.21368459403341422</v>
      </c>
      <c r="AU103" s="18">
        <f t="shared" si="230"/>
        <v>8.0858022342950253</v>
      </c>
      <c r="AV103" s="18">
        <f t="shared" si="230"/>
        <v>4.181396606916965</v>
      </c>
      <c r="AW103" s="18">
        <f t="shared" si="230"/>
        <v>1.509814303680046</v>
      </c>
      <c r="AX103" s="18">
        <f t="shared" si="231"/>
        <v>2.7395102552782324</v>
      </c>
      <c r="AZ103" s="18">
        <f t="shared" si="232"/>
        <v>2.3926415625062702</v>
      </c>
      <c r="BA103" s="18">
        <f t="shared" si="233"/>
        <v>3.0516637725238382</v>
      </c>
      <c r="BB103" s="18">
        <f t="shared" si="234"/>
        <v>4.7134786130972328</v>
      </c>
      <c r="BD103" t="str">
        <f t="shared" si="259"/>
        <v>72 Customer service occupations</v>
      </c>
      <c r="BE103" s="18">
        <f t="shared" si="235"/>
        <v>3.4758635573032937</v>
      </c>
      <c r="BF103" s="18">
        <f t="shared" si="235"/>
        <v>-0.52595925640654961</v>
      </c>
      <c r="BG103" s="18">
        <f t="shared" si="235"/>
        <v>2.9223952759501071</v>
      </c>
      <c r="BH103" s="18">
        <f t="shared" si="235"/>
        <v>0.99155384463156526</v>
      </c>
      <c r="BI103" s="18">
        <f t="shared" si="236"/>
        <v>1.4949322279059762</v>
      </c>
      <c r="BK103" s="18">
        <f t="shared" si="237"/>
        <v>1.6311089575091087</v>
      </c>
      <c r="BL103" s="18">
        <f t="shared" si="238"/>
        <v>2.658728791861642</v>
      </c>
      <c r="BM103" s="18">
        <f t="shared" si="239"/>
        <v>3.8288034271176885</v>
      </c>
      <c r="BO103" t="str">
        <f t="shared" si="260"/>
        <v>72 Customer service occupations</v>
      </c>
      <c r="BP103" s="18">
        <f t="shared" si="240"/>
        <v>4.0173750225363847</v>
      </c>
      <c r="BQ103" s="18">
        <f t="shared" si="240"/>
        <v>-11.461148618718852</v>
      </c>
      <c r="BR103" s="18">
        <f t="shared" si="240"/>
        <v>2.5837067496733868</v>
      </c>
      <c r="BS103" s="18">
        <f t="shared" si="240"/>
        <v>-0.44377524548090408</v>
      </c>
      <c r="BT103" s="18">
        <f t="shared" si="241"/>
        <v>-0.24133559176618968</v>
      </c>
      <c r="BV103" s="18">
        <f t="shared" si="242"/>
        <v>0.55532536360272111</v>
      </c>
      <c r="BW103" s="18">
        <f t="shared" si="243"/>
        <v>2.8823961009497578</v>
      </c>
      <c r="BX103" s="18">
        <f t="shared" si="244"/>
        <v>3.2604275184677345</v>
      </c>
      <c r="BZ103" t="str">
        <f t="shared" si="261"/>
        <v>72 Customer service occupations</v>
      </c>
      <c r="CA103" s="18">
        <f t="shared" si="245"/>
        <v>-1.0884903208216556</v>
      </c>
      <c r="CB103" s="18">
        <f t="shared" si="245"/>
        <v>-0.95226751396217946</v>
      </c>
      <c r="CC103" s="18">
        <f t="shared" si="245"/>
        <v>-1.2643013688568239</v>
      </c>
      <c r="CD103" s="18">
        <f t="shared" si="245"/>
        <v>-1.5544050730160519</v>
      </c>
      <c r="CE103" s="18">
        <f t="shared" si="246"/>
        <v>-1.4262787020109968</v>
      </c>
      <c r="CG103" s="18">
        <f t="shared" si="247"/>
        <v>-1.4577986708762092</v>
      </c>
      <c r="CH103" s="18">
        <f t="shared" si="248"/>
        <v>1.7688784118980339</v>
      </c>
      <c r="CI103" s="18">
        <f t="shared" si="249"/>
        <v>0.65653488456611786</v>
      </c>
      <c r="CK103" t="str">
        <f t="shared" si="262"/>
        <v>72 Customer service occupations</v>
      </c>
      <c r="CL103" s="18">
        <f t="shared" si="250"/>
        <v>0.56003497354710774</v>
      </c>
      <c r="CM103" s="18">
        <f t="shared" si="250"/>
        <v>19.247342217285922</v>
      </c>
      <c r="CN103" s="18">
        <f t="shared" si="250"/>
        <v>-3.2537056751152593</v>
      </c>
      <c r="CO103" s="18">
        <f t="shared" si="250"/>
        <v>-1.4014125495954044</v>
      </c>
      <c r="CP103" s="18">
        <f t="shared" si="251"/>
        <v>-0.81226832238022739</v>
      </c>
      <c r="CR103" s="18">
        <f t="shared" si="252"/>
        <v>-2.0227508516572956</v>
      </c>
      <c r="CS103" s="18">
        <f t="shared" si="253"/>
        <v>1.6469298124337062</v>
      </c>
      <c r="CT103" s="18">
        <f t="shared" si="254"/>
        <v>9.0474812659535608E-2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7.8855406491621149</v>
      </c>
      <c r="C104" s="18">
        <f t="shared" si="210"/>
        <v>-12.818895612184777</v>
      </c>
      <c r="D104" s="18">
        <f t="shared" si="210"/>
        <v>9.2221662066269481</v>
      </c>
      <c r="E104" s="18">
        <f t="shared" si="210"/>
        <v>7.9885141792886971</v>
      </c>
      <c r="F104" s="18">
        <f t="shared" si="211"/>
        <v>6.9324449881782879</v>
      </c>
      <c r="H104" s="18">
        <f t="shared" si="212"/>
        <v>8.3981754803554853</v>
      </c>
      <c r="I104" s="18">
        <f t="shared" si="213"/>
        <v>5.1177856451535497</v>
      </c>
      <c r="J104" s="18">
        <f t="shared" si="214"/>
        <v>10.491888312440235</v>
      </c>
      <c r="L104" t="str">
        <f t="shared" si="255"/>
        <v>81 Process, plant and machine operatives</v>
      </c>
      <c r="M104" s="18">
        <f t="shared" si="215"/>
        <v>8.5611173306656028</v>
      </c>
      <c r="N104" s="18">
        <f t="shared" si="215"/>
        <v>-16.848551622013417</v>
      </c>
      <c r="O104" s="18">
        <f t="shared" si="215"/>
        <v>10.893287543299879</v>
      </c>
      <c r="P104" s="18">
        <f t="shared" si="215"/>
        <v>6.3112336469463681</v>
      </c>
      <c r="Q104" s="18">
        <f t="shared" si="216"/>
        <v>6.0807864081456442</v>
      </c>
      <c r="S104" s="18">
        <f t="shared" si="217"/>
        <v>7.8171525937765107</v>
      </c>
      <c r="T104" s="18">
        <f t="shared" si="218"/>
        <v>4.5603073944248784</v>
      </c>
      <c r="U104" s="18">
        <f t="shared" si="219"/>
        <v>9.7637183504779124</v>
      </c>
      <c r="W104" t="str">
        <f t="shared" si="256"/>
        <v>81 Process, plant and machine operatives</v>
      </c>
      <c r="X104" s="18">
        <f t="shared" si="220"/>
        <v>-0.48860676475329656</v>
      </c>
      <c r="Y104" s="18">
        <f t="shared" si="220"/>
        <v>-4.6114637754355536</v>
      </c>
      <c r="Z104" s="18">
        <f t="shared" si="220"/>
        <v>8.7305498064250919</v>
      </c>
      <c r="AA104" s="18">
        <f t="shared" si="220"/>
        <v>5.321336175862279</v>
      </c>
      <c r="AB104" s="18">
        <f t="shared" si="221"/>
        <v>5.718527805467466</v>
      </c>
      <c r="AD104" s="18">
        <f t="shared" si="222"/>
        <v>6.4456949060926361</v>
      </c>
      <c r="AE104" s="18">
        <f t="shared" si="223"/>
        <v>4.7180798493128506</v>
      </c>
      <c r="AF104" s="18">
        <f t="shared" si="224"/>
        <v>8.8112259184130792</v>
      </c>
      <c r="AH104" t="str">
        <f t="shared" si="257"/>
        <v>81 Process, plant and machine operatives</v>
      </c>
      <c r="AI104" s="18">
        <f t="shared" si="225"/>
        <v>-0.54706106799485843</v>
      </c>
      <c r="AJ104" s="18">
        <f t="shared" si="225"/>
        <v>-4.3937021537453935</v>
      </c>
      <c r="AK104" s="18">
        <f t="shared" si="225"/>
        <v>5.5232746040455805</v>
      </c>
      <c r="AL104" s="18">
        <f t="shared" si="225"/>
        <v>2.9113529971002805</v>
      </c>
      <c r="AM104" s="18">
        <f t="shared" si="226"/>
        <v>3.2443495508704956</v>
      </c>
      <c r="AO104" s="18">
        <f t="shared" si="227"/>
        <v>3.7747299575866089</v>
      </c>
      <c r="AP104" s="18">
        <f t="shared" si="228"/>
        <v>3.4584816954998487</v>
      </c>
      <c r="AQ104" s="18">
        <f t="shared" si="229"/>
        <v>6.0354375542730709</v>
      </c>
      <c r="AS104" t="str">
        <f t="shared" si="258"/>
        <v>81 Process, plant and machine operatives</v>
      </c>
      <c r="AT104" s="18">
        <f t="shared" si="230"/>
        <v>-2.7301704465973686</v>
      </c>
      <c r="AU104" s="18">
        <f t="shared" si="230"/>
        <v>-8.1313635364234749</v>
      </c>
      <c r="AV104" s="18">
        <f t="shared" si="230"/>
        <v>4.5341338172699475</v>
      </c>
      <c r="AW104" s="18">
        <f t="shared" si="230"/>
        <v>2.730248354746867</v>
      </c>
      <c r="AX104" s="18">
        <f t="shared" si="231"/>
        <v>2.5717062028538518</v>
      </c>
      <c r="AZ104" s="18">
        <f t="shared" si="232"/>
        <v>3.3280579769866092</v>
      </c>
      <c r="BA104" s="18">
        <f t="shared" si="233"/>
        <v>3.4076012646815146</v>
      </c>
      <c r="BB104" s="18">
        <f t="shared" si="234"/>
        <v>5.6702665649752459</v>
      </c>
      <c r="BD104" t="str">
        <f t="shared" si="259"/>
        <v>81 Process, plant and machine operatives</v>
      </c>
      <c r="BE104" s="18">
        <f t="shared" si="235"/>
        <v>2.3607748067717926</v>
      </c>
      <c r="BF104" s="18">
        <f t="shared" si="235"/>
        <v>-14.380106690191663</v>
      </c>
      <c r="BG104" s="18">
        <f t="shared" si="235"/>
        <v>4.0184809037850711</v>
      </c>
      <c r="BH104" s="18">
        <f t="shared" si="235"/>
        <v>0.99261831766850328</v>
      </c>
      <c r="BI104" s="18">
        <f t="shared" si="236"/>
        <v>0.88206674940460861</v>
      </c>
      <c r="BK104" s="18">
        <f t="shared" si="237"/>
        <v>1.9913303994999909</v>
      </c>
      <c r="BL104" s="18">
        <f t="shared" si="238"/>
        <v>2.5629064624685283</v>
      </c>
      <c r="BM104" s="18">
        <f t="shared" si="239"/>
        <v>4.0188338453722716</v>
      </c>
      <c r="BO104" t="str">
        <f t="shared" si="260"/>
        <v>81 Process, plant and machine operatives</v>
      </c>
      <c r="BP104" s="18">
        <f t="shared" si="240"/>
        <v>1.2308395833743768</v>
      </c>
      <c r="BQ104" s="18">
        <f t="shared" si="240"/>
        <v>-19.790145575597538</v>
      </c>
      <c r="BR104" s="18">
        <f t="shared" si="240"/>
        <v>3.7727374188902152</v>
      </c>
      <c r="BS104" s="18">
        <f t="shared" si="240"/>
        <v>-0.72720887697823589</v>
      </c>
      <c r="BT104" s="18">
        <f t="shared" si="241"/>
        <v>-0.6748679297767457</v>
      </c>
      <c r="BV104" s="18">
        <f t="shared" si="242"/>
        <v>0.75066299890131916</v>
      </c>
      <c r="BW104" s="18">
        <f t="shared" si="243"/>
        <v>2.6720196431363696</v>
      </c>
      <c r="BX104" s="18">
        <f t="shared" si="244"/>
        <v>3.1997185941694761</v>
      </c>
      <c r="BZ104" t="str">
        <f t="shared" si="261"/>
        <v>81 Process, plant and machine operatives</v>
      </c>
      <c r="CA104" s="18">
        <f t="shared" si="245"/>
        <v>-2.3291450411360159</v>
      </c>
      <c r="CB104" s="18">
        <f t="shared" si="245"/>
        <v>-14.497644223129026</v>
      </c>
      <c r="CC104" s="18">
        <f t="shared" si="245"/>
        <v>-1.3661029783400336</v>
      </c>
      <c r="CD104" s="18">
        <f t="shared" si="245"/>
        <v>-6.8809542201744733</v>
      </c>
      <c r="CE104" s="18">
        <f t="shared" si="246"/>
        <v>-5.6958319066123249</v>
      </c>
      <c r="CG104" s="18">
        <f t="shared" si="247"/>
        <v>-5.0778116116125593</v>
      </c>
      <c r="CH104" s="18">
        <f t="shared" si="248"/>
        <v>1.7134399202372252</v>
      </c>
      <c r="CI104" s="18">
        <f t="shared" si="249"/>
        <v>-1.918069022452018</v>
      </c>
      <c r="CK104" t="str">
        <f t="shared" si="262"/>
        <v>81 Process, plant and machine operatives</v>
      </c>
      <c r="CL104" s="18">
        <f t="shared" si="250"/>
        <v>-8.4741677298040941</v>
      </c>
      <c r="CM104" s="18">
        <f t="shared" si="250"/>
        <v>-13.330083258578018</v>
      </c>
      <c r="CN104" s="18">
        <f t="shared" si="250"/>
        <v>-18.018597111349944</v>
      </c>
      <c r="CO104" s="18">
        <f t="shared" si="250"/>
        <v>-9.3065669036207055</v>
      </c>
      <c r="CP104" s="18">
        <f t="shared" si="251"/>
        <v>-12.373044984025539</v>
      </c>
      <c r="CR104" s="18">
        <f t="shared" si="252"/>
        <v>-12.308867967501646</v>
      </c>
      <c r="CS104" s="18">
        <f t="shared" si="253"/>
        <v>0.59057198204581773</v>
      </c>
      <c r="CT104" s="18">
        <f t="shared" si="254"/>
        <v>-9.2868906995594909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13.119995097616144</v>
      </c>
      <c r="C105" s="18">
        <f t="shared" si="210"/>
        <v>-24.002360996044491</v>
      </c>
      <c r="D105" s="18">
        <f t="shared" si="210"/>
        <v>10.118642304061476</v>
      </c>
      <c r="E105" s="18">
        <f t="shared" si="210"/>
        <v>6.1437777224392143</v>
      </c>
      <c r="F105" s="18">
        <f t="shared" si="211"/>
        <v>5.1515331045463686</v>
      </c>
      <c r="H105" s="18">
        <f t="shared" si="212"/>
        <v>7.4525293666273695</v>
      </c>
      <c r="I105" s="18">
        <f t="shared" si="213"/>
        <v>5.3112531173667321</v>
      </c>
      <c r="J105" s="18">
        <f t="shared" si="214"/>
        <v>9.8857666597833784</v>
      </c>
      <c r="L105" t="str">
        <f t="shared" si="255"/>
        <v>82 Transport and mobile machine drivers and operatives</v>
      </c>
      <c r="M105" s="18">
        <f t="shared" si="215"/>
        <v>9.9714912018617596</v>
      </c>
      <c r="N105" s="18">
        <f t="shared" si="215"/>
        <v>-20.345253794525796</v>
      </c>
      <c r="O105" s="18">
        <f t="shared" si="215"/>
        <v>8.9932581486380059</v>
      </c>
      <c r="P105" s="18">
        <f t="shared" si="215"/>
        <v>6.0043160253784755</v>
      </c>
      <c r="Q105" s="18">
        <f t="shared" si="216"/>
        <v>5.0365218570145309</v>
      </c>
      <c r="S105" s="18">
        <f t="shared" si="217"/>
        <v>6.9914098887279952</v>
      </c>
      <c r="T105" s="18">
        <f t="shared" si="218"/>
        <v>5.0343378934124994</v>
      </c>
      <c r="U105" s="18">
        <f t="shared" si="219"/>
        <v>9.3936313324453735</v>
      </c>
      <c r="W105" t="str">
        <f t="shared" si="256"/>
        <v>82 Transport and mobile machine drivers and operatives</v>
      </c>
      <c r="X105" s="18">
        <f t="shared" si="220"/>
        <v>3.8874249040264042</v>
      </c>
      <c r="Y105" s="18">
        <f t="shared" si="220"/>
        <v>-0.6400689367921153</v>
      </c>
      <c r="Z105" s="18">
        <f t="shared" si="220"/>
        <v>5.4085377195030038</v>
      </c>
      <c r="AA105" s="18">
        <f t="shared" si="220"/>
        <v>3.9721467259324239</v>
      </c>
      <c r="AB105" s="18">
        <f t="shared" si="221"/>
        <v>4.1232033982179228</v>
      </c>
      <c r="AD105" s="18">
        <f t="shared" si="222"/>
        <v>4.4487556077580592</v>
      </c>
      <c r="AE105" s="18">
        <f t="shared" si="223"/>
        <v>4.5851362416120089</v>
      </c>
      <c r="AF105" s="18">
        <f t="shared" si="224"/>
        <v>7.3069406654761249</v>
      </c>
      <c r="AH105" t="str">
        <f t="shared" si="257"/>
        <v>82 Transport and mobile machine drivers and operatives</v>
      </c>
      <c r="AI105" s="18">
        <f t="shared" si="225"/>
        <v>2.6419750791945695</v>
      </c>
      <c r="AJ105" s="18">
        <f t="shared" si="225"/>
        <v>-6.377210023367164</v>
      </c>
      <c r="AK105" s="18">
        <f t="shared" si="225"/>
        <v>4.4291401164991973</v>
      </c>
      <c r="AL105" s="18">
        <f t="shared" si="225"/>
        <v>2.5583991818192597</v>
      </c>
      <c r="AM105" s="18">
        <f t="shared" si="226"/>
        <v>2.5534208087910626</v>
      </c>
      <c r="AO105" s="18">
        <f t="shared" si="227"/>
        <v>3.1782259328299478</v>
      </c>
      <c r="AP105" s="18">
        <f t="shared" si="228"/>
        <v>4.140476072718835</v>
      </c>
      <c r="AQ105" s="18">
        <f t="shared" si="229"/>
        <v>6.1173850293330556</v>
      </c>
      <c r="AS105" t="str">
        <f t="shared" si="258"/>
        <v>82 Transport and mobile machine drivers and operatives</v>
      </c>
      <c r="AT105" s="18">
        <f t="shared" si="230"/>
        <v>0.67273667242655488</v>
      </c>
      <c r="AU105" s="18">
        <f t="shared" si="230"/>
        <v>-4.7086641873799522</v>
      </c>
      <c r="AV105" s="18">
        <f t="shared" si="230"/>
        <v>3.1056170239759151</v>
      </c>
      <c r="AW105" s="18">
        <f t="shared" si="230"/>
        <v>2.0846263914813257</v>
      </c>
      <c r="AX105" s="18">
        <f t="shared" si="231"/>
        <v>1.9628063081889247</v>
      </c>
      <c r="AZ105" s="18">
        <f t="shared" si="232"/>
        <v>2.4238282703105574</v>
      </c>
      <c r="BA105" s="18">
        <f t="shared" si="233"/>
        <v>3.9779983135543873</v>
      </c>
      <c r="BB105" s="18">
        <f t="shared" si="234"/>
        <v>5.4842251329084934</v>
      </c>
      <c r="BD105" t="str">
        <f t="shared" si="259"/>
        <v>82 Transport and mobile machine drivers and operatives</v>
      </c>
      <c r="BE105" s="18">
        <f t="shared" si="235"/>
        <v>4.6396799181430026</v>
      </c>
      <c r="BF105" s="18">
        <f t="shared" si="235"/>
        <v>-8.7311497149216155</v>
      </c>
      <c r="BG105" s="18">
        <f t="shared" si="235"/>
        <v>3.519391175251263</v>
      </c>
      <c r="BH105" s="18">
        <f t="shared" si="235"/>
        <v>1.619832802727994</v>
      </c>
      <c r="BI105" s="18">
        <f t="shared" si="236"/>
        <v>1.5257000707731949</v>
      </c>
      <c r="BK105" s="18">
        <f t="shared" si="237"/>
        <v>2.2491140563155598</v>
      </c>
      <c r="BL105" s="18">
        <f t="shared" si="238"/>
        <v>3.3133684789414142</v>
      </c>
      <c r="BM105" s="18">
        <f t="shared" si="239"/>
        <v>4.8217933485557696</v>
      </c>
      <c r="BO105" t="str">
        <f t="shared" si="260"/>
        <v>82 Transport and mobile machine drivers and operatives</v>
      </c>
      <c r="BP105" s="18">
        <f t="shared" si="240"/>
        <v>3.999839136398986</v>
      </c>
      <c r="BQ105" s="18">
        <f t="shared" si="240"/>
        <v>-16.93996754383511</v>
      </c>
      <c r="BR105" s="18">
        <f t="shared" si="240"/>
        <v>3.6761530527051223</v>
      </c>
      <c r="BS105" s="18">
        <f t="shared" si="240"/>
        <v>0.37773470990745128</v>
      </c>
      <c r="BT105" s="18">
        <f t="shared" si="241"/>
        <v>0.20399191078668277</v>
      </c>
      <c r="BV105" s="18">
        <f t="shared" si="242"/>
        <v>1.4653797245921307</v>
      </c>
      <c r="BW105" s="18">
        <f t="shared" si="243"/>
        <v>3.519647054766728</v>
      </c>
      <c r="BX105" s="18">
        <f t="shared" si="244"/>
        <v>4.4591886215807897</v>
      </c>
      <c r="BZ105" t="str">
        <f t="shared" si="261"/>
        <v>82 Transport and mobile machine drivers and operatives</v>
      </c>
      <c r="CA105" s="18">
        <f t="shared" si="245"/>
        <v>-1.5206777657811643</v>
      </c>
      <c r="CB105" s="18">
        <f t="shared" si="245"/>
        <v>-10.043065117514827</v>
      </c>
      <c r="CC105" s="18">
        <f t="shared" si="245"/>
        <v>-2.3977024905952105</v>
      </c>
      <c r="CD105" s="18">
        <f t="shared" si="245"/>
        <v>-3.0730482115498448</v>
      </c>
      <c r="CE105" s="18">
        <f t="shared" si="246"/>
        <v>-3.3145160843332966</v>
      </c>
      <c r="CG105" s="18">
        <f t="shared" si="247"/>
        <v>-2.8484537924608366</v>
      </c>
      <c r="CH105" s="18">
        <f t="shared" si="248"/>
        <v>2.1719218284777631</v>
      </c>
      <c r="CI105" s="18">
        <f t="shared" si="249"/>
        <v>0.18787339647390322</v>
      </c>
      <c r="CK105" t="str">
        <f t="shared" si="262"/>
        <v>82 Transport and mobile machine drivers and operatives</v>
      </c>
      <c r="CL105" s="18">
        <f t="shared" si="250"/>
        <v>0.72227552876715784</v>
      </c>
      <c r="CM105" s="18">
        <f t="shared" si="250"/>
        <v>-8.5139397314813792</v>
      </c>
      <c r="CN105" s="18">
        <f t="shared" si="250"/>
        <v>-9.317726157011986</v>
      </c>
      <c r="CO105" s="18">
        <f t="shared" si="250"/>
        <v>-8.0067342069424896</v>
      </c>
      <c r="CP105" s="18">
        <f t="shared" si="251"/>
        <v>-8.4500827120752238</v>
      </c>
      <c r="CR105" s="18">
        <f t="shared" si="252"/>
        <v>-8.4458239930090819</v>
      </c>
      <c r="CS105" s="18">
        <f t="shared" si="253"/>
        <v>1.3244874506550319</v>
      </c>
      <c r="CT105" s="18">
        <f t="shared" si="254"/>
        <v>-4.7177715330739005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0.51045765358812556</v>
      </c>
      <c r="C106" s="18">
        <f t="shared" si="210"/>
        <v>-22.734875475190496</v>
      </c>
      <c r="D106" s="18">
        <f t="shared" si="210"/>
        <v>40.149035048718652</v>
      </c>
      <c r="E106" s="18">
        <f t="shared" si="210"/>
        <v>10.267605021560588</v>
      </c>
      <c r="F106" s="18">
        <f t="shared" si="211"/>
        <v>16.235380863603833</v>
      </c>
      <c r="H106" s="18">
        <f t="shared" si="212"/>
        <v>19.443356366521947</v>
      </c>
      <c r="I106" s="18">
        <f t="shared" si="213"/>
        <v>13.06493906207573</v>
      </c>
      <c r="J106" s="18">
        <f t="shared" si="214"/>
        <v>21.973274478007852</v>
      </c>
      <c r="L106" t="str">
        <f t="shared" si="255"/>
        <v>91 Elementary trades and related occupations</v>
      </c>
      <c r="M106" s="18">
        <f t="shared" si="215"/>
        <v>6.0598321709893099</v>
      </c>
      <c r="N106" s="18">
        <f t="shared" si="215"/>
        <v>-30.683600872519399</v>
      </c>
      <c r="O106" s="18">
        <f t="shared" si="215"/>
        <v>23.010498782707465</v>
      </c>
      <c r="P106" s="18">
        <f t="shared" si="215"/>
        <v>9.6748997643865131</v>
      </c>
      <c r="Q106" s="18">
        <f t="shared" si="216"/>
        <v>10.465384751789797</v>
      </c>
      <c r="S106" s="18">
        <f t="shared" si="217"/>
        <v>13.951196741439809</v>
      </c>
      <c r="T106" s="18">
        <f t="shared" si="218"/>
        <v>8.5966923570163889</v>
      </c>
      <c r="U106" s="18">
        <f t="shared" si="219"/>
        <v>16.224124363929725</v>
      </c>
      <c r="W106" t="str">
        <f t="shared" si="256"/>
        <v>91 Elementary trades and related occupations</v>
      </c>
      <c r="X106" s="18">
        <f t="shared" si="220"/>
        <v>-4.3018804480696948</v>
      </c>
      <c r="Y106" s="18">
        <f t="shared" si="220"/>
        <v>-8.9295330852172334</v>
      </c>
      <c r="Z106" s="18">
        <f t="shared" si="220"/>
        <v>25.32165445512069</v>
      </c>
      <c r="AA106" s="18">
        <f t="shared" si="220"/>
        <v>4.9745949131939415</v>
      </c>
      <c r="AB106" s="18">
        <f t="shared" si="221"/>
        <v>9.9694086608633334</v>
      </c>
      <c r="AD106" s="18">
        <f t="shared" si="222"/>
        <v>11.360586996130184</v>
      </c>
      <c r="AE106" s="18">
        <f t="shared" si="223"/>
        <v>8.8424443396987193</v>
      </c>
      <c r="AF106" s="18">
        <f t="shared" si="224"/>
        <v>14.465050501933829</v>
      </c>
      <c r="AH106" t="str">
        <f t="shared" si="257"/>
        <v>91 Elementary trades and related occupations</v>
      </c>
      <c r="AI106" s="18">
        <f t="shared" si="225"/>
        <v>-3.2879077338532237</v>
      </c>
      <c r="AJ106" s="18">
        <f t="shared" si="225"/>
        <v>-11.587079899543184</v>
      </c>
      <c r="AK106" s="18">
        <f t="shared" si="225"/>
        <v>22.625293272508195</v>
      </c>
      <c r="AL106" s="18">
        <f t="shared" si="225"/>
        <v>4.5740512500147767</v>
      </c>
      <c r="AM106" s="18">
        <f t="shared" si="226"/>
        <v>8.7623192892298807</v>
      </c>
      <c r="AO106" s="18">
        <f t="shared" si="227"/>
        <v>10.274722887834752</v>
      </c>
      <c r="AP106" s="18">
        <f t="shared" si="228"/>
        <v>8.1910112895403167</v>
      </c>
      <c r="AQ106" s="18">
        <f t="shared" si="229"/>
        <v>13.399043389137022</v>
      </c>
      <c r="AS106" t="str">
        <f t="shared" si="258"/>
        <v>91 Elementary trades and related occupations</v>
      </c>
      <c r="AT106" s="18">
        <f t="shared" si="230"/>
        <v>-4.0731766558914746</v>
      </c>
      <c r="AU106" s="18">
        <f t="shared" si="230"/>
        <v>-2.0556208147709198</v>
      </c>
      <c r="AV106" s="18">
        <f t="shared" si="230"/>
        <v>23.050223341715181</v>
      </c>
      <c r="AW106" s="18">
        <f t="shared" si="230"/>
        <v>4.1763515161578502</v>
      </c>
      <c r="AX106" s="18">
        <f t="shared" si="231"/>
        <v>9.3182539555254795</v>
      </c>
      <c r="AZ106" s="18">
        <f t="shared" si="232"/>
        <v>10.12186664319743</v>
      </c>
      <c r="BA106" s="18">
        <f t="shared" si="233"/>
        <v>7.7494324822535265</v>
      </c>
      <c r="BB106" s="18">
        <f t="shared" si="234"/>
        <v>13.06775319176996</v>
      </c>
      <c r="BD106" t="str">
        <f t="shared" si="259"/>
        <v>91 Elementary trades and related occupations</v>
      </c>
      <c r="BE106" s="18">
        <f t="shared" si="235"/>
        <v>-0.22985720494679285</v>
      </c>
      <c r="BF106" s="18">
        <f t="shared" si="235"/>
        <v>-14.498821244453254</v>
      </c>
      <c r="BG106" s="18">
        <f t="shared" si="235"/>
        <v>14.458002472702081</v>
      </c>
      <c r="BH106" s="18">
        <f t="shared" si="235"/>
        <v>2.9714458336271621</v>
      </c>
      <c r="BI106" s="18">
        <f t="shared" si="236"/>
        <v>5.2018044045123446</v>
      </c>
      <c r="BK106" s="18">
        <f t="shared" si="237"/>
        <v>6.6661437687723479</v>
      </c>
      <c r="BL106" s="18">
        <f t="shared" si="238"/>
        <v>4.5049173836098966</v>
      </c>
      <c r="BM106" s="18">
        <f t="shared" si="239"/>
        <v>8.852685036514707</v>
      </c>
      <c r="BO106" t="str">
        <f t="shared" si="260"/>
        <v>91 Elementary trades and related occupations</v>
      </c>
      <c r="BP106" s="18">
        <f t="shared" si="240"/>
        <v>-0.94846574153524266</v>
      </c>
      <c r="BQ106" s="18">
        <f t="shared" si="240"/>
        <v>-16.936553884830019</v>
      </c>
      <c r="BR106" s="18">
        <f t="shared" si="240"/>
        <v>14.205267579370462</v>
      </c>
      <c r="BS106" s="18">
        <f t="shared" si="240"/>
        <v>1.4186284408834959</v>
      </c>
      <c r="BT106" s="18">
        <f t="shared" si="241"/>
        <v>3.947397874913694</v>
      </c>
      <c r="BV106" s="18">
        <f t="shared" si="242"/>
        <v>5.5132986475373569</v>
      </c>
      <c r="BW106" s="18">
        <f t="shared" si="243"/>
        <v>4.1387462358331684</v>
      </c>
      <c r="BX106" s="18">
        <f t="shared" si="244"/>
        <v>7.7739516542111975</v>
      </c>
      <c r="BZ106" t="str">
        <f t="shared" si="261"/>
        <v>91 Elementary trades and related occupations</v>
      </c>
      <c r="CA106" s="18">
        <f t="shared" si="245"/>
        <v>-2.7353304279661761</v>
      </c>
      <c r="CB106" s="18">
        <f t="shared" si="245"/>
        <v>-14.538175362428763</v>
      </c>
      <c r="CC106" s="18">
        <f t="shared" si="245"/>
        <v>10.186208240693894</v>
      </c>
      <c r="CD106" s="18">
        <f t="shared" si="245"/>
        <v>-1.5394895913552475</v>
      </c>
      <c r="CE106" s="18">
        <f t="shared" si="246"/>
        <v>1.08560710626322</v>
      </c>
      <c r="CG106" s="18">
        <f t="shared" si="247"/>
        <v>2.2234344199120626</v>
      </c>
      <c r="CH106" s="18">
        <f t="shared" si="248"/>
        <v>3.3909528675666767</v>
      </c>
      <c r="CI106" s="18">
        <f t="shared" si="249"/>
        <v>4.8672218071718287</v>
      </c>
      <c r="CK106" t="str">
        <f t="shared" si="262"/>
        <v>91 Elementary trades and related occupations</v>
      </c>
      <c r="CL106" s="18">
        <f t="shared" si="250"/>
        <v>-6.1625559624481578</v>
      </c>
      <c r="CM106" s="18">
        <f t="shared" si="250"/>
        <v>-5.2848154598246655</v>
      </c>
      <c r="CN106" s="18">
        <f t="shared" si="250"/>
        <v>4.9707539134585366</v>
      </c>
      <c r="CO106" s="18">
        <f t="shared" si="250"/>
        <v>-2.2285375184105893</v>
      </c>
      <c r="CP106" s="18">
        <f t="shared" si="251"/>
        <v>-0.23168345431727744</v>
      </c>
      <c r="CR106" s="18">
        <f t="shared" si="252"/>
        <v>0.11462226867315906</v>
      </c>
      <c r="CS106" s="18">
        <f t="shared" si="253"/>
        <v>2.3838043318801905</v>
      </c>
      <c r="CT106" s="18">
        <f t="shared" si="254"/>
        <v>2.4664203923204564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11.399855363953471</v>
      </c>
      <c r="C107" s="18">
        <f t="shared" si="210"/>
        <v>-15.923493948189726</v>
      </c>
      <c r="D107" s="18">
        <f t="shared" si="210"/>
        <v>5.8984208947052919</v>
      </c>
      <c r="E107" s="18">
        <f t="shared" si="210"/>
        <v>4.9963941459212569</v>
      </c>
      <c r="F107" s="18">
        <f t="shared" si="211"/>
        <v>3.825521238116858</v>
      </c>
      <c r="H107" s="18">
        <f t="shared" si="212"/>
        <v>5.2962127777645085</v>
      </c>
      <c r="I107" s="18">
        <f t="shared" si="213"/>
        <v>3.9880872702871439</v>
      </c>
      <c r="J107" s="18">
        <f t="shared" si="214"/>
        <v>7.5184662404331304</v>
      </c>
      <c r="L107" t="str">
        <f t="shared" ref="L107" si="263">A107</f>
        <v>92 Elementary administration and service occupations</v>
      </c>
      <c r="M107" s="18">
        <f t="shared" si="215"/>
        <v>11.352257392395714</v>
      </c>
      <c r="N107" s="18">
        <f t="shared" si="215"/>
        <v>-6.4768597798519174</v>
      </c>
      <c r="O107" s="18">
        <f t="shared" si="215"/>
        <v>6.4615135689554792</v>
      </c>
      <c r="P107" s="18">
        <f t="shared" si="215"/>
        <v>6.6422611181436997</v>
      </c>
      <c r="Q107" s="18">
        <f t="shared" si="216"/>
        <v>5.7148460950188218</v>
      </c>
      <c r="S107" s="18">
        <f t="shared" si="217"/>
        <v>6.5819778642923765</v>
      </c>
      <c r="T107" s="18">
        <f t="shared" si="218"/>
        <v>4.4744670220551175</v>
      </c>
      <c r="U107" s="18">
        <f t="shared" si="219"/>
        <v>8.772091321241593</v>
      </c>
      <c r="W107" t="str">
        <f t="shared" ref="W107" si="264">A107</f>
        <v>92 Elementary administration and service occupations</v>
      </c>
      <c r="X107" s="18">
        <f t="shared" si="220"/>
        <v>1.8357515636202137</v>
      </c>
      <c r="Y107" s="18">
        <f t="shared" si="220"/>
        <v>9.3806779905655233</v>
      </c>
      <c r="Z107" s="18">
        <f t="shared" si="220"/>
        <v>1.7846054004378109</v>
      </c>
      <c r="AA107" s="18">
        <f t="shared" si="220"/>
        <v>2.4973425900252755</v>
      </c>
      <c r="AB107" s="18">
        <f t="shared" si="221"/>
        <v>2.6903944813187586</v>
      </c>
      <c r="AD107" s="18">
        <f t="shared" si="222"/>
        <v>2.2592107039156817</v>
      </c>
      <c r="AE107" s="18">
        <f t="shared" si="223"/>
        <v>3.8819838211778812</v>
      </c>
      <c r="AF107" s="18">
        <f t="shared" si="224"/>
        <v>5.296104371141297</v>
      </c>
      <c r="AH107" t="str">
        <f t="shared" ref="AH107" si="265">L107</f>
        <v>92 Elementary administration and service occupations</v>
      </c>
      <c r="AI107" s="18">
        <f t="shared" si="225"/>
        <v>1.7955171208726917</v>
      </c>
      <c r="AJ107" s="18">
        <f t="shared" si="225"/>
        <v>9.2854195734253242</v>
      </c>
      <c r="AK107" s="18">
        <f t="shared" si="225"/>
        <v>1.2354428789759675</v>
      </c>
      <c r="AL107" s="18">
        <f t="shared" si="225"/>
        <v>2.9578007937036022</v>
      </c>
      <c r="AM107" s="18">
        <f t="shared" si="226"/>
        <v>2.7989333287428364</v>
      </c>
      <c r="AO107" s="18">
        <f t="shared" si="227"/>
        <v>2.38044996182325</v>
      </c>
      <c r="AP107" s="18">
        <f t="shared" si="228"/>
        <v>3.6294663264258009</v>
      </c>
      <c r="AQ107" s="18">
        <f t="shared" si="229"/>
        <v>5.1707692617436907</v>
      </c>
      <c r="AS107" t="str">
        <f t="shared" ref="AS107" si="266">W107</f>
        <v>92 Elementary administration and service occupations</v>
      </c>
      <c r="AT107" s="18">
        <f t="shared" si="230"/>
        <v>0.34942121041634522</v>
      </c>
      <c r="AU107" s="18">
        <f t="shared" si="230"/>
        <v>10.81526438469329</v>
      </c>
      <c r="AV107" s="18">
        <f t="shared" si="230"/>
        <v>0.96329915547892497</v>
      </c>
      <c r="AW107" s="18">
        <f t="shared" si="230"/>
        <v>2.940329986064083</v>
      </c>
      <c r="AX107" s="18">
        <f t="shared" si="231"/>
        <v>2.7908721544567916</v>
      </c>
      <c r="AZ107" s="18">
        <f t="shared" si="232"/>
        <v>2.2770552139361078</v>
      </c>
      <c r="BA107" s="18">
        <f t="shared" si="233"/>
        <v>3.6724904402680947</v>
      </c>
      <c r="BB107" s="18">
        <f t="shared" si="234"/>
        <v>5.1353184921152151</v>
      </c>
      <c r="BD107" t="str">
        <f t="shared" ref="BD107" si="267">AH107</f>
        <v>92 Elementary administration and service occupations</v>
      </c>
      <c r="BE107" s="18">
        <f t="shared" si="235"/>
        <v>0.8346433154085231</v>
      </c>
      <c r="BF107" s="18">
        <f t="shared" si="235"/>
        <v>-8.0076645242997291</v>
      </c>
      <c r="BG107" s="18">
        <f t="shared" si="235"/>
        <v>-2.3806122638597493</v>
      </c>
      <c r="BH107" s="18">
        <f t="shared" si="235"/>
        <v>-1.156561239881293</v>
      </c>
      <c r="BI107" s="18">
        <f t="shared" si="236"/>
        <v>-1.9817585768716062</v>
      </c>
      <c r="BK107" s="18">
        <f t="shared" si="237"/>
        <v>-1.5662741901312671</v>
      </c>
      <c r="BL107" s="18">
        <f t="shared" si="238"/>
        <v>2.3696337371490683</v>
      </c>
      <c r="BM107" s="18">
        <f t="shared" si="239"/>
        <v>1.2792513284509255</v>
      </c>
      <c r="BO107" t="str">
        <f t="shared" ref="BO107" si="268">AS107</f>
        <v>92 Elementary administration and service occupations</v>
      </c>
      <c r="BP107" s="18">
        <f t="shared" si="240"/>
        <v>3.4514579970060355</v>
      </c>
      <c r="BQ107" s="18">
        <f t="shared" si="240"/>
        <v>-18.538676183460044</v>
      </c>
      <c r="BR107" s="18">
        <f t="shared" si="240"/>
        <v>0.54916684103567537</v>
      </c>
      <c r="BS107" s="18">
        <f t="shared" si="240"/>
        <v>-0.78259590998441819</v>
      </c>
      <c r="BT107" s="18">
        <f t="shared" si="241"/>
        <v>-1.5886582993160259</v>
      </c>
      <c r="BV107" s="18">
        <f t="shared" si="242"/>
        <v>-0.34064651477616614</v>
      </c>
      <c r="BW107" s="18">
        <f t="shared" si="243"/>
        <v>2.7440052460066866</v>
      </c>
      <c r="BX107" s="18">
        <f t="shared" si="244"/>
        <v>2.5126824766471101</v>
      </c>
      <c r="BZ107" t="str">
        <f t="shared" ref="BZ107" si="269">BD107</f>
        <v>92 Elementary administration and service occupations</v>
      </c>
      <c r="CA107" s="18">
        <f t="shared" si="245"/>
        <v>0.95087311500103855</v>
      </c>
      <c r="CB107" s="18">
        <f t="shared" si="245"/>
        <v>-14.592491620020764</v>
      </c>
      <c r="CC107" s="18">
        <f t="shared" si="245"/>
        <v>-3.7699453536394256</v>
      </c>
      <c r="CD107" s="18">
        <f t="shared" si="245"/>
        <v>-4.1599671336935433</v>
      </c>
      <c r="CE107" s="18">
        <f t="shared" si="246"/>
        <v>-4.7269752799306453</v>
      </c>
      <c r="CG107" s="18">
        <f t="shared" si="247"/>
        <v>-4.030135831238213</v>
      </c>
      <c r="CH107" s="18">
        <f t="shared" si="248"/>
        <v>1.7919612485803205</v>
      </c>
      <c r="CI107" s="18">
        <f t="shared" si="249"/>
        <v>-1.1179540181491143</v>
      </c>
      <c r="CK107" t="str">
        <f t="shared" ref="CK107" si="270">BO107</f>
        <v>92 Elementary administration and service occupations</v>
      </c>
      <c r="CL107" s="18">
        <f t="shared" si="250"/>
        <v>-7.6014992348905412</v>
      </c>
      <c r="CM107" s="18">
        <f t="shared" si="250"/>
        <v>-3.0747609185652447</v>
      </c>
      <c r="CN107" s="18">
        <f t="shared" si="250"/>
        <v>-11.99616854951131</v>
      </c>
      <c r="CO107" s="18">
        <f t="shared" si="250"/>
        <v>-6.5359191023221079</v>
      </c>
      <c r="CP107" s="18">
        <f t="shared" si="251"/>
        <v>-8.0689942944014881</v>
      </c>
      <c r="CR107" s="18">
        <f t="shared" si="252"/>
        <v>-8.3926430146180948</v>
      </c>
      <c r="CS107" s="18">
        <f t="shared" si="253"/>
        <v>0.9179226466651258</v>
      </c>
      <c r="CT107" s="18">
        <f t="shared" si="254"/>
        <v>-5.6884854161058485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9.0268513999478106</v>
      </c>
      <c r="C109" s="26">
        <f>IF(AND(D$6-C$6 &lt;&gt; 0,C35&lt;&gt;0,D35&lt;&gt;0),(EXP(LN(D35/C35)/(D$6-C$6))-1)*100,0)</f>
        <v>-2.6331300497520083</v>
      </c>
      <c r="D109" s="26">
        <f>IF(AND(E$6-D$6 &lt;&gt; 0,D35&lt;&gt;0,E35&lt;&gt;0),(EXP(LN(E35/D35)/(E$6-D$6))-1)*100,0)</f>
        <v>5.202089459138981</v>
      </c>
      <c r="E109" s="26">
        <f>IF(AND(F$6-E$6 &lt;&gt; 0,E35&lt;&gt;0,F35&lt;&gt;0),(EXP(LN(F35/E35)/(F$6-E$6))-1)*100,0)</f>
        <v>3.8807979353178146</v>
      </c>
      <c r="F109" s="26">
        <f>IF(AND(F$6-C$6 &lt;&gt; 0,C35&lt;&gt;0,F35&lt;&gt;0),(EXP(LN(F35/C35)/(F$6-C$6))-1)*100,0)</f>
        <v>3.8706532337321686</v>
      </c>
      <c r="H109" s="26">
        <f t="shared" ref="H109" si="271">IF($F$6-$D$6 &lt;&gt; 0,(EXP(LN(1+(H72/100))/($F$6-$D$6))-1)*100,0)</f>
        <v>4.3193742041538252</v>
      </c>
      <c r="I109" s="26">
        <f t="shared" ref="I109" si="272">IF(D35&gt;0,((1+(I35/D35))^(1/($F$6-$D$6))-1)*100,0)</f>
        <v>3.4846748257600479</v>
      </c>
      <c r="J109" s="26">
        <f t="shared" ref="J109" si="273">IF($F$6-$D$6 &lt;&gt; 0,(EXP(LN(1+(J72/100))/($F$6-$D$6))-1)*100,0)</f>
        <v>6.4598627402826958</v>
      </c>
      <c r="L109" s="24" t="str">
        <f>L35</f>
        <v>All occupations</v>
      </c>
      <c r="M109" s="26">
        <f>IF(AND(N$6-M$6 &lt;&gt; 0,M35&lt;&gt;0,N35&lt;&gt;0),(EXP(LN(N35/M35)/(N$6-M$6))-1)*100,0)</f>
        <v>9.5956949561862395</v>
      </c>
      <c r="N109" s="26">
        <f>IF(AND(O$6-N$6 &lt;&gt; 0,N35&lt;&gt;0,O35&lt;&gt;0),(EXP(LN(O35/N35)/(O$6-N$6))-1)*100,0)</f>
        <v>-8.6447182291238267E-2</v>
      </c>
      <c r="O109" s="26">
        <f>IF(AND(P$6-O$6 &lt;&gt; 0,O35&lt;&gt;0,P35&lt;&gt;0),(EXP(LN(P35/O35)/(P$6-O$6))-1)*100,0)</f>
        <v>4.888306803488085</v>
      </c>
      <c r="P109" s="26">
        <f>IF(AND(Q$6-P$6 &lt;&gt; 0,P35&lt;&gt;0,Q35&lt;&gt;0),(EXP(LN(Q35/P35)/(Q$6-P$6))-1)*100,0)</f>
        <v>3.9088588427468318</v>
      </c>
      <c r="Q109" s="26">
        <f>IF(AND(Q$6-N$6 &lt;&gt; 0,N35&lt;&gt;0,Q35&lt;&gt;0),(EXP(LN(Q35/N35)/(Q$6-N$6))-1)*100,0)</f>
        <v>3.9588808540202525</v>
      </c>
      <c r="S109" s="26">
        <f t="shared" ref="S109" si="274">IF($F$6-$D$6 &lt;&gt; 0,(EXP(LN(1+(S72/100))/($F$6-$D$6))-1)*100,0)</f>
        <v>4.2343210229532247</v>
      </c>
      <c r="T109" s="26">
        <f t="shared" ref="T109" si="275">IF(O35&gt;0,((1+(T35/O35))^(1/($F$6-$D$6))-1)*100,0)</f>
        <v>3.5941108739623973</v>
      </c>
      <c r="U109" s="26">
        <f t="shared" ref="U109" si="276">IF($F$6-$D$6 &lt;&gt; 0,(EXP(LN(1+(U72/100))/($F$6-$D$6))-1)*100,0)</f>
        <v>6.4703547568981001</v>
      </c>
      <c r="W109" s="24" t="str">
        <f>W35</f>
        <v>All occupations</v>
      </c>
      <c r="X109" s="26">
        <f>IF(AND(Y$6-X$6 &lt;&gt; 0,X35&lt;&gt;0,Y35&lt;&gt;0),(EXP(LN(Y35/X35)/(Y$6-X$6))-1)*100,0)</f>
        <v>0.57254599776563886</v>
      </c>
      <c r="Y109" s="26">
        <f>IF(AND(Z$6-Y$6 &lt;&gt; 0,Y35&lt;&gt;0,Z35&lt;&gt;0),(EXP(LN(Z35/Y35)/(Z$6-Y$6))-1)*100,0)</f>
        <v>11.416839477953333</v>
      </c>
      <c r="Z109" s="26">
        <f>IF(AND(AA$6-Z$6 &lt;&gt; 0,Z35&lt;&gt;0,AA35&lt;&gt;0),(EXP(LN(AA35/Z35)/(AA$6-Z$6))-1)*100,0)</f>
        <v>1.3058516274480514</v>
      </c>
      <c r="AA109" s="26">
        <f>IF(AND(AB$6-AA$6 &lt;&gt; 0,AA35&lt;&gt;0,AB35&lt;&gt;0),(EXP(LN(AB35/AA35)/(AB$6-AA$6))-1)*100,0)</f>
        <v>1.3793851282460912</v>
      </c>
      <c r="AB109" s="26">
        <f>IF(AND(AB$6-Y$6 &lt;&gt; 0,Y35&lt;&gt;0,AB35&lt;&gt;0),(EXP(LN(AB35/Y35)/(AB$6-Y$6))-1)*100,0)</f>
        <v>1.9562260257716346</v>
      </c>
      <c r="AD109" s="26">
        <f t="shared" ref="AD109" si="277">IF($F$6-$D$6 &lt;&gt; 0,(EXP(LN(1+(AD72/100))/($F$6-$D$6))-1)*100,0)</f>
        <v>1.3548680326966878</v>
      </c>
      <c r="AE109" s="26">
        <f t="shared" ref="AE109" si="278">IF(Z35&gt;0,((1+(AE35/Z35))^(1/($F$6-$D$6))-1)*100,0)</f>
        <v>3.2504714026160952</v>
      </c>
      <c r="AF109" s="26">
        <f t="shared" ref="AF109" si="279">IF($F$6-$D$6 &lt;&gt; 0,(EXP(LN(1+(AF72/100))/($F$6-$D$6))-1)*100,0)</f>
        <v>4.1468141559799498</v>
      </c>
      <c r="AH109" s="24" t="str">
        <f>AH35</f>
        <v>All occupations</v>
      </c>
      <c r="AI109" s="26">
        <f>IF(AND(AJ$6-AI$6 &lt;&gt; 0,AI35&lt;&gt;0,AJ35&lt;&gt;0),(EXP(LN(AJ35/AI35)/(AJ$6-AI$6))-1)*100,0)</f>
        <v>-1.4122617505929691</v>
      </c>
      <c r="AJ109" s="26">
        <f>IF(AND(AK$6-AJ$6 &lt;&gt; 0,AJ35&lt;&gt;0,AK35&lt;&gt;0),(EXP(LN(AK35/AJ35)/(AK$6-AJ$6))-1)*100,0)</f>
        <v>11.765073237831247</v>
      </c>
      <c r="AK109" s="26">
        <f>IF(AND(AL$6-AK$6 &lt;&gt; 0,AK35&lt;&gt;0,AL35&lt;&gt;0),(EXP(LN(AL35/AK35)/(AL$6-AK$6))-1)*100,0)</f>
        <v>-0.43768533268894183</v>
      </c>
      <c r="AL109" s="26">
        <f>IF(AND(AM$6-AL$6 &lt;&gt; 0,AL35&lt;&gt;0,AM35&lt;&gt;0),(EXP(LN(AM35/AL35)/(AM$6-AL$6))-1)*100,0)</f>
        <v>0.93113202779071536</v>
      </c>
      <c r="AM109" s="26">
        <f>IF(AND(AM$6-AJ$6 &lt;&gt; 0,AJ35&lt;&gt;0,AM35&lt;&gt;0),(EXP(LN(AM35/AJ35)/(AM$6-AJ$6))-1)*100,0)</f>
        <v>1.1438613466235426</v>
      </c>
      <c r="AO109" s="26">
        <f t="shared" ref="AO109" si="280">IF($F$6-$D$6 &lt;&gt; 0,(EXP(LN(1+(AO72/100))/($F$6-$D$6))-1)*100,0)</f>
        <v>0.47278125203469301</v>
      </c>
      <c r="AP109" s="26">
        <f t="shared" ref="AP109" si="281">IF(AK35&gt;0,((1+(AP35/AK35))^(1/($F$6-$D$6))-1)*100,0)</f>
        <v>2.9383907417110056</v>
      </c>
      <c r="AQ109" s="26">
        <f t="shared" ref="AQ109" si="282">IF($F$6-$D$6 &lt;&gt; 0,(EXP(LN(1+(AQ72/100))/($F$6-$D$6))-1)*100,0)</f>
        <v>3.2572256304169267</v>
      </c>
      <c r="AS109" s="24" t="str">
        <f>AS35</f>
        <v>All occupations</v>
      </c>
      <c r="AT109" s="26">
        <f>IF(AND(AU$6-AT$6 &lt;&gt; 0,AT35&lt;&gt;0,AU35&lt;&gt;0),(EXP(LN(AU35/AT35)/(AU$6-AT$6))-1)*100,0)</f>
        <v>-0.6374710755352786</v>
      </c>
      <c r="AU109" s="26">
        <f>IF(AND(AV$6-AU$6 &lt;&gt; 0,AU35&lt;&gt;0,AV35&lt;&gt;0),(EXP(LN(AV35/AU35)/(AV$6-AU$6))-1)*100,0)</f>
        <v>9.8183474356799536</v>
      </c>
      <c r="AV109" s="26">
        <f>IF(AND(AW$6-AV$6 &lt;&gt; 0,AV35&lt;&gt;0,AW35&lt;&gt;0),(EXP(LN(AW35/AV35)/(AW$6-AV$6))-1)*100,0)</f>
        <v>0.71563746116705129</v>
      </c>
      <c r="AW109" s="26">
        <f>IF(AND(AX$6-AW$6 &lt;&gt; 0,AW35&lt;&gt;0,AX35&lt;&gt;0),(EXP(LN(AX35/AW35)/(AX$6-AW$6))-1)*100,0)</f>
        <v>1.333421187221262</v>
      </c>
      <c r="AX109" s="26">
        <f>IF(AND(AX$6-AU$6 &lt;&gt; 0,AU35&lt;&gt;0,AX35&lt;&gt;0),(EXP(LN(AX35/AU35)/(AX$6-AU$6))-1)*100,0)</f>
        <v>1.6495371512250667</v>
      </c>
      <c r="AZ109" s="26">
        <f t="shared" ref="AZ109" si="283">IF($F$6-$D$6 &lt;&gt; 0,(EXP(LN(1+(AZ72/100))/($F$6-$D$6))-1)*100,0)</f>
        <v>1.1270733724650039</v>
      </c>
      <c r="BA109" s="26">
        <f t="shared" ref="BA109" si="284">IF(AV35&gt;0,((1+(BA35/AV35))^(1/($F$6-$D$6))-1)*100,0)</f>
        <v>3.0140832781445415</v>
      </c>
      <c r="BB109" s="26">
        <f t="shared" ref="BB109" si="285">IF($F$6-$D$6 &lt;&gt; 0,(EXP(LN(1+(BB72/100))/($F$6-$D$6))-1)*100,0)</f>
        <v>3.7784225027091001</v>
      </c>
      <c r="BD109" s="24" t="str">
        <f>BD35</f>
        <v>All occupations</v>
      </c>
      <c r="BE109" s="26">
        <f>IF(AND(BF$6-BE$6 &lt;&gt; 0,BE35&lt;&gt;0,BF35&lt;&gt;0),(EXP(LN(BF35/BE35)/(BF$6-BE$6))-1)*100,0)</f>
        <v>2.8676860600841181</v>
      </c>
      <c r="BF109" s="26">
        <f>IF(AND(BG$6-BF$6 &lt;&gt; 0,BF35&lt;&gt;0,BG35&lt;&gt;0),(EXP(LN(BG35/BF35)/(BG$6-BF$6))-1)*100,0)</f>
        <v>-4.6376344618939136</v>
      </c>
      <c r="BG109" s="26">
        <f>IF(AND(BH$6-BG$6 &lt;&gt; 0,BG35&lt;&gt;0,BH35&lt;&gt;0),(EXP(LN(BH35/BG35)/(BH$6-BG$6))-1)*100,0)</f>
        <v>0.78764856664459426</v>
      </c>
      <c r="BH109" s="26">
        <f>IF(AND(BI$6-BH$6 &lt;&gt; 0,BH35&lt;&gt;0,BI35&lt;&gt;0),(EXP(LN(BI35/BH35)/(BI$6-BH$6))-1)*100,0)</f>
        <v>2.2207696518838915E-2</v>
      </c>
      <c r="BI109" s="26">
        <f>IF(AND(BI$6-BF$6 &lt;&gt; 0,BF35&lt;&gt;0,BI35&lt;&gt;0),(EXP(LN(BI35/BF35)/(BI$6-BF$6))-1)*100,0)</f>
        <v>-3.7727338213700001E-2</v>
      </c>
      <c r="BK109" s="26">
        <f t="shared" ref="BK109" si="286">IF($F$6-$D$6 &lt;&gt; 0,(EXP(LN(1+(BK72/100))/($F$6-$D$6))-1)*100,0)</f>
        <v>0.27670655114768739</v>
      </c>
      <c r="BL109" s="26">
        <f t="shared" ref="BL109" si="287">IF(BG35&gt;0,((1+(BL35/BG35))^(1/($F$6-$D$6))-1)*100,0)</f>
        <v>2.5857853878640258</v>
      </c>
      <c r="BM109" s="26">
        <f t="shared" ref="BM109" si="288">IF($F$6-$D$6 &lt;&gt; 0,(EXP(LN(1+(BM72/100))/($F$6-$D$6))-1)*100,0)</f>
        <v>2.7805231446318412</v>
      </c>
      <c r="BO109" s="24" t="str">
        <f>BO35</f>
        <v>All occupations</v>
      </c>
      <c r="BP109" s="26">
        <f>IF(AND(BQ$6-BP$6 &lt;&gt; 0,BP35&lt;&gt;0,BQ35&lt;&gt;0),(EXP(LN(BQ35/BP35)/(BQ$6-BP$6))-1)*100,0)</f>
        <v>1.6952875243734011</v>
      </c>
      <c r="BQ109" s="26">
        <f>IF(AND(BR$6-BQ$6 &lt;&gt; 0,BQ35&lt;&gt;0,BR35&lt;&gt;0),(EXP(LN(BR35/BQ35)/(BR$6-BQ$6))-1)*100,0)</f>
        <v>-13.702702934740129</v>
      </c>
      <c r="BR109" s="26">
        <f>IF(AND(BS$6-BR$6 &lt;&gt; 0,BR35&lt;&gt;0,BS35&lt;&gt;0),(EXP(LN(BS35/BR35)/(BS$6-BR$6))-1)*100,0)</f>
        <v>1.0709212040762806</v>
      </c>
      <c r="BS109" s="26">
        <f>IF(AND(BT$6-BS$6 &lt;&gt; 0,BS35&lt;&gt;0,BT35&lt;&gt;0),(EXP(LN(BT35/BS35)/(BT$6-BS$6))-1)*100,0)</f>
        <v>-1.2971008440294751</v>
      </c>
      <c r="BT109" s="26">
        <f>IF(AND(BT$6-BQ$6 &lt;&gt; 0,BQ35&lt;&gt;0,BT35&lt;&gt;0),(EXP(LN(BT35/BQ35)/(BT$6-BQ$6))-1)*100,0)</f>
        <v>-1.3943698490958112</v>
      </c>
      <c r="BV109" s="26">
        <f t="shared" ref="BV109" si="289">IF($F$6-$D$6 &lt;&gt; 0,(EXP(LN(1+(BV72/100))/($F$6-$D$6))-1)*100,0)</f>
        <v>-0.51398981386411302</v>
      </c>
      <c r="BW109" s="26">
        <f t="shared" ref="BW109" si="290">IF(BR35&gt;0,((1+(BW35/BR35))^(1/($F$6-$D$6))-1)*100,0)</f>
        <v>2.6271353195744807</v>
      </c>
      <c r="BX109" s="26">
        <f t="shared" ref="BX109" si="291">IF($F$6-$D$6 &lt;&gt; 0,(EXP(LN(1+(BX72/100))/($F$6-$D$6))-1)*100,0)</f>
        <v>2.2738210153733895</v>
      </c>
      <c r="BZ109" s="24" t="str">
        <f>BZ35</f>
        <v>All occupations</v>
      </c>
      <c r="CA109" s="26">
        <f>IF(AND(CB$6-CA$6 &lt;&gt; 0,CA35&lt;&gt;0,CB35&lt;&gt;0),(EXP(LN(CB35/CA35)/(CB$6-CA$6))-1)*100,0)</f>
        <v>-1.4404383559121881</v>
      </c>
      <c r="CB109" s="26">
        <f>IF(AND(CC$6-CB$6 &lt;&gt; 0,CB35&lt;&gt;0,CC35&lt;&gt;0),(EXP(LN(CC35/CB35)/(CC$6-CB$6))-1)*100,0)</f>
        <v>-9.0841986357097504</v>
      </c>
      <c r="CC109" s="26">
        <f>IF(AND(CD$6-CC$6 &lt;&gt; 0,CC35&lt;&gt;0,CD35&lt;&gt;0),(EXP(LN(CD35/CC35)/(CD$6-CC$6))-1)*100,0)</f>
        <v>-2.7928080619944451</v>
      </c>
      <c r="CD109" s="26">
        <f>IF(AND(CE$6-CD$6 &lt;&gt; 0,CD35&lt;&gt;0,CE35&lt;&gt;0),(EXP(LN(CE35/CD35)/(CE$6-CD$6))-1)*100,0)</f>
        <v>-4.5876818424989469</v>
      </c>
      <c r="CE109" s="26">
        <f>IF(AND(CE$6-CB$6 &lt;&gt; 0,CB35&lt;&gt;0,CE35&lt;&gt;0),(EXP(LN(CE35/CB35)/(CE$6-CB$6))-1)*100,0)</f>
        <v>-4.3194881871715607</v>
      </c>
      <c r="CG109" s="26">
        <f t="shared" ref="CG109" si="292">IF($F$6-$D$6 &lt;&gt; 0,(EXP(LN(1+(CG72/100))/($F$6-$D$6))-1)*100,0)</f>
        <v>-3.9931034965924206</v>
      </c>
      <c r="CH109" s="26">
        <f t="shared" ref="CH109" si="293">IF(CC35&gt;0,((1+(CH35/CC35))^(1/($F$6-$D$6))-1)*100,0)</f>
        <v>1.8182000258613273</v>
      </c>
      <c r="CI109" s="26">
        <f t="shared" ref="CI109" si="294">IF($F$6-$D$6 &lt;&gt; 0,(EXP(LN(1+(CI72/100))/($F$6-$D$6))-1)*100,0)</f>
        <v>-1.0543546664269599</v>
      </c>
      <c r="CK109" s="24" t="str">
        <f>CK35</f>
        <v>All occupations</v>
      </c>
      <c r="CL109" s="26">
        <f>IF(AND(CM$6-CL$6 &lt;&gt; 0,CL35&lt;&gt;0,CM35&lt;&gt;0),(EXP(LN(CM35/CL35)/(CM$6-CL$6))-1)*100,0)</f>
        <v>-4.3481635285729459</v>
      </c>
      <c r="CM109" s="26">
        <f>IF(AND(CN$6-CM$6 &lt;&gt; 0,CM35&lt;&gt;0,CN35&lt;&gt;0),(EXP(LN(CN35/CM35)/(CN$6-CM$6))-1)*100,0)</f>
        <v>-1.1145966559526377</v>
      </c>
      <c r="CN109" s="26">
        <f>IF(AND(CO$6-CN$6 &lt;&gt; 0,CN35&lt;&gt;0,CO35&lt;&gt;0),(EXP(LN(CO35/CN35)/(CO$6-CN$6))-1)*100,0)</f>
        <v>-8.4934135872676286</v>
      </c>
      <c r="CO109" s="26">
        <f>IF(AND(CP$6-CO$6 &lt;&gt; 0,CO35&lt;&gt;0,CP35&lt;&gt;0),(EXP(LN(CP35/CO35)/(CP$6-CO$6))-1)*100,0)</f>
        <v>-4.5158304439557817</v>
      </c>
      <c r="CP109" s="26">
        <f>IF(AND(CP$6-CM$6 &lt;&gt; 0,CM35&lt;&gt;0,CP35&lt;&gt;0),(EXP(LN(CP35/CM35)/(CP$6-CM$6))-1)*100,0)</f>
        <v>-5.5707082792515568</v>
      </c>
      <c r="CR109" s="26">
        <f t="shared" ref="CR109" si="295">IF($F$6-$D$6 &lt;&gt; 0,(EXP(LN(1+(CR72/100))/($F$6-$D$6))-1)*100,0)</f>
        <v>-5.8605402272648766</v>
      </c>
      <c r="CS109" s="26">
        <f t="shared" ref="CS109" si="296">IF(CN35&gt;0,((1+(CS35/CN35))^(1/($F$6-$D$6))-1)*100,0)</f>
        <v>1.2369567045790619</v>
      </c>
      <c r="CT109" s="26">
        <f t="shared" ref="CT109" si="297">IF($F$6-$D$6 &lt;&gt; 0,(EXP(LN(1+(CT72/100))/($F$6-$D$6))-1)*100,0)</f>
        <v>-3.2767620991839275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West Midlands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West Midlands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West Midlands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West Midlands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West Midlands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West Midlands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West Midlands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West Midlands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West Midlands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0.39393397111019057</v>
      </c>
      <c r="C119" s="27">
        <f t="shared" si="299"/>
        <v>-7.5174700153723073E-2</v>
      </c>
      <c r="D119" s="27">
        <f t="shared" si="299"/>
        <v>0.22328161779091582</v>
      </c>
      <c r="E119" s="27">
        <f t="shared" si="299"/>
        <v>0.82086754564051767</v>
      </c>
      <c r="F119" s="27">
        <f t="shared" ref="F119:F144" si="300">F8-D8</f>
        <v>1.0441491634314335</v>
      </c>
      <c r="L119" t="str">
        <f>A119</f>
        <v>11 Corporate managers and directors</v>
      </c>
      <c r="M119" s="27">
        <f t="shared" ref="M119:P144" si="301">N8-M8</f>
        <v>4.2987009731992147</v>
      </c>
      <c r="N119" s="27">
        <f t="shared" si="301"/>
        <v>-0.34550348418377119</v>
      </c>
      <c r="O119" s="27">
        <f t="shared" si="301"/>
        <v>1.512936886713085</v>
      </c>
      <c r="P119" s="27">
        <f t="shared" si="301"/>
        <v>6.3835369490151148</v>
      </c>
      <c r="Q119" s="27">
        <f t="shared" ref="Q119:Q144" si="302">Q8-O8</f>
        <v>7.8964738357281998</v>
      </c>
      <c r="W119" t="str">
        <f>A119</f>
        <v>11 Corporate managers and directors</v>
      </c>
      <c r="X119" s="27">
        <f t="shared" ref="X119:AA144" si="303">Y8-X8</f>
        <v>2.4938296586028414</v>
      </c>
      <c r="Y119" s="27">
        <f t="shared" si="303"/>
        <v>1.9132511458872692</v>
      </c>
      <c r="Z119" s="27">
        <f t="shared" si="303"/>
        <v>-1.9506726574632509</v>
      </c>
      <c r="AA119" s="27">
        <f t="shared" si="303"/>
        <v>3.20283015674298</v>
      </c>
      <c r="AB119" s="27">
        <f t="shared" ref="AB119:AB144" si="304">AB8-Z8</f>
        <v>1.2521574992797291</v>
      </c>
      <c r="AH119" t="str">
        <f>L119</f>
        <v>11 Corporate managers and directors</v>
      </c>
      <c r="AI119" s="27">
        <f t="shared" ref="AI119:AL144" si="305">AJ8-AI8</f>
        <v>0.34947387955891607</v>
      </c>
      <c r="AJ119" s="27">
        <f t="shared" si="305"/>
        <v>0.51442503448813603</v>
      </c>
      <c r="AK119" s="27">
        <f t="shared" si="305"/>
        <v>-0.58258057181845224</v>
      </c>
      <c r="AL119" s="27">
        <f t="shared" si="305"/>
        <v>0.3846202354748165</v>
      </c>
      <c r="AM119" s="27">
        <f t="shared" ref="AM119:AM144" si="306">AM8-AK8</f>
        <v>-0.19796033634363575</v>
      </c>
      <c r="AS119" t="str">
        <f>W119</f>
        <v>11 Corporate managers and directors</v>
      </c>
      <c r="AT119" s="27">
        <f t="shared" ref="AT119:AW144" si="307">AU8-AT8</f>
        <v>0.30725481145426858</v>
      </c>
      <c r="AU119" s="27">
        <f t="shared" si="307"/>
        <v>0.46116143635873996</v>
      </c>
      <c r="AV119" s="27">
        <f t="shared" si="307"/>
        <v>-1.0604411649152832</v>
      </c>
      <c r="AW119" s="27">
        <f t="shared" si="307"/>
        <v>0.38669797727718525</v>
      </c>
      <c r="AX119" s="27">
        <f t="shared" ref="AX119:AX144" si="308">AX8-AV8</f>
        <v>-0.67374318763809793</v>
      </c>
      <c r="BD119" t="str">
        <f>AH119</f>
        <v>11 Corporate managers and directors</v>
      </c>
      <c r="BE119" s="27">
        <f t="shared" ref="BE119:BH144" si="309">BF8-BE8</f>
        <v>3.7573393243999593</v>
      </c>
      <c r="BF119" s="27">
        <f t="shared" si="309"/>
        <v>0.37214771906848298</v>
      </c>
      <c r="BG119" s="27">
        <f t="shared" si="309"/>
        <v>-2.0566663077437681</v>
      </c>
      <c r="BH119" s="27">
        <f t="shared" si="309"/>
        <v>0.93170603664309581</v>
      </c>
      <c r="BI119" s="27">
        <f t="shared" ref="BI119:BI144" si="310">BI8-BG8</f>
        <v>-1.1249602711006723</v>
      </c>
      <c r="BO119" t="str">
        <f>AS119</f>
        <v>11 Corporate managers and directors</v>
      </c>
      <c r="BP119" s="27">
        <f t="shared" ref="BP119:BS144" si="311">BQ8-BP8</f>
        <v>2.1194605678831806</v>
      </c>
      <c r="BQ119" s="27">
        <f t="shared" si="311"/>
        <v>-1.061522262746541</v>
      </c>
      <c r="BR119" s="27">
        <f t="shared" si="311"/>
        <v>-1.6903662656857108</v>
      </c>
      <c r="BS119" s="27">
        <f t="shared" si="311"/>
        <v>-1.5717199402347397</v>
      </c>
      <c r="BT119" s="27">
        <f t="shared" ref="BT119:BT144" si="312">BT8-BR8</f>
        <v>-3.2620862059204505</v>
      </c>
      <c r="BZ119" t="str">
        <f>BD119</f>
        <v>11 Corporate managers and directors</v>
      </c>
      <c r="CA119" s="68">
        <f t="shared" ref="CA119:CD144" si="313">CB8-CA8</f>
        <v>0.77700676664975532</v>
      </c>
      <c r="CB119" s="68">
        <f t="shared" si="313"/>
        <v>0.32855410649170302</v>
      </c>
      <c r="CC119" s="68">
        <f t="shared" si="313"/>
        <v>-2.4033277458587765</v>
      </c>
      <c r="CD119" s="68">
        <f t="shared" si="313"/>
        <v>-2.2128086339304138</v>
      </c>
      <c r="CE119" s="68">
        <f t="shared" ref="CE119:CE144" si="314">CE8-CC8</f>
        <v>-4.6161363797891903</v>
      </c>
      <c r="CK119" t="str">
        <f>BO119</f>
        <v>11 Corporate managers and directors</v>
      </c>
      <c r="CL119" s="68">
        <f t="shared" ref="CL119:CO144" si="315">CM8-CL8</f>
        <v>0.22565980664302199</v>
      </c>
      <c r="CM119" s="68">
        <f t="shared" si="315"/>
        <v>0.28497877951342065</v>
      </c>
      <c r="CN119" s="68">
        <f t="shared" si="315"/>
        <v>-1.1399696705493971</v>
      </c>
      <c r="CO119" s="68">
        <f t="shared" si="315"/>
        <v>-0.35683864965037371</v>
      </c>
      <c r="CP119" s="68">
        <f t="shared" ref="CP119:CP144" si="316">CP8-CN8</f>
        <v>-1.4968083201997708</v>
      </c>
    </row>
    <row r="120" spans="1:94" x14ac:dyDescent="0.2">
      <c r="A120" t="str">
        <f t="shared" si="298"/>
        <v>12 Other managers and proprietors</v>
      </c>
      <c r="B120" s="27">
        <f t="shared" si="299"/>
        <v>0.11980907078238456</v>
      </c>
      <c r="C120" s="27">
        <f t="shared" si="299"/>
        <v>-4.2153037814459171E-2</v>
      </c>
      <c r="D120" s="27">
        <f t="shared" si="299"/>
        <v>0.13862957273551946</v>
      </c>
      <c r="E120" s="27">
        <f t="shared" si="299"/>
        <v>0.37281758374282015</v>
      </c>
      <c r="F120" s="27">
        <f t="shared" si="300"/>
        <v>0.5114471564783396</v>
      </c>
      <c r="L120" t="str">
        <f t="shared" ref="L120:L143" si="317">A120</f>
        <v>12 Other managers and proprietors</v>
      </c>
      <c r="M120" s="27">
        <f t="shared" si="301"/>
        <v>1.1578820952972504</v>
      </c>
      <c r="N120" s="27">
        <f t="shared" si="301"/>
        <v>4.86798943053115E-2</v>
      </c>
      <c r="O120" s="27">
        <f t="shared" si="301"/>
        <v>1.1575693397918889</v>
      </c>
      <c r="P120" s="27">
        <f t="shared" si="301"/>
        <v>3.4583039277271164</v>
      </c>
      <c r="Q120" s="27">
        <f t="shared" si="302"/>
        <v>4.6158732675190048</v>
      </c>
      <c r="W120" t="str">
        <f t="shared" ref="W120:W143" si="318">A120</f>
        <v>12 Other managers and proprietors</v>
      </c>
      <c r="X120" s="27">
        <f t="shared" si="303"/>
        <v>0.12211672645304894</v>
      </c>
      <c r="Y120" s="27">
        <f t="shared" si="303"/>
        <v>1.0423856655107366</v>
      </c>
      <c r="Z120" s="27">
        <f t="shared" si="303"/>
        <v>0.64085462761452483</v>
      </c>
      <c r="AA120" s="27">
        <f t="shared" si="303"/>
        <v>2.1569099617991085</v>
      </c>
      <c r="AB120" s="27">
        <f t="shared" si="304"/>
        <v>2.7977645894136334</v>
      </c>
      <c r="AH120" t="str">
        <f t="shared" ref="AH120:AH143" si="319">L120</f>
        <v>12 Other managers and proprietors</v>
      </c>
      <c r="AI120" s="27">
        <f t="shared" si="305"/>
        <v>-5.9049345436261724E-3</v>
      </c>
      <c r="AJ120" s="27">
        <f t="shared" si="305"/>
        <v>0.40697306473183081</v>
      </c>
      <c r="AK120" s="27">
        <f t="shared" si="305"/>
        <v>-2.8204399197938379E-2</v>
      </c>
      <c r="AL120" s="27">
        <f t="shared" si="305"/>
        <v>0.60543916740376247</v>
      </c>
      <c r="AM120" s="27">
        <f t="shared" si="306"/>
        <v>0.57723476820582409</v>
      </c>
      <c r="AS120" t="str">
        <f t="shared" ref="AS120:AS143" si="320">W120</f>
        <v>12 Other managers and proprietors</v>
      </c>
      <c r="AT120" s="27">
        <f t="shared" si="307"/>
        <v>-1.015850936281204E-3</v>
      </c>
      <c r="AU120" s="27">
        <f t="shared" si="307"/>
        <v>0.32224078296844105</v>
      </c>
      <c r="AV120" s="27">
        <f t="shared" si="307"/>
        <v>0.15950309464749468</v>
      </c>
      <c r="AW120" s="27">
        <f t="shared" si="307"/>
        <v>0.51577729192171295</v>
      </c>
      <c r="AX120" s="27">
        <f t="shared" si="308"/>
        <v>0.67528038656920764</v>
      </c>
      <c r="BD120" t="str">
        <f t="shared" ref="BD120:BD143" si="321">AH120</f>
        <v>12 Other managers and proprietors</v>
      </c>
      <c r="BE120" s="27">
        <f t="shared" si="309"/>
        <v>0.38072559298767139</v>
      </c>
      <c r="BF120" s="27">
        <f t="shared" si="309"/>
        <v>-3.9659381001642124E-2</v>
      </c>
      <c r="BG120" s="27">
        <f t="shared" si="309"/>
        <v>-7.0969674220799916E-2</v>
      </c>
      <c r="BH120" s="27">
        <f t="shared" si="309"/>
        <v>0.21902673313758481</v>
      </c>
      <c r="BI120" s="27">
        <f t="shared" si="310"/>
        <v>0.14805705891678489</v>
      </c>
      <c r="BO120" t="str">
        <f t="shared" ref="BO120:BO143" si="322">AS120</f>
        <v>12 Other managers and proprietors</v>
      </c>
      <c r="BP120" s="27">
        <f t="shared" si="311"/>
        <v>0.46416542278273809</v>
      </c>
      <c r="BQ120" s="27">
        <f t="shared" si="311"/>
        <v>-0.1582653455709595</v>
      </c>
      <c r="BR120" s="27">
        <f t="shared" si="311"/>
        <v>0.38427789979050697</v>
      </c>
      <c r="BS120" s="27">
        <f t="shared" si="311"/>
        <v>-0.33519165950434626</v>
      </c>
      <c r="BT120" s="27">
        <f t="shared" si="312"/>
        <v>4.9086240286160709E-2</v>
      </c>
      <c r="BZ120" t="str">
        <f t="shared" ref="BZ120:BZ143" si="323">BD120</f>
        <v>12 Other managers and proprietors</v>
      </c>
      <c r="CA120" s="68">
        <f t="shared" si="313"/>
        <v>3.1822217853630264E-2</v>
      </c>
      <c r="CB120" s="68">
        <f t="shared" si="313"/>
        <v>5.6189358824157765E-2</v>
      </c>
      <c r="CC120" s="68">
        <f t="shared" si="313"/>
        <v>-0.44237055984256468</v>
      </c>
      <c r="CD120" s="68">
        <f t="shared" si="313"/>
        <v>-1.1342144659669802</v>
      </c>
      <c r="CE120" s="68">
        <f t="shared" si="314"/>
        <v>-1.5765850258095448</v>
      </c>
      <c r="CK120" t="str">
        <f t="shared" ref="CK120:CK143" si="324">BO120</f>
        <v>12 Other managers and proprietors</v>
      </c>
      <c r="CL120" s="68">
        <f t="shared" si="315"/>
        <v>-0.19159515122776316</v>
      </c>
      <c r="CM120" s="68">
        <f t="shared" si="315"/>
        <v>5.5470147594414598E-2</v>
      </c>
      <c r="CN120" s="68">
        <f t="shared" si="315"/>
        <v>-0.57988937188995715</v>
      </c>
      <c r="CO120" s="68">
        <f t="shared" si="315"/>
        <v>-0.50015770661027248</v>
      </c>
      <c r="CP120" s="68">
        <f t="shared" si="316"/>
        <v>-1.0800470785002296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1.206514719838411</v>
      </c>
      <c r="C121" s="27">
        <f t="shared" si="299"/>
        <v>-0.37920896100081736</v>
      </c>
      <c r="D121" s="27">
        <f t="shared" si="299"/>
        <v>1.6167857593386796</v>
      </c>
      <c r="E121" s="27">
        <f t="shared" si="299"/>
        <v>2.2961766463900375</v>
      </c>
      <c r="F121" s="27">
        <f t="shared" si="300"/>
        <v>3.9129624057287171</v>
      </c>
      <c r="L121" t="str">
        <f t="shared" si="317"/>
        <v>21 Science, research, engineering and technology professionals</v>
      </c>
      <c r="M121" s="27">
        <f t="shared" si="301"/>
        <v>4.7527031012577474</v>
      </c>
      <c r="N121" s="27">
        <f t="shared" si="301"/>
        <v>-0.67853892840506091</v>
      </c>
      <c r="O121" s="27">
        <f t="shared" si="301"/>
        <v>7.4230134097478011</v>
      </c>
      <c r="P121" s="27">
        <f t="shared" si="301"/>
        <v>10.463790286532934</v>
      </c>
      <c r="Q121" s="27">
        <f t="shared" si="302"/>
        <v>17.886803696280737</v>
      </c>
      <c r="W121" t="str">
        <f t="shared" si="318"/>
        <v>21 Science, research, engineering and technology professionals</v>
      </c>
      <c r="X121" s="27">
        <f t="shared" si="303"/>
        <v>0.427974749358075</v>
      </c>
      <c r="Y121" s="27">
        <f t="shared" si="303"/>
        <v>2.6330017742755771</v>
      </c>
      <c r="Z121" s="27">
        <f t="shared" si="303"/>
        <v>4.1376787129989516</v>
      </c>
      <c r="AA121" s="27">
        <f t="shared" si="303"/>
        <v>1.8875661040707605</v>
      </c>
      <c r="AB121" s="27">
        <f t="shared" si="304"/>
        <v>6.0252448170697122</v>
      </c>
      <c r="AH121" t="str">
        <f t="shared" si="319"/>
        <v>21 Science, research, engineering and technology professionals</v>
      </c>
      <c r="AI121" s="27">
        <f t="shared" si="305"/>
        <v>-9.4367908236647313E-2</v>
      </c>
      <c r="AJ121" s="27">
        <f t="shared" si="305"/>
        <v>0.35751146701896452</v>
      </c>
      <c r="AK121" s="27">
        <f t="shared" si="305"/>
        <v>0.39357574333447154</v>
      </c>
      <c r="AL121" s="27">
        <f t="shared" si="305"/>
        <v>0.27144524397216019</v>
      </c>
      <c r="AM121" s="27">
        <f t="shared" si="306"/>
        <v>0.66502098730663173</v>
      </c>
      <c r="AS121" t="str">
        <f t="shared" si="320"/>
        <v>21 Science, research, engineering and technology professionals</v>
      </c>
      <c r="AT121" s="27">
        <f t="shared" si="307"/>
        <v>-6.8650807994541374E-2</v>
      </c>
      <c r="AU121" s="27">
        <f t="shared" si="307"/>
        <v>0.7337205363405106</v>
      </c>
      <c r="AV121" s="27">
        <f t="shared" si="307"/>
        <v>0.39646749693891969</v>
      </c>
      <c r="AW121" s="27">
        <f t="shared" si="307"/>
        <v>2.3165691840920211E-2</v>
      </c>
      <c r="AX121" s="27">
        <f t="shared" si="308"/>
        <v>0.41963318877983991</v>
      </c>
      <c r="BD121" t="str">
        <f t="shared" si="321"/>
        <v>21 Science, research, engineering and technology professionals</v>
      </c>
      <c r="BE121" s="27">
        <f t="shared" si="309"/>
        <v>1.8550062502239815</v>
      </c>
      <c r="BF121" s="27">
        <f t="shared" si="309"/>
        <v>0.62437248363790054</v>
      </c>
      <c r="BG121" s="27">
        <f t="shared" si="309"/>
        <v>1.5597711517584703</v>
      </c>
      <c r="BH121" s="27">
        <f t="shared" si="309"/>
        <v>0.48171943575688481</v>
      </c>
      <c r="BI121" s="27">
        <f t="shared" si="310"/>
        <v>2.0414905875153551</v>
      </c>
      <c r="BO121" t="str">
        <f t="shared" si="322"/>
        <v>21 Science, research, engineering and technology professionals</v>
      </c>
      <c r="BP121" s="27">
        <f t="shared" si="311"/>
        <v>1.1140613511132775</v>
      </c>
      <c r="BQ121" s="27">
        <f t="shared" si="311"/>
        <v>5.3572004929455908E-2</v>
      </c>
      <c r="BR121" s="27">
        <f t="shared" si="311"/>
        <v>1.4249314646633024</v>
      </c>
      <c r="BS121" s="27">
        <f t="shared" si="311"/>
        <v>-0.71524515621669238</v>
      </c>
      <c r="BT121" s="27">
        <f t="shared" si="312"/>
        <v>0.70968630844661007</v>
      </c>
      <c r="BZ121" t="str">
        <f t="shared" si="323"/>
        <v>21 Science, research, engineering and technology professionals</v>
      </c>
      <c r="CA121" s="68">
        <f t="shared" si="313"/>
        <v>0.27131997764047799</v>
      </c>
      <c r="CB121" s="68">
        <f t="shared" si="313"/>
        <v>0.37487183735951568</v>
      </c>
      <c r="CC121" s="68">
        <f t="shared" si="313"/>
        <v>0.10962247806685177</v>
      </c>
      <c r="CD121" s="68">
        <f t="shared" si="313"/>
        <v>-1.4423766947107586</v>
      </c>
      <c r="CE121" s="68">
        <f t="shared" si="314"/>
        <v>-1.3327542166439068</v>
      </c>
      <c r="CK121" t="str">
        <f t="shared" si="324"/>
        <v>21 Science, research, engineering and technology professionals</v>
      </c>
      <c r="CL121" s="68">
        <f t="shared" si="315"/>
        <v>0.1872511900836682</v>
      </c>
      <c r="CM121" s="68">
        <f t="shared" si="315"/>
        <v>0.24276224228588239</v>
      </c>
      <c r="CN121" s="68">
        <f t="shared" si="315"/>
        <v>-0.16635584118639546</v>
      </c>
      <c r="CO121" s="68">
        <f t="shared" si="315"/>
        <v>-0.30256535810348417</v>
      </c>
      <c r="CP121" s="68">
        <f t="shared" si="316"/>
        <v>-0.46892119928987963</v>
      </c>
    </row>
    <row r="122" spans="1:94" x14ac:dyDescent="0.2">
      <c r="A122" t="str">
        <f t="shared" si="298"/>
        <v>22 Health professionals</v>
      </c>
      <c r="B122" s="27">
        <f t="shared" si="299"/>
        <v>2.0172455388136545</v>
      </c>
      <c r="C122" s="27">
        <f t="shared" si="299"/>
        <v>-0.12171498292051375</v>
      </c>
      <c r="D122" s="27">
        <f t="shared" si="299"/>
        <v>1.4233964975676781</v>
      </c>
      <c r="E122" s="27">
        <f t="shared" si="299"/>
        <v>2.9556955856051665</v>
      </c>
      <c r="F122" s="27">
        <f t="shared" si="300"/>
        <v>4.3790920831728446</v>
      </c>
      <c r="L122" t="str">
        <f t="shared" si="317"/>
        <v>22 Health professionals</v>
      </c>
      <c r="M122" s="27">
        <f t="shared" si="301"/>
        <v>5.9762278596054781</v>
      </c>
      <c r="N122" s="27">
        <f t="shared" si="301"/>
        <v>-0.15970983837319963</v>
      </c>
      <c r="O122" s="27">
        <f t="shared" si="301"/>
        <v>2.5647127830429</v>
      </c>
      <c r="P122" s="27">
        <f t="shared" si="301"/>
        <v>6.8701683761726962</v>
      </c>
      <c r="Q122" s="27">
        <f t="shared" si="302"/>
        <v>9.4348811592155961</v>
      </c>
      <c r="W122" t="str">
        <f t="shared" si="318"/>
        <v>22 Health professionals</v>
      </c>
      <c r="X122" s="27">
        <f t="shared" si="303"/>
        <v>4.3751065265521163</v>
      </c>
      <c r="Y122" s="27">
        <f t="shared" si="303"/>
        <v>1.5705387148484249</v>
      </c>
      <c r="Z122" s="27">
        <f t="shared" si="303"/>
        <v>-0.49705180265197413</v>
      </c>
      <c r="AA122" s="27">
        <f t="shared" si="303"/>
        <v>0.82422835959308927</v>
      </c>
      <c r="AB122" s="27">
        <f t="shared" si="304"/>
        <v>0.32717655694111514</v>
      </c>
      <c r="AH122" t="str">
        <f t="shared" si="319"/>
        <v>22 Health professionals</v>
      </c>
      <c r="AI122" s="27">
        <f t="shared" si="305"/>
        <v>-1.7062835087060986</v>
      </c>
      <c r="AJ122" s="27">
        <f t="shared" si="305"/>
        <v>-0.19943754563563409</v>
      </c>
      <c r="AK122" s="27">
        <f t="shared" si="305"/>
        <v>-4.2449056843517416</v>
      </c>
      <c r="AL122" s="27">
        <f t="shared" si="305"/>
        <v>-2.9707097117525167</v>
      </c>
      <c r="AM122" s="27">
        <f t="shared" si="306"/>
        <v>-7.2156153961042584</v>
      </c>
      <c r="AS122" t="str">
        <f t="shared" si="320"/>
        <v>22 Health professionals</v>
      </c>
      <c r="AT122" s="27">
        <f t="shared" si="307"/>
        <v>0.1946853206184973</v>
      </c>
      <c r="AU122" s="27">
        <f t="shared" si="307"/>
        <v>0.21925023082353445</v>
      </c>
      <c r="AV122" s="27">
        <f t="shared" si="307"/>
        <v>-1.1349454856558694E-2</v>
      </c>
      <c r="AW122" s="27">
        <f t="shared" si="307"/>
        <v>0.11176821416587224</v>
      </c>
      <c r="AX122" s="27">
        <f t="shared" si="308"/>
        <v>0.10041875930931354</v>
      </c>
      <c r="BD122" t="str">
        <f t="shared" si="321"/>
        <v>22 Health professionals</v>
      </c>
      <c r="BE122" s="27">
        <f t="shared" si="309"/>
        <v>2.4804705650321095</v>
      </c>
      <c r="BF122" s="27">
        <f t="shared" si="309"/>
        <v>-0.73213811723218924</v>
      </c>
      <c r="BG122" s="27">
        <f t="shared" si="309"/>
        <v>0.232693222497935</v>
      </c>
      <c r="BH122" s="27">
        <f t="shared" si="309"/>
        <v>-0.42804744277613871</v>
      </c>
      <c r="BI122" s="27">
        <f t="shared" si="310"/>
        <v>-0.19535422027820371</v>
      </c>
      <c r="BO122" t="str">
        <f t="shared" si="322"/>
        <v>22 Health professionals</v>
      </c>
      <c r="BP122" s="27">
        <f t="shared" si="311"/>
        <v>1.5024569534273349</v>
      </c>
      <c r="BQ122" s="27">
        <f t="shared" si="311"/>
        <v>-1.1058165998473779</v>
      </c>
      <c r="BR122" s="27">
        <f t="shared" si="311"/>
        <v>7.00062222793294E-2</v>
      </c>
      <c r="BS122" s="27">
        <f t="shared" si="311"/>
        <v>-1.011055424423871</v>
      </c>
      <c r="BT122" s="27">
        <f t="shared" si="312"/>
        <v>-0.94104920214454157</v>
      </c>
      <c r="BZ122" t="str">
        <f t="shared" si="323"/>
        <v>22 Health professionals</v>
      </c>
      <c r="CA122" s="68">
        <f t="shared" si="313"/>
        <v>0.71484140279314401</v>
      </c>
      <c r="CB122" s="68">
        <f t="shared" si="313"/>
        <v>-0.80212557864323752</v>
      </c>
      <c r="CC122" s="68">
        <f t="shared" si="313"/>
        <v>-0.4831542488503584</v>
      </c>
      <c r="CD122" s="68">
        <f t="shared" si="313"/>
        <v>-1.0792815658324071</v>
      </c>
      <c r="CE122" s="68">
        <f t="shared" si="314"/>
        <v>-1.5624358146827655</v>
      </c>
      <c r="CK122" t="str">
        <f t="shared" si="324"/>
        <v>22 Health professionals</v>
      </c>
      <c r="CL122" s="68">
        <f t="shared" si="315"/>
        <v>0.12639848637417572</v>
      </c>
      <c r="CM122" s="68">
        <f t="shared" si="315"/>
        <v>0.16612731661203128</v>
      </c>
      <c r="CN122" s="68">
        <f t="shared" si="315"/>
        <v>-0.27588209507824124</v>
      </c>
      <c r="CO122" s="68">
        <f t="shared" si="315"/>
        <v>-7.8516487593254469E-2</v>
      </c>
      <c r="CP122" s="68">
        <f t="shared" si="316"/>
        <v>-0.35439858267149571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1.0742432681936132</v>
      </c>
      <c r="C123" s="27">
        <f t="shared" si="299"/>
        <v>0.17835568547754033</v>
      </c>
      <c r="D123" s="27">
        <f t="shared" si="299"/>
        <v>0.87786301482368678</v>
      </c>
      <c r="E123" s="27">
        <f t="shared" si="299"/>
        <v>1.7613452226392035</v>
      </c>
      <c r="F123" s="27">
        <f t="shared" si="300"/>
        <v>2.6392082374628902</v>
      </c>
      <c r="L123" t="str">
        <f t="shared" si="317"/>
        <v>23 Teaching and other educational professionals</v>
      </c>
      <c r="M123" s="27">
        <f t="shared" si="301"/>
        <v>7.3562583847185863</v>
      </c>
      <c r="N123" s="27">
        <f t="shared" si="301"/>
        <v>1.4265820718099462</v>
      </c>
      <c r="O123" s="27">
        <f t="shared" si="301"/>
        <v>4.6352934569257869</v>
      </c>
      <c r="P123" s="27">
        <f t="shared" si="301"/>
        <v>9.7790613142840641</v>
      </c>
      <c r="Q123" s="27">
        <f t="shared" si="302"/>
        <v>14.414354771209851</v>
      </c>
      <c r="W123" t="str">
        <f t="shared" si="318"/>
        <v>23 Teaching and other educational professionals</v>
      </c>
      <c r="X123" s="27">
        <f t="shared" si="303"/>
        <v>-4.2308534094860057</v>
      </c>
      <c r="Y123" s="27">
        <f t="shared" si="303"/>
        <v>1.8493797795967346</v>
      </c>
      <c r="Z123" s="27">
        <f t="shared" si="303"/>
        <v>-3.932764506525471</v>
      </c>
      <c r="AA123" s="27">
        <f t="shared" si="303"/>
        <v>-3.8102939637157718</v>
      </c>
      <c r="AB123" s="27">
        <f t="shared" si="304"/>
        <v>-7.7430584702412428</v>
      </c>
      <c r="AH123" t="str">
        <f t="shared" si="319"/>
        <v>23 Teaching and other educational professionals</v>
      </c>
      <c r="AI123" s="27">
        <f t="shared" si="305"/>
        <v>-1.3904001998869282</v>
      </c>
      <c r="AJ123" s="27">
        <f t="shared" si="305"/>
        <v>-2.5714564665655582E-2</v>
      </c>
      <c r="AK123" s="27">
        <f t="shared" si="305"/>
        <v>-0.61705740668427023</v>
      </c>
      <c r="AL123" s="27">
        <f t="shared" si="305"/>
        <v>-1.3461289635838924E-2</v>
      </c>
      <c r="AM123" s="27">
        <f t="shared" si="306"/>
        <v>-0.63051869632010915</v>
      </c>
      <c r="AS123" t="str">
        <f t="shared" si="320"/>
        <v>23 Teaching and other educational professionals</v>
      </c>
      <c r="AT123" s="27">
        <f t="shared" si="307"/>
        <v>-0.10032201509915672</v>
      </c>
      <c r="AU123" s="27">
        <f t="shared" si="307"/>
        <v>7.7837892314419843E-2</v>
      </c>
      <c r="AV123" s="27">
        <f t="shared" si="307"/>
        <v>-0.14354887893162382</v>
      </c>
      <c r="AW123" s="27">
        <f t="shared" si="307"/>
        <v>-7.9758404512302317E-2</v>
      </c>
      <c r="AX123" s="27">
        <f t="shared" si="308"/>
        <v>-0.22330728344392614</v>
      </c>
      <c r="BD123" t="str">
        <f t="shared" si="321"/>
        <v>23 Teaching and other educational professionals</v>
      </c>
      <c r="BE123" s="27">
        <f t="shared" si="309"/>
        <v>7.1746870107830762E-2</v>
      </c>
      <c r="BF123" s="27">
        <f t="shared" si="309"/>
        <v>0.21641041204552147</v>
      </c>
      <c r="BG123" s="27">
        <f t="shared" si="309"/>
        <v>-0.24119982526647643</v>
      </c>
      <c r="BH123" s="27">
        <f t="shared" si="309"/>
        <v>3.855909973644378E-2</v>
      </c>
      <c r="BI123" s="27">
        <f t="shared" si="310"/>
        <v>-0.20264072553003265</v>
      </c>
      <c r="BO123" t="str">
        <f t="shared" si="322"/>
        <v>23 Teaching and other educational professionals</v>
      </c>
      <c r="BP123" s="27">
        <f t="shared" si="311"/>
        <v>3.0788236485910225E-3</v>
      </c>
      <c r="BQ123" s="27">
        <f t="shared" si="311"/>
        <v>-0.20781923384074164</v>
      </c>
      <c r="BR123" s="27">
        <f t="shared" si="311"/>
        <v>-0.18494124128683853</v>
      </c>
      <c r="BS123" s="27">
        <f t="shared" si="311"/>
        <v>-0.41397389465931855</v>
      </c>
      <c r="BT123" s="27">
        <f t="shared" si="312"/>
        <v>-0.59891513594615708</v>
      </c>
      <c r="BZ123" t="str">
        <f t="shared" si="323"/>
        <v>23 Teaching and other educational professionals</v>
      </c>
      <c r="CA123" s="68">
        <f t="shared" si="313"/>
        <v>-6.2510201932231002E-2</v>
      </c>
      <c r="CB123" s="68">
        <f t="shared" si="313"/>
        <v>1.6762825871838416E-2</v>
      </c>
      <c r="CC123" s="68">
        <f t="shared" si="313"/>
        <v>-0.29578204279939646</v>
      </c>
      <c r="CD123" s="68">
        <f t="shared" si="313"/>
        <v>-0.48052552937569448</v>
      </c>
      <c r="CE123" s="68">
        <f t="shared" si="314"/>
        <v>-0.77630757217509094</v>
      </c>
      <c r="CK123" t="str">
        <f t="shared" si="324"/>
        <v>23 Teaching and other educational professionals</v>
      </c>
      <c r="CL123" s="68">
        <f t="shared" si="315"/>
        <v>1.5996695295858565E-2</v>
      </c>
      <c r="CM123" s="68">
        <f t="shared" si="315"/>
        <v>0.15795423991619834</v>
      </c>
      <c r="CN123" s="68">
        <f t="shared" si="315"/>
        <v>-0.18281331617827895</v>
      </c>
      <c r="CO123" s="68">
        <f t="shared" si="315"/>
        <v>-0.10036684639074672</v>
      </c>
      <c r="CP123" s="68">
        <f t="shared" si="316"/>
        <v>-0.28318016256902567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0.47634971575238827</v>
      </c>
      <c r="C124" s="27">
        <f t="shared" si="299"/>
        <v>2.9043610614203796E-2</v>
      </c>
      <c r="D124" s="27">
        <f t="shared" si="299"/>
        <v>0.45845200232026495</v>
      </c>
      <c r="E124" s="27">
        <f t="shared" si="299"/>
        <v>1.0265118227506953</v>
      </c>
      <c r="F124" s="27">
        <f t="shared" si="300"/>
        <v>1.4849638250709603</v>
      </c>
      <c r="L124" t="str">
        <f t="shared" si="317"/>
        <v>24 Business, media and public service professionals</v>
      </c>
      <c r="M124" s="27">
        <f t="shared" si="301"/>
        <v>6.4869632947630045</v>
      </c>
      <c r="N124" s="27">
        <f t="shared" si="301"/>
        <v>6.6493289131638988E-2</v>
      </c>
      <c r="O124" s="27">
        <f t="shared" si="301"/>
        <v>4.1925911506672442</v>
      </c>
      <c r="P124" s="27">
        <f t="shared" si="301"/>
        <v>8.7053835229001386</v>
      </c>
      <c r="Q124" s="27">
        <f t="shared" si="302"/>
        <v>12.897974673567383</v>
      </c>
      <c r="W124" t="str">
        <f t="shared" si="318"/>
        <v>24 Business, media and public service professionals</v>
      </c>
      <c r="X124" s="27">
        <f t="shared" si="303"/>
        <v>1.5908841483527532</v>
      </c>
      <c r="Y124" s="27">
        <f t="shared" si="303"/>
        <v>4.8026643207173336</v>
      </c>
      <c r="Z124" s="27">
        <f t="shared" si="303"/>
        <v>-3.7121910551338289E-2</v>
      </c>
      <c r="AA124" s="27">
        <f t="shared" si="303"/>
        <v>1.8840697003478937</v>
      </c>
      <c r="AB124" s="27">
        <f t="shared" si="304"/>
        <v>1.8469477897965554</v>
      </c>
      <c r="AH124" t="str">
        <f t="shared" si="319"/>
        <v>24 Business, media and public service professionals</v>
      </c>
      <c r="AI124" s="27">
        <f t="shared" si="305"/>
        <v>-0.14606756930251885</v>
      </c>
      <c r="AJ124" s="27">
        <f t="shared" si="305"/>
        <v>0.53256224804936103</v>
      </c>
      <c r="AK124" s="27">
        <f t="shared" si="305"/>
        <v>-0.31030398079187371</v>
      </c>
      <c r="AL124" s="27">
        <f t="shared" si="305"/>
        <v>8.5383746023062201E-2</v>
      </c>
      <c r="AM124" s="27">
        <f t="shared" si="306"/>
        <v>-0.22492023476881151</v>
      </c>
      <c r="AS124" t="str">
        <f t="shared" si="320"/>
        <v>24 Business, media and public service professionals</v>
      </c>
      <c r="AT124" s="27">
        <f t="shared" si="307"/>
        <v>3.3960438939518944E-2</v>
      </c>
      <c r="AU124" s="27">
        <f t="shared" si="307"/>
        <v>0.78692218212405596</v>
      </c>
      <c r="AV124" s="27">
        <f t="shared" si="307"/>
        <v>2.7703870855504853E-2</v>
      </c>
      <c r="AW124" s="27">
        <f t="shared" si="307"/>
        <v>0.41839996101821075</v>
      </c>
      <c r="AX124" s="27">
        <f t="shared" si="308"/>
        <v>0.44610383187371561</v>
      </c>
      <c r="BD124" t="str">
        <f t="shared" si="321"/>
        <v>24 Business, media and public service professionals</v>
      </c>
      <c r="BE124" s="27">
        <f t="shared" si="309"/>
        <v>2.3537900031818584</v>
      </c>
      <c r="BF124" s="27">
        <f t="shared" si="309"/>
        <v>1.1367985779395902</v>
      </c>
      <c r="BG124" s="27">
        <f t="shared" si="309"/>
        <v>0.60484249319412164</v>
      </c>
      <c r="BH124" s="27">
        <f t="shared" si="309"/>
        <v>0.99063669968973223</v>
      </c>
      <c r="BI124" s="27">
        <f t="shared" si="310"/>
        <v>1.5954791928838539</v>
      </c>
      <c r="BO124" t="str">
        <f t="shared" si="322"/>
        <v>24 Business, media and public service professionals</v>
      </c>
      <c r="BP124" s="27">
        <f t="shared" si="311"/>
        <v>0.96176759604469808</v>
      </c>
      <c r="BQ124" s="27">
        <f t="shared" si="311"/>
        <v>-0.19521966292810866</v>
      </c>
      <c r="BR124" s="27">
        <f t="shared" si="311"/>
        <v>-8.6855099782535916E-2</v>
      </c>
      <c r="BS124" s="27">
        <f t="shared" si="311"/>
        <v>-1.0533905209176684</v>
      </c>
      <c r="BT124" s="27">
        <f t="shared" si="312"/>
        <v>-1.1402456207002043</v>
      </c>
      <c r="BZ124" t="str">
        <f t="shared" si="323"/>
        <v>24 Business, media and public service professionals</v>
      </c>
      <c r="CA124" s="68">
        <f t="shared" si="313"/>
        <v>0.4067790513162084</v>
      </c>
      <c r="CB124" s="68">
        <f t="shared" si="313"/>
        <v>0.21101096111343409</v>
      </c>
      <c r="CC124" s="68">
        <f t="shared" si="313"/>
        <v>-0.71598225552727524</v>
      </c>
      <c r="CD124" s="68">
        <f t="shared" si="313"/>
        <v>-1.4852418035490564</v>
      </c>
      <c r="CE124" s="68">
        <f t="shared" si="314"/>
        <v>-2.2012240590763317</v>
      </c>
      <c r="CK124" t="str">
        <f t="shared" si="324"/>
        <v>24 Business, media and public service professionals</v>
      </c>
      <c r="CL124" s="68">
        <f t="shared" si="315"/>
        <v>0.16695215548748288</v>
      </c>
      <c r="CM124" s="68">
        <f t="shared" si="315"/>
        <v>0.33858106325428428</v>
      </c>
      <c r="CN124" s="68">
        <f t="shared" si="315"/>
        <v>-0.50934345902833944</v>
      </c>
      <c r="CO124" s="68">
        <f t="shared" si="315"/>
        <v>-0.34973288080216003</v>
      </c>
      <c r="CP124" s="68">
        <f t="shared" si="316"/>
        <v>-0.85907633983049947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0.14425008620283147</v>
      </c>
      <c r="C125" s="27">
        <f t="shared" si="299"/>
        <v>-2.149598949060938E-2</v>
      </c>
      <c r="D125" s="27">
        <f t="shared" si="299"/>
        <v>0.10663904917588884</v>
      </c>
      <c r="E125" s="27">
        <f t="shared" si="299"/>
        <v>0.35797418886144394</v>
      </c>
      <c r="F125" s="27">
        <f t="shared" si="300"/>
        <v>0.46461323803733279</v>
      </c>
      <c r="L125" t="str">
        <f t="shared" si="317"/>
        <v>31 Science, engineering and technology associate professionals</v>
      </c>
      <c r="M125" s="27">
        <f t="shared" si="301"/>
        <v>0.96293544896652472</v>
      </c>
      <c r="N125" s="27">
        <f t="shared" si="301"/>
        <v>-0.13619439952085344</v>
      </c>
      <c r="O125" s="27">
        <f t="shared" si="301"/>
        <v>0.38021349363718437</v>
      </c>
      <c r="P125" s="27">
        <f t="shared" si="301"/>
        <v>1.3512496662747595</v>
      </c>
      <c r="Q125" s="27">
        <f t="shared" si="302"/>
        <v>1.7314631599119439</v>
      </c>
      <c r="W125" t="str">
        <f t="shared" si="318"/>
        <v>31 Science, engineering and technology associate professionals</v>
      </c>
      <c r="X125" s="27">
        <f t="shared" si="303"/>
        <v>0.37483205239381956</v>
      </c>
      <c r="Y125" s="27">
        <f t="shared" si="303"/>
        <v>0.63653371191398378</v>
      </c>
      <c r="Z125" s="27">
        <f t="shared" si="303"/>
        <v>-0.25886385069935525</v>
      </c>
      <c r="AA125" s="27">
        <f t="shared" si="303"/>
        <v>0.69640871006319216</v>
      </c>
      <c r="AB125" s="27">
        <f t="shared" si="304"/>
        <v>0.43754485936383691</v>
      </c>
      <c r="AH125" t="str">
        <f t="shared" si="319"/>
        <v>31 Science, engineering and technology associate professionals</v>
      </c>
      <c r="AI125" s="27">
        <f t="shared" si="305"/>
        <v>0.12298317699236216</v>
      </c>
      <c r="AJ125" s="27">
        <f t="shared" si="305"/>
        <v>0.19750642030133037</v>
      </c>
      <c r="AK125" s="27">
        <f t="shared" si="305"/>
        <v>2.6781521684684728E-2</v>
      </c>
      <c r="AL125" s="27">
        <f t="shared" si="305"/>
        <v>0.3951954770884647</v>
      </c>
      <c r="AM125" s="27">
        <f t="shared" si="306"/>
        <v>0.42197699877314943</v>
      </c>
      <c r="AS125" t="str">
        <f t="shared" si="320"/>
        <v>31 Science, engineering and technology associate professionals</v>
      </c>
      <c r="AT125" s="27">
        <f t="shared" si="307"/>
        <v>-7.7158855497844403E-2</v>
      </c>
      <c r="AU125" s="27">
        <f t="shared" si="307"/>
        <v>0.21368639663466515</v>
      </c>
      <c r="AV125" s="27">
        <f t="shared" si="307"/>
        <v>-0.39910789089461973</v>
      </c>
      <c r="AW125" s="27">
        <f t="shared" si="307"/>
        <v>-4.7166138749803466E-2</v>
      </c>
      <c r="AX125" s="27">
        <f t="shared" si="308"/>
        <v>-0.4462740296444232</v>
      </c>
      <c r="BD125" t="str">
        <f t="shared" si="321"/>
        <v>31 Science, engineering and technology associate professionals</v>
      </c>
      <c r="BE125" s="27">
        <f t="shared" si="309"/>
        <v>0.32734579836518707</v>
      </c>
      <c r="BF125" s="27">
        <f t="shared" si="309"/>
        <v>0.32236431151487821</v>
      </c>
      <c r="BG125" s="27">
        <f t="shared" si="309"/>
        <v>-0.69519856932663515</v>
      </c>
      <c r="BH125" s="27">
        <f t="shared" si="309"/>
        <v>-0.59703416046351032</v>
      </c>
      <c r="BI125" s="27">
        <f t="shared" si="310"/>
        <v>-1.2922327297901455</v>
      </c>
      <c r="BO125" t="str">
        <f t="shared" si="322"/>
        <v>31 Science, engineering and technology associate professionals</v>
      </c>
      <c r="BP125" s="27">
        <f t="shared" si="311"/>
        <v>0.59677004602925798</v>
      </c>
      <c r="BQ125" s="27">
        <f t="shared" si="311"/>
        <v>6.0293019123065505E-2</v>
      </c>
      <c r="BR125" s="27">
        <f t="shared" si="311"/>
        <v>-0.21293986779095375</v>
      </c>
      <c r="BS125" s="27">
        <f t="shared" si="311"/>
        <v>-0.1229411758974992</v>
      </c>
      <c r="BT125" s="27">
        <f t="shared" si="312"/>
        <v>-0.33588104368845295</v>
      </c>
      <c r="BZ125" t="str">
        <f t="shared" si="323"/>
        <v>31 Science, engineering and technology associate professionals</v>
      </c>
      <c r="CA125" s="68">
        <f t="shared" si="313"/>
        <v>0.29226697895449538</v>
      </c>
      <c r="CB125" s="68">
        <f t="shared" si="313"/>
        <v>0.37351315063031709</v>
      </c>
      <c r="CC125" s="68">
        <f t="shared" si="313"/>
        <v>-0.61765843673479814</v>
      </c>
      <c r="CD125" s="68">
        <f t="shared" si="313"/>
        <v>-0.57275214407107411</v>
      </c>
      <c r="CE125" s="68">
        <f t="shared" si="314"/>
        <v>-1.1904105808058723</v>
      </c>
      <c r="CK125" t="str">
        <f t="shared" si="324"/>
        <v>31 Science, engineering and technology associate professionals</v>
      </c>
      <c r="CL125" s="68">
        <f t="shared" si="315"/>
        <v>0.12261700950515775</v>
      </c>
      <c r="CM125" s="68">
        <f t="shared" si="315"/>
        <v>0.23471536172067597</v>
      </c>
      <c r="CN125" s="68">
        <f t="shared" si="315"/>
        <v>-0.19198772042892098</v>
      </c>
      <c r="CO125" s="68">
        <f t="shared" si="315"/>
        <v>0.12821743944863051</v>
      </c>
      <c r="CP125" s="68">
        <f t="shared" si="316"/>
        <v>-6.3770280980290472E-2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4.3704279554310402E-2</v>
      </c>
      <c r="C126" s="27">
        <f t="shared" si="299"/>
        <v>-1.2363144935413281E-2</v>
      </c>
      <c r="D126" s="27">
        <f t="shared" si="299"/>
        <v>0.12761217763235397</v>
      </c>
      <c r="E126" s="27">
        <f t="shared" si="299"/>
        <v>0.27099533633296402</v>
      </c>
      <c r="F126" s="27">
        <f t="shared" si="300"/>
        <v>0.39860751396531796</v>
      </c>
      <c r="L126" t="str">
        <f t="shared" si="317"/>
        <v>32 Health and social care associate professionals</v>
      </c>
      <c r="M126" s="27">
        <f t="shared" si="301"/>
        <v>1.4118858463653097</v>
      </c>
      <c r="N126" s="27">
        <f t="shared" si="301"/>
        <v>6.7536980450171313E-2</v>
      </c>
      <c r="O126" s="27">
        <f t="shared" si="301"/>
        <v>3.6874524344506203</v>
      </c>
      <c r="P126" s="27">
        <f t="shared" si="301"/>
        <v>6.3424974324020793</v>
      </c>
      <c r="Q126" s="27">
        <f t="shared" si="302"/>
        <v>10.0299498668527</v>
      </c>
      <c r="W126" t="str">
        <f t="shared" si="318"/>
        <v>32 Health and social care associate professionals</v>
      </c>
      <c r="X126" s="27">
        <f t="shared" si="303"/>
        <v>1.5670194411409648</v>
      </c>
      <c r="Y126" s="27">
        <f t="shared" si="303"/>
        <v>0.94494459079224491</v>
      </c>
      <c r="Z126" s="27">
        <f t="shared" si="303"/>
        <v>6.7337565096888259</v>
      </c>
      <c r="AA126" s="27">
        <f t="shared" si="303"/>
        <v>4.6275108280098394</v>
      </c>
      <c r="AB126" s="27">
        <f t="shared" si="304"/>
        <v>11.361267337698665</v>
      </c>
      <c r="AH126" t="str">
        <f t="shared" si="319"/>
        <v>32 Health and social care associate professionals</v>
      </c>
      <c r="AI126" s="27">
        <f t="shared" si="305"/>
        <v>-0.34424657098874434</v>
      </c>
      <c r="AJ126" s="27">
        <f t="shared" si="305"/>
        <v>0.2608877144389572</v>
      </c>
      <c r="AK126" s="27">
        <f t="shared" si="305"/>
        <v>0.63508459174109611</v>
      </c>
      <c r="AL126" s="27">
        <f t="shared" si="305"/>
        <v>-1.9772757596782231</v>
      </c>
      <c r="AM126" s="27">
        <f t="shared" si="306"/>
        <v>-1.342191167937127</v>
      </c>
      <c r="AS126" t="str">
        <f t="shared" si="320"/>
        <v>32 Health and social care associate professionals</v>
      </c>
      <c r="AT126" s="27">
        <f t="shared" si="307"/>
        <v>0.11340551511595054</v>
      </c>
      <c r="AU126" s="27">
        <f t="shared" si="307"/>
        <v>0.19591626915015081</v>
      </c>
      <c r="AV126" s="27">
        <f t="shared" si="307"/>
        <v>0.61564883837240991</v>
      </c>
      <c r="AW126" s="27">
        <f t="shared" si="307"/>
        <v>0.35219173255748348</v>
      </c>
      <c r="AX126" s="27">
        <f t="shared" si="308"/>
        <v>0.9678405709298934</v>
      </c>
      <c r="BD126" t="str">
        <f t="shared" si="321"/>
        <v>32 Health and social care associate professionals</v>
      </c>
      <c r="BE126" s="27">
        <f t="shared" si="309"/>
        <v>1.6367584942362816</v>
      </c>
      <c r="BF126" s="27">
        <f t="shared" si="309"/>
        <v>-0.31336344329386545</v>
      </c>
      <c r="BG126" s="27">
        <f t="shared" si="309"/>
        <v>3.7372395652365693</v>
      </c>
      <c r="BH126" s="27">
        <f t="shared" si="309"/>
        <v>1.0414985416201805</v>
      </c>
      <c r="BI126" s="27">
        <f t="shared" si="310"/>
        <v>4.7787381068567498</v>
      </c>
      <c r="BO126" t="str">
        <f t="shared" si="322"/>
        <v>32 Health and social care associate professionals</v>
      </c>
      <c r="BP126" s="27">
        <f t="shared" si="311"/>
        <v>0.93264770761116189</v>
      </c>
      <c r="BQ126" s="27">
        <f t="shared" si="311"/>
        <v>-0.81578805245997899</v>
      </c>
      <c r="BR126" s="27">
        <f t="shared" si="311"/>
        <v>2.3516812067989941</v>
      </c>
      <c r="BS126" s="27">
        <f t="shared" si="311"/>
        <v>-0.86861163799193708</v>
      </c>
      <c r="BT126" s="27">
        <f t="shared" si="312"/>
        <v>1.483069568807057</v>
      </c>
      <c r="BZ126" t="str">
        <f t="shared" si="323"/>
        <v>32 Health and social care associate professionals</v>
      </c>
      <c r="CA126" s="68">
        <f t="shared" si="313"/>
        <v>5.0171696332478088E-2</v>
      </c>
      <c r="CB126" s="68">
        <f t="shared" si="313"/>
        <v>-0.26608622889912081</v>
      </c>
      <c r="CC126" s="68">
        <f t="shared" si="313"/>
        <v>0.26145421610074893</v>
      </c>
      <c r="CD126" s="68">
        <f t="shared" si="313"/>
        <v>-0.65003393134652376</v>
      </c>
      <c r="CE126" s="68">
        <f t="shared" si="314"/>
        <v>-0.38857971524577484</v>
      </c>
      <c r="CK126" t="str">
        <f t="shared" si="324"/>
        <v>32 Health and social care associate professionals</v>
      </c>
      <c r="CL126" s="68">
        <f t="shared" si="315"/>
        <v>2.9531134269727033E-2</v>
      </c>
      <c r="CM126" s="68">
        <f t="shared" si="315"/>
        <v>5.0322212584028692E-2</v>
      </c>
      <c r="CN126" s="68">
        <f t="shared" si="315"/>
        <v>1.6078542419748432E-2</v>
      </c>
      <c r="CO126" s="68">
        <f t="shared" si="315"/>
        <v>-3.5469180726301397E-2</v>
      </c>
      <c r="CP126" s="68">
        <f t="shared" si="316"/>
        <v>-1.9390638306552965E-2</v>
      </c>
    </row>
    <row r="127" spans="1:94" x14ac:dyDescent="0.2">
      <c r="A127" t="str">
        <f t="shared" si="298"/>
        <v>33 Protective service occupations</v>
      </c>
      <c r="B127" s="27">
        <f t="shared" si="299"/>
        <v>2.3399271281657197E-2</v>
      </c>
      <c r="C127" s="27">
        <f t="shared" si="299"/>
        <v>-6.9681965763310622E-3</v>
      </c>
      <c r="D127" s="27">
        <f t="shared" si="299"/>
        <v>1.3769805984172462E-2</v>
      </c>
      <c r="E127" s="27">
        <f t="shared" si="299"/>
        <v>5.3289806622791619E-2</v>
      </c>
      <c r="F127" s="27">
        <f t="shared" si="300"/>
        <v>6.7059612606964081E-2</v>
      </c>
      <c r="L127" t="str">
        <f t="shared" si="317"/>
        <v>33 Protective service occupations</v>
      </c>
      <c r="M127" s="27">
        <f t="shared" si="301"/>
        <v>0.24584384094757339</v>
      </c>
      <c r="N127" s="27">
        <f t="shared" si="301"/>
        <v>-6.7719714085291871E-2</v>
      </c>
      <c r="O127" s="27">
        <f t="shared" si="301"/>
        <v>6.6916935066555161E-2</v>
      </c>
      <c r="P127" s="27">
        <f t="shared" si="301"/>
        <v>0.55121931665067347</v>
      </c>
      <c r="Q127" s="27">
        <f t="shared" si="302"/>
        <v>0.61813625171722864</v>
      </c>
      <c r="W127" t="str">
        <f t="shared" si="318"/>
        <v>33 Protective service occupations</v>
      </c>
      <c r="X127" s="27">
        <f t="shared" si="303"/>
        <v>0.10764808471116138</v>
      </c>
      <c r="Y127" s="27">
        <f t="shared" si="303"/>
        <v>0.56479874668309193</v>
      </c>
      <c r="Z127" s="27">
        <f t="shared" si="303"/>
        <v>-0.35339737735179133</v>
      </c>
      <c r="AA127" s="27">
        <f t="shared" si="303"/>
        <v>1.3262483029172927</v>
      </c>
      <c r="AB127" s="27">
        <f t="shared" si="304"/>
        <v>0.97285092556550135</v>
      </c>
      <c r="AH127" t="str">
        <f t="shared" si="319"/>
        <v>33 Protective service occupations</v>
      </c>
      <c r="AI127" s="27">
        <f t="shared" si="305"/>
        <v>2.6731439530282231E-2</v>
      </c>
      <c r="AJ127" s="27">
        <f t="shared" si="305"/>
        <v>0.1446902532740324</v>
      </c>
      <c r="AK127" s="27">
        <f t="shared" si="305"/>
        <v>-6.9175352893693698E-2</v>
      </c>
      <c r="AL127" s="27">
        <f t="shared" si="305"/>
        <v>0.37319536233668049</v>
      </c>
      <c r="AM127" s="27">
        <f t="shared" si="306"/>
        <v>0.30402000944298679</v>
      </c>
      <c r="AS127" t="str">
        <f t="shared" si="320"/>
        <v>33 Protective service occupations</v>
      </c>
      <c r="AT127" s="27">
        <f t="shared" si="307"/>
        <v>-7.4023024788383296E-2</v>
      </c>
      <c r="AU127" s="27">
        <f t="shared" si="307"/>
        <v>9.9008478364552954E-2</v>
      </c>
      <c r="AV127" s="27">
        <f t="shared" si="307"/>
        <v>-0.16366142622975222</v>
      </c>
      <c r="AW127" s="27">
        <f t="shared" si="307"/>
        <v>0.12431429837313335</v>
      </c>
      <c r="AX127" s="27">
        <f t="shared" si="308"/>
        <v>-3.9347127856618869E-2</v>
      </c>
      <c r="BD127" t="str">
        <f t="shared" si="321"/>
        <v>33 Protective service occupations</v>
      </c>
      <c r="BE127" s="27">
        <f t="shared" si="309"/>
        <v>0.1691800332322706</v>
      </c>
      <c r="BF127" s="27">
        <f t="shared" si="309"/>
        <v>0.13579583313350607</v>
      </c>
      <c r="BG127" s="27">
        <f t="shared" si="309"/>
        <v>-0.48153265705476223</v>
      </c>
      <c r="BH127" s="27">
        <f t="shared" si="309"/>
        <v>-0.13539904384777834</v>
      </c>
      <c r="BI127" s="27">
        <f t="shared" si="310"/>
        <v>-0.61693170090254057</v>
      </c>
      <c r="BO127" t="str">
        <f t="shared" si="322"/>
        <v>33 Protective service occupations</v>
      </c>
      <c r="BP127" s="27">
        <f t="shared" si="311"/>
        <v>0.29123948263191402</v>
      </c>
      <c r="BQ127" s="27">
        <f t="shared" si="311"/>
        <v>-0.11200686000372118</v>
      </c>
      <c r="BR127" s="27">
        <f t="shared" si="311"/>
        <v>-0.56545887290176378</v>
      </c>
      <c r="BS127" s="27">
        <f t="shared" si="311"/>
        <v>-0.54073721492120752</v>
      </c>
      <c r="BT127" s="27">
        <f t="shared" si="312"/>
        <v>-1.1061960878229713</v>
      </c>
      <c r="BZ127" t="str">
        <f t="shared" si="323"/>
        <v>33 Protective service occupations</v>
      </c>
      <c r="CA127" s="68">
        <f t="shared" si="313"/>
        <v>-1.8897086922377904E-2</v>
      </c>
      <c r="CB127" s="68">
        <f t="shared" si="313"/>
        <v>4.0796208149187052E-2</v>
      </c>
      <c r="CC127" s="68">
        <f t="shared" si="313"/>
        <v>-0.49854415454473267</v>
      </c>
      <c r="CD127" s="68">
        <f t="shared" si="313"/>
        <v>-0.46626221720032124</v>
      </c>
      <c r="CE127" s="68">
        <f t="shared" si="314"/>
        <v>-0.9648063717450539</v>
      </c>
      <c r="CK127" t="str">
        <f t="shared" si="324"/>
        <v>33 Protective service occupations</v>
      </c>
      <c r="CL127" s="68">
        <f t="shared" si="315"/>
        <v>-9.0510836805891115E-2</v>
      </c>
      <c r="CM127" s="68">
        <f t="shared" si="315"/>
        <v>4.0928058428400416E-2</v>
      </c>
      <c r="CN127" s="68">
        <f t="shared" si="315"/>
        <v>-0.12378938000932754</v>
      </c>
      <c r="CO127" s="68">
        <f t="shared" si="315"/>
        <v>-5.8043814144521588E-2</v>
      </c>
      <c r="CP127" s="68">
        <f t="shared" si="316"/>
        <v>-0.18183319415384913</v>
      </c>
    </row>
    <row r="128" spans="1:94" x14ac:dyDescent="0.2">
      <c r="A128" t="str">
        <f t="shared" si="298"/>
        <v>34 Culture, media and sports occupations</v>
      </c>
      <c r="B128" s="27">
        <f t="shared" si="299"/>
        <v>7.6816993303291836E-2</v>
      </c>
      <c r="C128" s="27">
        <f t="shared" si="299"/>
        <v>2.3786806771909641E-3</v>
      </c>
      <c r="D128" s="27">
        <f t="shared" si="299"/>
        <v>3.7512722282245614E-2</v>
      </c>
      <c r="E128" s="27">
        <f t="shared" si="299"/>
        <v>0.11032555326806226</v>
      </c>
      <c r="F128" s="27">
        <f t="shared" si="300"/>
        <v>0.14783827555030787</v>
      </c>
      <c r="L128" t="str">
        <f t="shared" si="317"/>
        <v>34 Culture, media and sports occupations</v>
      </c>
      <c r="M128" s="27">
        <f t="shared" si="301"/>
        <v>1.2578242969085425</v>
      </c>
      <c r="N128" s="27">
        <f t="shared" si="301"/>
        <v>4.771685512500845E-3</v>
      </c>
      <c r="O128" s="27">
        <f t="shared" si="301"/>
        <v>0.1067254831737614</v>
      </c>
      <c r="P128" s="27">
        <f t="shared" si="301"/>
        <v>1.4500479185224782</v>
      </c>
      <c r="Q128" s="27">
        <f t="shared" si="302"/>
        <v>1.5567734016962396</v>
      </c>
      <c r="W128" t="str">
        <f t="shared" si="318"/>
        <v>34 Culture, media and sports occupations</v>
      </c>
      <c r="X128" s="27">
        <f t="shared" si="303"/>
        <v>1.9946117735155866E-2</v>
      </c>
      <c r="Y128" s="27">
        <f t="shared" si="303"/>
        <v>0.50420990889448092</v>
      </c>
      <c r="Z128" s="27">
        <f t="shared" si="303"/>
        <v>-1.1787885074326816</v>
      </c>
      <c r="AA128" s="27">
        <f t="shared" si="303"/>
        <v>0.55250844464644899</v>
      </c>
      <c r="AB128" s="27">
        <f t="shared" si="304"/>
        <v>-0.62628006278623261</v>
      </c>
      <c r="AH128" t="str">
        <f t="shared" si="319"/>
        <v>34 Culture, media and sports occupations</v>
      </c>
      <c r="AI128" s="27">
        <f t="shared" si="305"/>
        <v>-7.3699514941356847E-2</v>
      </c>
      <c r="AJ128" s="27">
        <f t="shared" si="305"/>
        <v>0.20338540177255027</v>
      </c>
      <c r="AK128" s="27">
        <f t="shared" si="305"/>
        <v>-0.13091706042643736</v>
      </c>
      <c r="AL128" s="27">
        <f t="shared" si="305"/>
        <v>0.33527355713724138</v>
      </c>
      <c r="AM128" s="27">
        <f t="shared" si="306"/>
        <v>0.20435649671080403</v>
      </c>
      <c r="AS128" t="str">
        <f t="shared" si="320"/>
        <v>34 Culture, media and sports occupations</v>
      </c>
      <c r="AT128" s="27">
        <f t="shared" si="307"/>
        <v>-9.570184613930155E-2</v>
      </c>
      <c r="AU128" s="27">
        <f t="shared" si="307"/>
        <v>7.2866322305522369E-2</v>
      </c>
      <c r="AV128" s="27">
        <f t="shared" si="307"/>
        <v>-0.2683252490181578</v>
      </c>
      <c r="AW128" s="27">
        <f t="shared" si="307"/>
        <v>3.7174562486934626E-3</v>
      </c>
      <c r="AX128" s="27">
        <f t="shared" si="308"/>
        <v>-0.26460779276946433</v>
      </c>
      <c r="BD128" t="str">
        <f t="shared" si="321"/>
        <v>34 Culture, media and sports occupations</v>
      </c>
      <c r="BE128" s="27">
        <f t="shared" si="309"/>
        <v>0.25545507254648614</v>
      </c>
      <c r="BF128" s="27">
        <f t="shared" si="309"/>
        <v>0.1313215647405146</v>
      </c>
      <c r="BG128" s="27">
        <f t="shared" si="309"/>
        <v>-0.5641039645074204</v>
      </c>
      <c r="BH128" s="27">
        <f t="shared" si="309"/>
        <v>0.27929064940233506</v>
      </c>
      <c r="BI128" s="27">
        <f t="shared" si="310"/>
        <v>-0.28481331510508534</v>
      </c>
      <c r="BO128" t="str">
        <f t="shared" si="322"/>
        <v>34 Culture, media and sports occupations</v>
      </c>
      <c r="BP128" s="27">
        <f t="shared" si="311"/>
        <v>-6.3448704979714332E-2</v>
      </c>
      <c r="BQ128" s="27">
        <f t="shared" si="311"/>
        <v>-0.17004601208261838</v>
      </c>
      <c r="BR128" s="27">
        <f t="shared" si="311"/>
        <v>-0.33757722236584242</v>
      </c>
      <c r="BS128" s="27">
        <f t="shared" si="311"/>
        <v>-0.33647263521420423</v>
      </c>
      <c r="BT128" s="27">
        <f t="shared" si="312"/>
        <v>-0.67404985758004665</v>
      </c>
      <c r="BZ128" t="str">
        <f t="shared" si="323"/>
        <v>34 Culture, media and sports occupations</v>
      </c>
      <c r="CA128" s="68">
        <f t="shared" si="313"/>
        <v>-0.14046014881480451</v>
      </c>
      <c r="CB128" s="68">
        <f t="shared" si="313"/>
        <v>-1.0271701892883955E-2</v>
      </c>
      <c r="CC128" s="68">
        <f t="shared" si="313"/>
        <v>-0.51950129624231089</v>
      </c>
      <c r="CD128" s="68">
        <f t="shared" si="313"/>
        <v>-0.41021542509205194</v>
      </c>
      <c r="CE128" s="68">
        <f t="shared" si="314"/>
        <v>-0.92971672133436289</v>
      </c>
      <c r="CK128" t="str">
        <f t="shared" si="324"/>
        <v>34 Culture, media and sports occupations</v>
      </c>
      <c r="CL128" s="68">
        <f t="shared" si="315"/>
        <v>3.6272436459976687E-2</v>
      </c>
      <c r="CM128" s="68">
        <f t="shared" si="315"/>
        <v>6.9048908371050488E-2</v>
      </c>
      <c r="CN128" s="68">
        <f t="shared" si="315"/>
        <v>-0.3345188340851396</v>
      </c>
      <c r="CO128" s="68">
        <f t="shared" si="315"/>
        <v>-0.12560091839167165</v>
      </c>
      <c r="CP128" s="68">
        <f t="shared" si="316"/>
        <v>-0.46011975247681125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0.33221905814053887</v>
      </c>
      <c r="C129" s="27">
        <f t="shared" si="299"/>
        <v>-5.9729854196148402E-2</v>
      </c>
      <c r="D129" s="27">
        <f t="shared" si="299"/>
        <v>0.34803022757161517</v>
      </c>
      <c r="E129" s="27">
        <f t="shared" si="299"/>
        <v>0.8652231748563517</v>
      </c>
      <c r="F129" s="27">
        <f t="shared" si="300"/>
        <v>1.2132534024279669</v>
      </c>
      <c r="L129" t="str">
        <f t="shared" si="317"/>
        <v>35 Business and public service associate professionals</v>
      </c>
      <c r="M129" s="27">
        <f t="shared" si="301"/>
        <v>3.3886656855743276</v>
      </c>
      <c r="N129" s="27">
        <f t="shared" si="301"/>
        <v>-0.3525030741972337</v>
      </c>
      <c r="O129" s="27">
        <f t="shared" si="301"/>
        <v>2.9435902431700214</v>
      </c>
      <c r="P129" s="27">
        <f t="shared" si="301"/>
        <v>6.7091509428049374</v>
      </c>
      <c r="Q129" s="27">
        <f t="shared" si="302"/>
        <v>9.6527411859749588</v>
      </c>
      <c r="W129" t="str">
        <f t="shared" si="318"/>
        <v>35 Business and public service associate professionals</v>
      </c>
      <c r="X129" s="27">
        <f t="shared" si="303"/>
        <v>-0.26903815785433594</v>
      </c>
      <c r="Y129" s="27">
        <f t="shared" si="303"/>
        <v>2.0889432755844695</v>
      </c>
      <c r="Z129" s="27">
        <f t="shared" si="303"/>
        <v>0.17600488092674382</v>
      </c>
      <c r="AA129" s="27">
        <f t="shared" si="303"/>
        <v>1.2486409212020817</v>
      </c>
      <c r="AB129" s="27">
        <f t="shared" si="304"/>
        <v>1.4246458021288255</v>
      </c>
      <c r="AH129" t="str">
        <f t="shared" si="319"/>
        <v>35 Business and public service associate professionals</v>
      </c>
      <c r="AI129" s="27">
        <f t="shared" si="305"/>
        <v>0.13446221413625636</v>
      </c>
      <c r="AJ129" s="27">
        <f t="shared" si="305"/>
        <v>0.85849703955390666</v>
      </c>
      <c r="AK129" s="27">
        <f t="shared" si="305"/>
        <v>0.11711349766015822</v>
      </c>
      <c r="AL129" s="27">
        <f t="shared" si="305"/>
        <v>0.7126904946105812</v>
      </c>
      <c r="AM129" s="27">
        <f t="shared" si="306"/>
        <v>0.82980399227073942</v>
      </c>
      <c r="AS129" t="str">
        <f t="shared" si="320"/>
        <v>35 Business and public service associate professionals</v>
      </c>
      <c r="AT129" s="27">
        <f t="shared" si="307"/>
        <v>-0.10279634658179226</v>
      </c>
      <c r="AU129" s="27">
        <f t="shared" si="307"/>
        <v>0.56641182542895141</v>
      </c>
      <c r="AV129" s="27">
        <f t="shared" si="307"/>
        <v>5.9660538278791364E-2</v>
      </c>
      <c r="AW129" s="27">
        <f t="shared" si="307"/>
        <v>0.57897857648536633</v>
      </c>
      <c r="AX129" s="27">
        <f t="shared" si="308"/>
        <v>0.63863911476415769</v>
      </c>
      <c r="BD129" t="str">
        <f t="shared" si="321"/>
        <v>35 Business and public service associate professionals</v>
      </c>
      <c r="BE129" s="27">
        <f t="shared" si="309"/>
        <v>1.7846611205938085</v>
      </c>
      <c r="BF129" s="27">
        <f t="shared" si="309"/>
        <v>9.6332757149315995E-2</v>
      </c>
      <c r="BG129" s="27">
        <f t="shared" si="309"/>
        <v>-0.36343346222751549</v>
      </c>
      <c r="BH129" s="27">
        <f t="shared" si="309"/>
        <v>-0.53630018200680318</v>
      </c>
      <c r="BI129" s="27">
        <f t="shared" si="310"/>
        <v>-0.89973364423431867</v>
      </c>
      <c r="BO129" t="str">
        <f t="shared" si="322"/>
        <v>35 Business and public service associate professionals</v>
      </c>
      <c r="BP129" s="27">
        <f t="shared" si="311"/>
        <v>0.83041047443368043</v>
      </c>
      <c r="BQ129" s="27">
        <f t="shared" si="311"/>
        <v>-1.2391899899125551</v>
      </c>
      <c r="BR129" s="27">
        <f t="shared" si="311"/>
        <v>-0.36917172735599557</v>
      </c>
      <c r="BS129" s="27">
        <f t="shared" si="311"/>
        <v>-2.0787580632405867</v>
      </c>
      <c r="BT129" s="27">
        <f t="shared" si="312"/>
        <v>-2.4479297905965822</v>
      </c>
      <c r="BZ129" t="str">
        <f t="shared" si="323"/>
        <v>35 Business and public service associate professionals</v>
      </c>
      <c r="CA129" s="68">
        <f t="shared" si="313"/>
        <v>0.10464405255197828</v>
      </c>
      <c r="CB129" s="68">
        <f t="shared" si="313"/>
        <v>-0.13894551733320437</v>
      </c>
      <c r="CC129" s="68">
        <f t="shared" si="313"/>
        <v>-1.3677319879706848</v>
      </c>
      <c r="CD129" s="68">
        <f t="shared" si="313"/>
        <v>-2.2885912004415472</v>
      </c>
      <c r="CE129" s="68">
        <f t="shared" si="314"/>
        <v>-3.656323188412232</v>
      </c>
      <c r="CK129" t="str">
        <f t="shared" si="324"/>
        <v>35 Business and public service associate professionals</v>
      </c>
      <c r="CL129" s="68">
        <f t="shared" si="315"/>
        <v>3.2049217980007594E-2</v>
      </c>
      <c r="CM129" s="68">
        <f t="shared" si="315"/>
        <v>0.37015970576452517</v>
      </c>
      <c r="CN129" s="68">
        <f t="shared" si="315"/>
        <v>-0.97245575611335711</v>
      </c>
      <c r="CO129" s="68">
        <f t="shared" si="315"/>
        <v>-0.25788164483937059</v>
      </c>
      <c r="CP129" s="68">
        <f t="shared" si="316"/>
        <v>-1.2303374009527277</v>
      </c>
    </row>
    <row r="130" spans="1:94" x14ac:dyDescent="0.2">
      <c r="A130" t="str">
        <f t="shared" si="298"/>
        <v>41 Administrative occupations</v>
      </c>
      <c r="B130" s="27">
        <f t="shared" si="299"/>
        <v>0.21506681699127794</v>
      </c>
      <c r="C130" s="27">
        <f t="shared" si="299"/>
        <v>3.7197310169077014E-2</v>
      </c>
      <c r="D130" s="27">
        <f t="shared" si="299"/>
        <v>0.35560005843305253</v>
      </c>
      <c r="E130" s="27">
        <f t="shared" si="299"/>
        <v>0.86404708368880945</v>
      </c>
      <c r="F130" s="27">
        <f t="shared" si="300"/>
        <v>1.219647142121862</v>
      </c>
      <c r="L130" t="str">
        <f t="shared" si="317"/>
        <v>41 Administrative occupations</v>
      </c>
      <c r="M130" s="27">
        <f t="shared" si="301"/>
        <v>2.3527125844420809</v>
      </c>
      <c r="N130" s="27">
        <f t="shared" si="301"/>
        <v>0.70072748984693156</v>
      </c>
      <c r="O130" s="27">
        <f t="shared" si="301"/>
        <v>3.4357876171517105</v>
      </c>
      <c r="P130" s="27">
        <f t="shared" si="301"/>
        <v>6.3521593236136518</v>
      </c>
      <c r="Q130" s="27">
        <f t="shared" si="302"/>
        <v>9.7879469407653623</v>
      </c>
      <c r="W130" t="str">
        <f t="shared" si="318"/>
        <v>41 Administrative occupations</v>
      </c>
      <c r="X130" s="27">
        <f t="shared" si="303"/>
        <v>-1.1783735593321758</v>
      </c>
      <c r="Y130" s="27">
        <f t="shared" si="303"/>
        <v>4.696672728245229</v>
      </c>
      <c r="Z130" s="27">
        <f t="shared" si="303"/>
        <v>4.2264034894202283</v>
      </c>
      <c r="AA130" s="27">
        <f t="shared" si="303"/>
        <v>6.3602812256992323</v>
      </c>
      <c r="AB130" s="27">
        <f t="shared" si="304"/>
        <v>10.586684715119461</v>
      </c>
      <c r="AH130" t="str">
        <f t="shared" si="319"/>
        <v>41 Administrative occupations</v>
      </c>
      <c r="AI130" s="27">
        <f t="shared" si="305"/>
        <v>-0.16282425051087301</v>
      </c>
      <c r="AJ130" s="27">
        <f t="shared" si="305"/>
        <v>1.7965712127437126</v>
      </c>
      <c r="AK130" s="27">
        <f t="shared" si="305"/>
        <v>1.0642470992107054</v>
      </c>
      <c r="AL130" s="27">
        <f t="shared" si="305"/>
        <v>2.1847423621461868</v>
      </c>
      <c r="AM130" s="27">
        <f t="shared" si="306"/>
        <v>3.2489894613568921</v>
      </c>
      <c r="AS130" t="str">
        <f t="shared" si="320"/>
        <v>41 Administrative occupations</v>
      </c>
      <c r="AT130" s="27">
        <f t="shared" si="307"/>
        <v>-0.57497887174738338</v>
      </c>
      <c r="AU130" s="27">
        <f t="shared" si="307"/>
        <v>1.7720172269665024</v>
      </c>
      <c r="AV130" s="27">
        <f t="shared" si="307"/>
        <v>0.60303955840010914</v>
      </c>
      <c r="AW130" s="27">
        <f t="shared" si="307"/>
        <v>1.6638285272218205</v>
      </c>
      <c r="AX130" s="27">
        <f t="shared" si="308"/>
        <v>2.2668680856219297</v>
      </c>
      <c r="BD130" t="str">
        <f t="shared" si="321"/>
        <v>41 Administrative occupations</v>
      </c>
      <c r="BE130" s="27">
        <f t="shared" si="309"/>
        <v>0.70337794232952433</v>
      </c>
      <c r="BF130" s="27">
        <f t="shared" si="309"/>
        <v>0.3583323846143962</v>
      </c>
      <c r="BG130" s="27">
        <f t="shared" si="309"/>
        <v>0.4537313543144883</v>
      </c>
      <c r="BH130" s="27">
        <f t="shared" si="309"/>
        <v>-2.9480980052183767</v>
      </c>
      <c r="BI130" s="27">
        <f t="shared" si="310"/>
        <v>-2.4943666509038884</v>
      </c>
      <c r="BO130" t="str">
        <f t="shared" si="322"/>
        <v>41 Administrative occupations</v>
      </c>
      <c r="BP130" s="27">
        <f t="shared" si="311"/>
        <v>-0.2539444555516468</v>
      </c>
      <c r="BQ130" s="27">
        <f t="shared" si="311"/>
        <v>-3.270018539753849</v>
      </c>
      <c r="BR130" s="27">
        <f t="shared" si="311"/>
        <v>1.0556045548207607</v>
      </c>
      <c r="BS130" s="27">
        <f t="shared" si="311"/>
        <v>-8.456718474736288</v>
      </c>
      <c r="BT130" s="27">
        <f t="shared" si="312"/>
        <v>-7.4011139199155274</v>
      </c>
      <c r="BZ130" t="str">
        <f t="shared" si="323"/>
        <v>41 Administrative occupations</v>
      </c>
      <c r="CA130" s="68">
        <f t="shared" si="313"/>
        <v>-3.0187254844375566</v>
      </c>
      <c r="CB130" s="68">
        <f t="shared" si="313"/>
        <v>-1.5188757231954515</v>
      </c>
      <c r="CC130" s="68">
        <f t="shared" si="313"/>
        <v>-3.508830382938088</v>
      </c>
      <c r="CD130" s="68">
        <f t="shared" si="313"/>
        <v>-7.0693393007841951</v>
      </c>
      <c r="CE130" s="68">
        <f t="shared" si="314"/>
        <v>-10.578169683722283</v>
      </c>
      <c r="CK130" t="str">
        <f t="shared" si="324"/>
        <v>41 Administrative occupations</v>
      </c>
      <c r="CL130" s="68">
        <f t="shared" si="315"/>
        <v>-1.3667763046666499</v>
      </c>
      <c r="CM130" s="68">
        <f t="shared" si="315"/>
        <v>0.79221240985373598</v>
      </c>
      <c r="CN130" s="68">
        <f t="shared" si="315"/>
        <v>-1.7775159501568734</v>
      </c>
      <c r="CO130" s="68">
        <f t="shared" si="315"/>
        <v>-1.0310929536490572</v>
      </c>
      <c r="CP130" s="68">
        <f t="shared" si="316"/>
        <v>-2.8086089038059305</v>
      </c>
    </row>
    <row r="131" spans="1:94" x14ac:dyDescent="0.2">
      <c r="A131" t="str">
        <f t="shared" si="298"/>
        <v>42 Secretarial and related occupations</v>
      </c>
      <c r="B131" s="27">
        <f t="shared" si="299"/>
        <v>8.3462451711523861E-3</v>
      </c>
      <c r="C131" s="27">
        <f t="shared" si="299"/>
        <v>1.0531945125238258E-2</v>
      </c>
      <c r="D131" s="27">
        <f t="shared" si="299"/>
        <v>3.0689259296155957E-2</v>
      </c>
      <c r="E131" s="27">
        <f t="shared" si="299"/>
        <v>6.5866262286868732E-2</v>
      </c>
      <c r="F131" s="27">
        <f t="shared" si="300"/>
        <v>9.6555521583024689E-2</v>
      </c>
      <c r="L131" t="str">
        <f t="shared" si="317"/>
        <v>42 Secretarial and related occupations</v>
      </c>
      <c r="M131" s="27">
        <f t="shared" si="301"/>
        <v>0.27834957750064615</v>
      </c>
      <c r="N131" s="27">
        <f t="shared" si="301"/>
        <v>0.1787524270319254</v>
      </c>
      <c r="O131" s="27">
        <f t="shared" si="301"/>
        <v>0.39290539269914282</v>
      </c>
      <c r="P131" s="27">
        <f t="shared" si="301"/>
        <v>-0.26096966259085219</v>
      </c>
      <c r="Q131" s="27">
        <f t="shared" si="302"/>
        <v>0.13193573010829063</v>
      </c>
      <c r="W131" t="str">
        <f t="shared" si="318"/>
        <v>42 Secretarial and related occupations</v>
      </c>
      <c r="X131" s="27">
        <f t="shared" si="303"/>
        <v>-0.30619673108303624</v>
      </c>
      <c r="Y131" s="27">
        <f t="shared" si="303"/>
        <v>0.7002104365283448</v>
      </c>
      <c r="Z131" s="27">
        <f t="shared" si="303"/>
        <v>0.89302392013451826</v>
      </c>
      <c r="AA131" s="27">
        <f t="shared" si="303"/>
        <v>1.3307636355775276</v>
      </c>
      <c r="AB131" s="27">
        <f t="shared" si="304"/>
        <v>2.2237875557120459</v>
      </c>
      <c r="AH131" t="str">
        <f t="shared" si="319"/>
        <v>42 Secretarial and related occupations</v>
      </c>
      <c r="AI131" s="27">
        <f t="shared" si="305"/>
        <v>-0.17849471413618634</v>
      </c>
      <c r="AJ131" s="27">
        <f t="shared" si="305"/>
        <v>0.41213075218113482</v>
      </c>
      <c r="AK131" s="27">
        <f t="shared" si="305"/>
        <v>8.4866338230021654E-2</v>
      </c>
      <c r="AL131" s="27">
        <f t="shared" si="305"/>
        <v>-4.0264078434736117E-2</v>
      </c>
      <c r="AM131" s="27">
        <f t="shared" si="306"/>
        <v>4.4602259795285537E-2</v>
      </c>
      <c r="AS131" t="str">
        <f t="shared" si="320"/>
        <v>42 Secretarial and related occupations</v>
      </c>
      <c r="AT131" s="27">
        <f t="shared" si="307"/>
        <v>-0.27210660205574655</v>
      </c>
      <c r="AU131" s="27">
        <f t="shared" si="307"/>
        <v>0.32685757832280848</v>
      </c>
      <c r="AV131" s="27">
        <f t="shared" si="307"/>
        <v>6.1055847089625859E-2</v>
      </c>
      <c r="AW131" s="27">
        <f t="shared" si="307"/>
        <v>2.4396699065634575E-2</v>
      </c>
      <c r="AX131" s="27">
        <f t="shared" si="308"/>
        <v>8.5452546155260434E-2</v>
      </c>
      <c r="BD131" t="str">
        <f t="shared" si="321"/>
        <v>42 Secretarial and related occupations</v>
      </c>
      <c r="BE131" s="27">
        <f t="shared" si="309"/>
        <v>-0.24770910171254901</v>
      </c>
      <c r="BF131" s="27">
        <f t="shared" si="309"/>
        <v>-0.33243090463754221</v>
      </c>
      <c r="BG131" s="27">
        <f t="shared" si="309"/>
        <v>-0.22468430732679145</v>
      </c>
      <c r="BH131" s="27">
        <f t="shared" si="309"/>
        <v>-3.5391982149294088</v>
      </c>
      <c r="BI131" s="27">
        <f t="shared" si="310"/>
        <v>-3.7638825222562002</v>
      </c>
      <c r="BO131" t="str">
        <f t="shared" si="322"/>
        <v>42 Secretarial and related occupations</v>
      </c>
      <c r="BP131" s="27">
        <f t="shared" si="311"/>
        <v>-1.4512037898738539</v>
      </c>
      <c r="BQ131" s="27">
        <f t="shared" si="311"/>
        <v>-1.1640714575303086</v>
      </c>
      <c r="BR131" s="27">
        <f t="shared" si="311"/>
        <v>-1.5779182904240567</v>
      </c>
      <c r="BS131" s="27">
        <f t="shared" si="311"/>
        <v>-3.2810018657167528</v>
      </c>
      <c r="BT131" s="27">
        <f t="shared" si="312"/>
        <v>-4.85892015614081</v>
      </c>
      <c r="BZ131" t="str">
        <f t="shared" si="323"/>
        <v>42 Secretarial and related occupations</v>
      </c>
      <c r="CA131" s="68">
        <f t="shared" si="313"/>
        <v>-0.63322321854939556</v>
      </c>
      <c r="CB131" s="68">
        <f t="shared" si="313"/>
        <v>-1.1644015994073813</v>
      </c>
      <c r="CC131" s="68">
        <f t="shared" si="313"/>
        <v>-1.2932049500602041</v>
      </c>
      <c r="CD131" s="68">
        <f t="shared" si="313"/>
        <v>-3.1675471138347731</v>
      </c>
      <c r="CE131" s="68">
        <f t="shared" si="314"/>
        <v>-4.4607520638949776</v>
      </c>
      <c r="CK131" t="str">
        <f t="shared" si="324"/>
        <v>42 Secretarial and related occupations</v>
      </c>
      <c r="CL131" s="68">
        <f t="shared" si="315"/>
        <v>-0.37261742984469559</v>
      </c>
      <c r="CM131" s="68">
        <f t="shared" si="315"/>
        <v>0.29949421123448228</v>
      </c>
      <c r="CN131" s="68">
        <f t="shared" si="315"/>
        <v>-0.39924472948617007</v>
      </c>
      <c r="CO131" s="68">
        <f t="shared" si="315"/>
        <v>-0.41553891820541411</v>
      </c>
      <c r="CP131" s="68">
        <f t="shared" si="316"/>
        <v>-0.81478364769158418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7.2850820968793119E-3</v>
      </c>
      <c r="C132" s="27">
        <f t="shared" si="299"/>
        <v>-6.3631093965183898E-3</v>
      </c>
      <c r="D132" s="27">
        <f t="shared" si="299"/>
        <v>5.1246226538272308E-3</v>
      </c>
      <c r="E132" s="27">
        <f t="shared" si="299"/>
        <v>2.1563274186526701E-2</v>
      </c>
      <c r="F132" s="27">
        <f t="shared" si="300"/>
        <v>2.6687896840353931E-2</v>
      </c>
      <c r="L132" t="str">
        <f t="shared" si="317"/>
        <v>51 Skilled agricultural and related trades</v>
      </c>
      <c r="M132" s="27">
        <f t="shared" si="301"/>
        <v>1.1430981697330367E-2</v>
      </c>
      <c r="N132" s="27">
        <f t="shared" si="301"/>
        <v>-2.917629363133134E-2</v>
      </c>
      <c r="O132" s="27">
        <f t="shared" si="301"/>
        <v>3.1839885466766665E-2</v>
      </c>
      <c r="P132" s="27">
        <f t="shared" si="301"/>
        <v>7.7998438875802073E-2</v>
      </c>
      <c r="Q132" s="27">
        <f t="shared" si="302"/>
        <v>0.10983832434256874</v>
      </c>
      <c r="W132" t="str">
        <f t="shared" si="318"/>
        <v>51 Skilled agricultural and related trades</v>
      </c>
      <c r="X132" s="27">
        <f t="shared" si="303"/>
        <v>-0.29610015948946733</v>
      </c>
      <c r="Y132" s="27">
        <f t="shared" si="303"/>
        <v>-6.7570640291510609E-2</v>
      </c>
      <c r="Z132" s="27">
        <f t="shared" si="303"/>
        <v>9.3172217666436574E-2</v>
      </c>
      <c r="AA132" s="27">
        <f t="shared" si="303"/>
        <v>0.35119597812394732</v>
      </c>
      <c r="AB132" s="27">
        <f t="shared" si="304"/>
        <v>0.44436819579038389</v>
      </c>
      <c r="AH132" t="str">
        <f t="shared" si="319"/>
        <v>51 Skilled agricultural and related trades</v>
      </c>
      <c r="AI132" s="27">
        <f t="shared" si="305"/>
        <v>-4.8417349229840201E-2</v>
      </c>
      <c r="AJ132" s="27">
        <f t="shared" si="305"/>
        <v>-5.2544941436764858E-2</v>
      </c>
      <c r="AK132" s="27">
        <f t="shared" si="305"/>
        <v>6.1924976596608894E-2</v>
      </c>
      <c r="AL132" s="27">
        <f t="shared" si="305"/>
        <v>0.1625369999064068</v>
      </c>
      <c r="AM132" s="27">
        <f t="shared" si="306"/>
        <v>0.22446197650301569</v>
      </c>
      <c r="AS132" t="str">
        <f t="shared" si="320"/>
        <v>51 Skilled agricultural and related trades</v>
      </c>
      <c r="AT132" s="27">
        <f t="shared" si="307"/>
        <v>-0.1124780732031514</v>
      </c>
      <c r="AU132" s="27">
        <f t="shared" si="307"/>
        <v>-8.3298338383873682E-2</v>
      </c>
      <c r="AV132" s="27">
        <f t="shared" si="307"/>
        <v>9.7766602917588319E-2</v>
      </c>
      <c r="AW132" s="27">
        <f t="shared" si="307"/>
        <v>0.41090641195541588</v>
      </c>
      <c r="AX132" s="27">
        <f t="shared" si="308"/>
        <v>0.5086730148730042</v>
      </c>
      <c r="BD132" t="str">
        <f t="shared" si="321"/>
        <v>51 Skilled agricultural and related trades</v>
      </c>
      <c r="BE132" s="27">
        <f t="shared" si="309"/>
        <v>-2.6096550356780712E-2</v>
      </c>
      <c r="BF132" s="27">
        <f t="shared" si="309"/>
        <v>-0.32731264305421459</v>
      </c>
      <c r="BG132" s="27">
        <f t="shared" si="309"/>
        <v>2.1486770821195655E-2</v>
      </c>
      <c r="BH132" s="27">
        <f t="shared" si="309"/>
        <v>0.12158322695923163</v>
      </c>
      <c r="BI132" s="27">
        <f t="shared" si="310"/>
        <v>0.14306999778042728</v>
      </c>
      <c r="BO132" t="str">
        <f t="shared" si="322"/>
        <v>51 Skilled agricultural and related trades</v>
      </c>
      <c r="BP132" s="27">
        <f t="shared" si="311"/>
        <v>-0.12915457847042688</v>
      </c>
      <c r="BQ132" s="27">
        <f t="shared" si="311"/>
        <v>-0.66115524493443378</v>
      </c>
      <c r="BR132" s="27">
        <f t="shared" si="311"/>
        <v>3.0233385901041743E-2</v>
      </c>
      <c r="BS132" s="27">
        <f t="shared" si="311"/>
        <v>-0.10732008682019956</v>
      </c>
      <c r="BT132" s="27">
        <f t="shared" si="312"/>
        <v>-7.7086700919157813E-2</v>
      </c>
      <c r="BZ132" t="str">
        <f t="shared" si="323"/>
        <v>51 Skilled agricultural and related trades</v>
      </c>
      <c r="CA132" s="68">
        <f t="shared" si="313"/>
        <v>-0.2597660971092477</v>
      </c>
      <c r="CB132" s="68">
        <f t="shared" si="313"/>
        <v>-2.6461262638173277E-2</v>
      </c>
      <c r="CC132" s="68">
        <f t="shared" si="313"/>
        <v>-9.3927941201716658E-2</v>
      </c>
      <c r="CD132" s="68">
        <f t="shared" si="313"/>
        <v>0.28891059829108978</v>
      </c>
      <c r="CE132" s="68">
        <f t="shared" si="314"/>
        <v>0.19498265708937312</v>
      </c>
      <c r="CK132" t="str">
        <f t="shared" si="324"/>
        <v>51 Skilled agricultural and related trades</v>
      </c>
      <c r="CL132" s="68">
        <f t="shared" si="315"/>
        <v>-0.3361967294382342</v>
      </c>
      <c r="CM132" s="68">
        <f t="shared" si="315"/>
        <v>-0.34116754131992266</v>
      </c>
      <c r="CN132" s="68">
        <f t="shared" si="315"/>
        <v>-0.27500631098871331</v>
      </c>
      <c r="CO132" s="68">
        <f t="shared" si="315"/>
        <v>-0.37324051806952596</v>
      </c>
      <c r="CP132" s="68">
        <f t="shared" si="316"/>
        <v>-0.64824682905823927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4.7119321549589088E-3</v>
      </c>
      <c r="C133" s="27">
        <f t="shared" si="299"/>
        <v>-1.2002955007573389E-2</v>
      </c>
      <c r="D133" s="27">
        <f t="shared" si="299"/>
        <v>8.2362253068441055E-3</v>
      </c>
      <c r="E133" s="27">
        <f t="shared" si="299"/>
        <v>1.8255891092243098E-2</v>
      </c>
      <c r="F133" s="27">
        <f t="shared" si="300"/>
        <v>2.6492116399087204E-2</v>
      </c>
      <c r="L133" t="str">
        <f t="shared" si="317"/>
        <v>52 Skilled metal, electrical and electronic trades</v>
      </c>
      <c r="M133" s="27">
        <f t="shared" si="301"/>
        <v>0.31399301694326909</v>
      </c>
      <c r="N133" s="27">
        <f t="shared" si="301"/>
        <v>-0.38036276875337138</v>
      </c>
      <c r="O133" s="27">
        <f t="shared" si="301"/>
        <v>0.55401806525090358</v>
      </c>
      <c r="P133" s="27">
        <f t="shared" si="301"/>
        <v>0.91160391758362103</v>
      </c>
      <c r="Q133" s="27">
        <f t="shared" si="302"/>
        <v>1.4656219828345245</v>
      </c>
      <c r="W133" t="str">
        <f t="shared" si="318"/>
        <v>52 Skilled metal, electrical and electronic trades</v>
      </c>
      <c r="X133" s="27">
        <f t="shared" si="303"/>
        <v>-0.1103834247045743</v>
      </c>
      <c r="Y133" s="27">
        <f t="shared" si="303"/>
        <v>-0.61577825800573471</v>
      </c>
      <c r="Z133" s="27">
        <f t="shared" si="303"/>
        <v>0.46126705436200854</v>
      </c>
      <c r="AA133" s="27">
        <f t="shared" si="303"/>
        <v>0.61152024033215824</v>
      </c>
      <c r="AB133" s="27">
        <f t="shared" si="304"/>
        <v>1.0727872946941668</v>
      </c>
      <c r="AH133" t="str">
        <f t="shared" si="319"/>
        <v>52 Skilled metal, electrical and electronic trades</v>
      </c>
      <c r="AI133" s="27">
        <f t="shared" si="305"/>
        <v>-0.12112996963603084</v>
      </c>
      <c r="AJ133" s="27">
        <f t="shared" si="305"/>
        <v>-0.17474115539913648</v>
      </c>
      <c r="AK133" s="27">
        <f t="shared" si="305"/>
        <v>0.10398709929578953</v>
      </c>
      <c r="AL133" s="27">
        <f t="shared" si="305"/>
        <v>0.24100522718084216</v>
      </c>
      <c r="AM133" s="27">
        <f t="shared" si="306"/>
        <v>0.34499232647663169</v>
      </c>
      <c r="AS133" t="str">
        <f t="shared" si="320"/>
        <v>52 Skilled metal, electrical and electronic trades</v>
      </c>
      <c r="AT133" s="27">
        <f t="shared" si="307"/>
        <v>-0.49328592791111081</v>
      </c>
      <c r="AU133" s="27">
        <f t="shared" si="307"/>
        <v>-0.6560963382297631</v>
      </c>
      <c r="AV133" s="27">
        <f t="shared" si="307"/>
        <v>0.1620829096893015</v>
      </c>
      <c r="AW133" s="27">
        <f t="shared" si="307"/>
        <v>0.46826211530378181</v>
      </c>
      <c r="AX133" s="27">
        <f t="shared" si="308"/>
        <v>0.63034502499308331</v>
      </c>
      <c r="BD133" t="str">
        <f t="shared" si="321"/>
        <v>52 Skilled metal, electrical and electronic trades</v>
      </c>
      <c r="BE133" s="27">
        <f t="shared" si="309"/>
        <v>2.3048114553108014</v>
      </c>
      <c r="BF133" s="27">
        <f t="shared" si="309"/>
        <v>-4.6928026792481994</v>
      </c>
      <c r="BG133" s="27">
        <f t="shared" si="309"/>
        <v>0.14400941725841676</v>
      </c>
      <c r="BH133" s="27">
        <f t="shared" si="309"/>
        <v>-0.83010264307987214</v>
      </c>
      <c r="BI133" s="27">
        <f t="shared" si="310"/>
        <v>-0.68609322582145538</v>
      </c>
      <c r="BO133" t="str">
        <f t="shared" si="322"/>
        <v>52 Skilled metal, electrical and electronic trades</v>
      </c>
      <c r="BP133" s="27">
        <f t="shared" si="311"/>
        <v>0.66132352307731068</v>
      </c>
      <c r="BQ133" s="27">
        <f t="shared" si="311"/>
        <v>-3.3799126460531035</v>
      </c>
      <c r="BR133" s="27">
        <f t="shared" si="311"/>
        <v>0.23215065505764265</v>
      </c>
      <c r="BS133" s="27">
        <f t="shared" si="311"/>
        <v>-1.8486744387057783</v>
      </c>
      <c r="BT133" s="27">
        <f t="shared" si="312"/>
        <v>-1.6165237836481356</v>
      </c>
      <c r="BZ133" t="str">
        <f t="shared" si="323"/>
        <v>52 Skilled metal, electrical and electronic trades</v>
      </c>
      <c r="CA133" s="68">
        <f t="shared" si="313"/>
        <v>-0.86248807479257472</v>
      </c>
      <c r="CB133" s="68">
        <f t="shared" si="313"/>
        <v>-0.95224546034710045</v>
      </c>
      <c r="CC133" s="68">
        <f t="shared" si="313"/>
        <v>-1.1831653629461814</v>
      </c>
      <c r="CD133" s="68">
        <f t="shared" si="313"/>
        <v>-2.5162821836844302</v>
      </c>
      <c r="CE133" s="68">
        <f t="shared" si="314"/>
        <v>-3.6994475466306116</v>
      </c>
      <c r="CK133" t="str">
        <f t="shared" si="324"/>
        <v>52 Skilled metal, electrical and electronic trades</v>
      </c>
      <c r="CL133" s="68">
        <f t="shared" si="315"/>
        <v>-0.70559788859007266</v>
      </c>
      <c r="CM133" s="68">
        <f t="shared" si="315"/>
        <v>-0.94063458391550592</v>
      </c>
      <c r="CN133" s="68">
        <f t="shared" si="315"/>
        <v>-1.3772418229165218</v>
      </c>
      <c r="CO133" s="68">
        <f t="shared" si="315"/>
        <v>-0.81442270838769071</v>
      </c>
      <c r="CP133" s="68">
        <f t="shared" si="316"/>
        <v>-2.1916645313042125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-3.2786456992919821E-3</v>
      </c>
      <c r="C134" s="27">
        <f t="shared" si="299"/>
        <v>-6.2422837767473639E-3</v>
      </c>
      <c r="D134" s="27">
        <f t="shared" si="299"/>
        <v>5.0881620633291911E-3</v>
      </c>
      <c r="E134" s="27">
        <f t="shared" si="299"/>
        <v>1.1403041509127146E-3</v>
      </c>
      <c r="F134" s="27">
        <f t="shared" si="300"/>
        <v>6.2284662142419057E-3</v>
      </c>
      <c r="L134" t="str">
        <f t="shared" si="317"/>
        <v>53 Skilled construction and building trades</v>
      </c>
      <c r="M134" s="27">
        <f t="shared" si="301"/>
        <v>0.12160577014395757</v>
      </c>
      <c r="N134" s="27">
        <f t="shared" si="301"/>
        <v>-0.14706509800938106</v>
      </c>
      <c r="O134" s="27">
        <f t="shared" si="301"/>
        <v>0.12806600529388362</v>
      </c>
      <c r="P134" s="27">
        <f t="shared" si="301"/>
        <v>0.20389648525238274</v>
      </c>
      <c r="Q134" s="27">
        <f t="shared" si="302"/>
        <v>0.33196249054626636</v>
      </c>
      <c r="W134" t="str">
        <f t="shared" si="318"/>
        <v>53 Skilled construction and building trades</v>
      </c>
      <c r="X134" s="27">
        <f t="shared" si="303"/>
        <v>-0.11974372604891381</v>
      </c>
      <c r="Y134" s="27">
        <f t="shared" si="303"/>
        <v>-0.2972485371677791</v>
      </c>
      <c r="Z134" s="27">
        <f t="shared" si="303"/>
        <v>0.17695436261514152</v>
      </c>
      <c r="AA134" s="27">
        <f t="shared" si="303"/>
        <v>0.14483903658983954</v>
      </c>
      <c r="AB134" s="27">
        <f t="shared" si="304"/>
        <v>0.32179339920498107</v>
      </c>
      <c r="AH134" t="str">
        <f t="shared" si="319"/>
        <v>53 Skilled construction and building trades</v>
      </c>
      <c r="AI134" s="27">
        <f t="shared" si="305"/>
        <v>0.1042320145925496</v>
      </c>
      <c r="AJ134" s="27">
        <f t="shared" si="305"/>
        <v>-0.12396747806309849</v>
      </c>
      <c r="AK134" s="27">
        <f t="shared" si="305"/>
        <v>0.14225589056206045</v>
      </c>
      <c r="AL134" s="27">
        <f t="shared" si="305"/>
        <v>0.16137961421361791</v>
      </c>
      <c r="AM134" s="27">
        <f t="shared" si="306"/>
        <v>0.30363550477567836</v>
      </c>
      <c r="AS134" t="str">
        <f t="shared" si="320"/>
        <v>53 Skilled construction and building trades</v>
      </c>
      <c r="AT134" s="27">
        <f t="shared" si="307"/>
        <v>0.10034182207326259</v>
      </c>
      <c r="AU134" s="27">
        <f t="shared" si="307"/>
        <v>-0.20092730683481252</v>
      </c>
      <c r="AV134" s="27">
        <f t="shared" si="307"/>
        <v>0.16705672939990346</v>
      </c>
      <c r="AW134" s="27">
        <f t="shared" si="307"/>
        <v>4.2521062181262614E-2</v>
      </c>
      <c r="AX134" s="27">
        <f t="shared" si="308"/>
        <v>0.20957779158116607</v>
      </c>
      <c r="BD134" t="str">
        <f t="shared" si="321"/>
        <v>53 Skilled construction and building trades</v>
      </c>
      <c r="BE134" s="27">
        <f t="shared" si="309"/>
        <v>2.4713432636387758</v>
      </c>
      <c r="BF134" s="27">
        <f t="shared" si="309"/>
        <v>-2.8121836371871041</v>
      </c>
      <c r="BG134" s="27">
        <f t="shared" si="309"/>
        <v>-5.3548533341897908E-2</v>
      </c>
      <c r="BH134" s="27">
        <f t="shared" si="309"/>
        <v>-1.5574265154800919</v>
      </c>
      <c r="BI134" s="27">
        <f t="shared" si="310"/>
        <v>-1.6109750488219898</v>
      </c>
      <c r="BO134" t="str">
        <f t="shared" si="322"/>
        <v>53 Skilled construction and building trades</v>
      </c>
      <c r="BP134" s="27">
        <f t="shared" si="311"/>
        <v>3.4977056903888126</v>
      </c>
      <c r="BQ134" s="27">
        <f t="shared" si="311"/>
        <v>-3.3991493778099038</v>
      </c>
      <c r="BR134" s="27">
        <f t="shared" si="311"/>
        <v>1.4408190111017216</v>
      </c>
      <c r="BS134" s="27">
        <f t="shared" si="311"/>
        <v>-0.99227866190653202</v>
      </c>
      <c r="BT134" s="27">
        <f t="shared" si="312"/>
        <v>0.44854034919518959</v>
      </c>
      <c r="BZ134" t="str">
        <f t="shared" si="323"/>
        <v>53 Skilled construction and building trades</v>
      </c>
      <c r="CA134" s="68">
        <f t="shared" si="313"/>
        <v>-2.6486473080460371E-2</v>
      </c>
      <c r="CB134" s="68">
        <f t="shared" si="313"/>
        <v>-0.92920453166769601</v>
      </c>
      <c r="CC134" s="68">
        <f t="shared" si="313"/>
        <v>-0.93286215901560254</v>
      </c>
      <c r="CD134" s="68">
        <f t="shared" si="313"/>
        <v>-1.7079287526752966</v>
      </c>
      <c r="CE134" s="68">
        <f t="shared" si="314"/>
        <v>-2.6407909116908992</v>
      </c>
      <c r="CK134" t="str">
        <f t="shared" si="324"/>
        <v>53 Skilled construction and building trades</v>
      </c>
      <c r="CL134" s="68">
        <f t="shared" si="315"/>
        <v>8.5240618974933291E-2</v>
      </c>
      <c r="CM134" s="68">
        <f t="shared" si="315"/>
        <v>-1.0484067390835916</v>
      </c>
      <c r="CN134" s="68">
        <f t="shared" si="315"/>
        <v>-2.3700988119221624</v>
      </c>
      <c r="CO134" s="68">
        <f t="shared" si="315"/>
        <v>-2.0130750273352742</v>
      </c>
      <c r="CP134" s="68">
        <f t="shared" si="316"/>
        <v>-4.3831738392574362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4.3284783490362411E-3</v>
      </c>
      <c r="C135" s="27">
        <f t="shared" si="299"/>
        <v>-9.4010081419010211E-3</v>
      </c>
      <c r="D135" s="27">
        <f t="shared" si="299"/>
        <v>3.1788557872722528E-2</v>
      </c>
      <c r="E135" s="27">
        <f t="shared" si="299"/>
        <v>3.7320872489691029E-2</v>
      </c>
      <c r="F135" s="27">
        <f t="shared" si="300"/>
        <v>6.9109430362413557E-2</v>
      </c>
      <c r="L135" t="str">
        <f t="shared" si="317"/>
        <v>54 Textiles, printing and other skilled trades</v>
      </c>
      <c r="M135" s="27">
        <f t="shared" si="301"/>
        <v>0.16909305277556153</v>
      </c>
      <c r="N135" s="27">
        <f t="shared" si="301"/>
        <v>5.0009704099371555E-2</v>
      </c>
      <c r="O135" s="27">
        <f t="shared" si="301"/>
        <v>0.25817719646677117</v>
      </c>
      <c r="P135" s="27">
        <f t="shared" si="301"/>
        <v>0.69747742146946701</v>
      </c>
      <c r="Q135" s="27">
        <f t="shared" si="302"/>
        <v>0.95565461793623818</v>
      </c>
      <c r="W135" t="str">
        <f t="shared" si="318"/>
        <v>54 Textiles, printing and other skilled trades</v>
      </c>
      <c r="X135" s="27">
        <f t="shared" si="303"/>
        <v>-0.24325373517258941</v>
      </c>
      <c r="Y135" s="27">
        <f t="shared" si="303"/>
        <v>0.18524010586283546</v>
      </c>
      <c r="Z135" s="27">
        <f t="shared" si="303"/>
        <v>0.4143519769630013</v>
      </c>
      <c r="AA135" s="27">
        <f t="shared" si="303"/>
        <v>0.6444769308083127</v>
      </c>
      <c r="AB135" s="27">
        <f t="shared" si="304"/>
        <v>1.058828907771314</v>
      </c>
      <c r="AH135" t="str">
        <f t="shared" si="319"/>
        <v>54 Textiles, printing and other skilled trades</v>
      </c>
      <c r="AI135" s="27">
        <f t="shared" si="305"/>
        <v>-0.15541023953603095</v>
      </c>
      <c r="AJ135" s="27">
        <f t="shared" si="305"/>
        <v>0.14394933098293317</v>
      </c>
      <c r="AK135" s="27">
        <f t="shared" si="305"/>
        <v>4.1529021770544294E-2</v>
      </c>
      <c r="AL135" s="27">
        <f t="shared" si="305"/>
        <v>0.18070396147863399</v>
      </c>
      <c r="AM135" s="27">
        <f t="shared" si="306"/>
        <v>0.22223298324917828</v>
      </c>
      <c r="AS135" t="str">
        <f t="shared" si="320"/>
        <v>54 Textiles, printing and other skilled trades</v>
      </c>
      <c r="AT135" s="27">
        <f t="shared" si="307"/>
        <v>-0.16371729809941737</v>
      </c>
      <c r="AU135" s="27">
        <f t="shared" si="307"/>
        <v>0.11516473193286003</v>
      </c>
      <c r="AV135" s="27">
        <f t="shared" si="307"/>
        <v>7.5653247527778023E-2</v>
      </c>
      <c r="AW135" s="27">
        <f t="shared" si="307"/>
        <v>0.15652083484427581</v>
      </c>
      <c r="AX135" s="27">
        <f t="shared" si="308"/>
        <v>0.23217408237205384</v>
      </c>
      <c r="BD135" t="str">
        <f t="shared" si="321"/>
        <v>54 Textiles, printing and other skilled trades</v>
      </c>
      <c r="BE135" s="27">
        <f t="shared" si="309"/>
        <v>1.8253474758371802E-2</v>
      </c>
      <c r="BF135" s="27">
        <f t="shared" si="309"/>
        <v>-0.29319393886854694</v>
      </c>
      <c r="BG135" s="27">
        <f t="shared" si="309"/>
        <v>0.86818991915404276</v>
      </c>
      <c r="BH135" s="27">
        <f t="shared" si="309"/>
        <v>0.13181829023467184</v>
      </c>
      <c r="BI135" s="27">
        <f t="shared" si="310"/>
        <v>1.0000082093887146</v>
      </c>
      <c r="BO135" t="str">
        <f t="shared" si="322"/>
        <v>54 Textiles, printing and other skilled trades</v>
      </c>
      <c r="BP135" s="27">
        <f t="shared" si="311"/>
        <v>-0.80103498314089006</v>
      </c>
      <c r="BQ135" s="27">
        <f t="shared" si="311"/>
        <v>-0.32165807368475186</v>
      </c>
      <c r="BR135" s="27">
        <f t="shared" si="311"/>
        <v>0.29442799502120121</v>
      </c>
      <c r="BS135" s="27">
        <f t="shared" si="311"/>
        <v>-0.21934410177756458</v>
      </c>
      <c r="BT135" s="27">
        <f t="shared" si="312"/>
        <v>7.5083893243636624E-2</v>
      </c>
      <c r="BZ135" t="str">
        <f t="shared" si="323"/>
        <v>54 Textiles, printing and other skilled trades</v>
      </c>
      <c r="CA135" s="68">
        <f t="shared" si="313"/>
        <v>-0.93819983632707249</v>
      </c>
      <c r="CB135" s="68">
        <f t="shared" si="313"/>
        <v>-7.5213304544292647E-2</v>
      </c>
      <c r="CC135" s="68">
        <f t="shared" si="313"/>
        <v>-0.22475898355736845</v>
      </c>
      <c r="CD135" s="68">
        <f t="shared" si="313"/>
        <v>-1.5452795340614749</v>
      </c>
      <c r="CE135" s="68">
        <f t="shared" si="314"/>
        <v>-1.7700385176188433</v>
      </c>
      <c r="CK135" t="str">
        <f t="shared" si="324"/>
        <v>54 Textiles, printing and other skilled trades</v>
      </c>
      <c r="CL135" s="68">
        <f t="shared" si="315"/>
        <v>-0.96701124610256928</v>
      </c>
      <c r="CM135" s="68">
        <f t="shared" si="315"/>
        <v>0.21199006476794757</v>
      </c>
      <c r="CN135" s="68">
        <f t="shared" si="315"/>
        <v>-1.3403399030945227</v>
      </c>
      <c r="CO135" s="68">
        <f t="shared" si="315"/>
        <v>-0.52522387101117385</v>
      </c>
      <c r="CP135" s="68">
        <f t="shared" si="316"/>
        <v>-1.8655637741056965</v>
      </c>
    </row>
    <row r="136" spans="1:94" x14ac:dyDescent="0.2">
      <c r="A136" t="str">
        <f t="shared" si="298"/>
        <v>61 Caring personal service occupations</v>
      </c>
      <c r="B136" s="27">
        <f t="shared" si="299"/>
        <v>2.2482927939334867E-2</v>
      </c>
      <c r="C136" s="27">
        <f t="shared" si="299"/>
        <v>-1.22870188509136E-4</v>
      </c>
      <c r="D136" s="27">
        <f t="shared" si="299"/>
        <v>2.7250089962475035E-2</v>
      </c>
      <c r="E136" s="27">
        <f t="shared" si="299"/>
        <v>7.8447493337675478E-2</v>
      </c>
      <c r="F136" s="27">
        <f t="shared" si="300"/>
        <v>0.10569758330015051</v>
      </c>
      <c r="L136" t="str">
        <f t="shared" si="317"/>
        <v>61 Caring personal service occupations</v>
      </c>
      <c r="M136" s="27">
        <f t="shared" si="301"/>
        <v>1.6807922706448202</v>
      </c>
      <c r="N136" s="27">
        <f t="shared" si="301"/>
        <v>0.14972837182230414</v>
      </c>
      <c r="O136" s="27">
        <f t="shared" si="301"/>
        <v>2.2036208021496613</v>
      </c>
      <c r="P136" s="27">
        <f t="shared" si="301"/>
        <v>6.434667443556477</v>
      </c>
      <c r="Q136" s="27">
        <f t="shared" si="302"/>
        <v>8.6382882457061392</v>
      </c>
      <c r="W136" t="str">
        <f t="shared" si="318"/>
        <v>61 Caring personal service occupations</v>
      </c>
      <c r="X136" s="27">
        <f t="shared" si="303"/>
        <v>0.67180245846065567</v>
      </c>
      <c r="Y136" s="27">
        <f t="shared" si="303"/>
        <v>2.046187424525046</v>
      </c>
      <c r="Z136" s="27">
        <f t="shared" si="303"/>
        <v>2.2242920259613257</v>
      </c>
      <c r="AA136" s="27">
        <f t="shared" si="303"/>
        <v>4.9787327940247508</v>
      </c>
      <c r="AB136" s="27">
        <f t="shared" si="304"/>
        <v>7.2030248199860765</v>
      </c>
      <c r="AH136" t="str">
        <f t="shared" si="319"/>
        <v>61 Caring personal service occupations</v>
      </c>
      <c r="AI136" s="27">
        <f t="shared" si="305"/>
        <v>-0.58757435364641175</v>
      </c>
      <c r="AJ136" s="27">
        <f t="shared" si="305"/>
        <v>1.9202401566041196</v>
      </c>
      <c r="AK136" s="27">
        <f t="shared" si="305"/>
        <v>-0.51917552016689328</v>
      </c>
      <c r="AL136" s="27">
        <f t="shared" si="305"/>
        <v>1.2167275739326104</v>
      </c>
      <c r="AM136" s="27">
        <f t="shared" si="306"/>
        <v>0.69755205376571716</v>
      </c>
      <c r="AS136" t="str">
        <f t="shared" si="320"/>
        <v>61 Caring personal service occupations</v>
      </c>
      <c r="AT136" s="27">
        <f t="shared" si="307"/>
        <v>4.1479499366386285E-2</v>
      </c>
      <c r="AU136" s="27">
        <f t="shared" si="307"/>
        <v>0.94846099934956651</v>
      </c>
      <c r="AV136" s="27">
        <f t="shared" si="307"/>
        <v>-0.15919288221378025</v>
      </c>
      <c r="AW136" s="27">
        <f t="shared" si="307"/>
        <v>0.89237501540557496</v>
      </c>
      <c r="AX136" s="27">
        <f t="shared" si="308"/>
        <v>0.7331821331917947</v>
      </c>
      <c r="BD136" t="str">
        <f t="shared" si="321"/>
        <v>61 Caring personal service occupations</v>
      </c>
      <c r="BE136" s="27">
        <f t="shared" si="309"/>
        <v>7.2998319487169354</v>
      </c>
      <c r="BF136" s="27">
        <f t="shared" si="309"/>
        <v>-2.2163178707878544</v>
      </c>
      <c r="BG136" s="27">
        <f t="shared" si="309"/>
        <v>2.4981256911402028</v>
      </c>
      <c r="BH136" s="27">
        <f t="shared" si="309"/>
        <v>3.2161956865576471</v>
      </c>
      <c r="BI136" s="27">
        <f t="shared" si="310"/>
        <v>5.7143213776978499</v>
      </c>
      <c r="BO136" t="str">
        <f t="shared" si="322"/>
        <v>61 Caring personal service occupations</v>
      </c>
      <c r="BP136" s="27">
        <f t="shared" si="311"/>
        <v>2.4212230863641935</v>
      </c>
      <c r="BQ136" s="27">
        <f t="shared" si="311"/>
        <v>-5.9057596572760964</v>
      </c>
      <c r="BR136" s="27">
        <f t="shared" si="311"/>
        <v>0.14334885058861602</v>
      </c>
      <c r="BS136" s="27">
        <f t="shared" si="311"/>
        <v>-5.2960934389907948</v>
      </c>
      <c r="BT136" s="27">
        <f t="shared" si="312"/>
        <v>-5.1527445884021787</v>
      </c>
      <c r="BZ136" t="str">
        <f t="shared" si="323"/>
        <v>61 Caring personal service occupations</v>
      </c>
      <c r="CA136" s="68">
        <f t="shared" si="313"/>
        <v>-3.62556474808581</v>
      </c>
      <c r="CB136" s="68">
        <f t="shared" si="313"/>
        <v>-1.0255428712390193</v>
      </c>
      <c r="CC136" s="68">
        <f t="shared" si="313"/>
        <v>-1.3518065812164659</v>
      </c>
      <c r="CD136" s="68">
        <f t="shared" si="313"/>
        <v>-0.89048547407697409</v>
      </c>
      <c r="CE136" s="68">
        <f t="shared" si="314"/>
        <v>-2.24229205529344</v>
      </c>
      <c r="CK136" t="str">
        <f t="shared" si="324"/>
        <v>61 Caring personal service occupations</v>
      </c>
      <c r="CL136" s="68">
        <f t="shared" si="315"/>
        <v>-0.36250212846788088</v>
      </c>
      <c r="CM136" s="68">
        <f t="shared" si="315"/>
        <v>8.2927275413241519E-2</v>
      </c>
      <c r="CN136" s="68">
        <f t="shared" si="315"/>
        <v>-0.32636140727456109</v>
      </c>
      <c r="CO136" s="68">
        <f t="shared" si="315"/>
        <v>-0.32657253732104208</v>
      </c>
      <c r="CP136" s="68">
        <f t="shared" si="316"/>
        <v>-0.65293394459560317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1.8035240968807306E-2</v>
      </c>
      <c r="C137" s="27">
        <f t="shared" si="299"/>
        <v>1.9875690065510043E-3</v>
      </c>
      <c r="D137" s="27">
        <f t="shared" si="299"/>
        <v>1.6965047624361178E-2</v>
      </c>
      <c r="E137" s="27">
        <f t="shared" si="299"/>
        <v>4.4578697741642109E-2</v>
      </c>
      <c r="F137" s="27">
        <f t="shared" si="300"/>
        <v>6.1543745366003287E-2</v>
      </c>
      <c r="L137" t="str">
        <f t="shared" si="317"/>
        <v>62 Leisure, travel and related personal service occupations</v>
      </c>
      <c r="M137" s="27">
        <f t="shared" si="301"/>
        <v>0.15335878756671928</v>
      </c>
      <c r="N137" s="27">
        <f t="shared" si="301"/>
        <v>-6.4369065349260124E-3</v>
      </c>
      <c r="O137" s="27">
        <f t="shared" si="301"/>
        <v>0.10175068084256211</v>
      </c>
      <c r="P137" s="27">
        <f t="shared" si="301"/>
        <v>0.58445211388969687</v>
      </c>
      <c r="Q137" s="27">
        <f t="shared" si="302"/>
        <v>0.68620279473225898</v>
      </c>
      <c r="W137" t="str">
        <f t="shared" si="318"/>
        <v>62 Leisure, travel and related personal service occupations</v>
      </c>
      <c r="X137" s="27">
        <f t="shared" si="303"/>
        <v>0.14732667440191216</v>
      </c>
      <c r="Y137" s="27">
        <f t="shared" si="303"/>
        <v>0.13891208909064678</v>
      </c>
      <c r="Z137" s="27">
        <f t="shared" si="303"/>
        <v>0.41537478911893011</v>
      </c>
      <c r="AA137" s="27">
        <f t="shared" si="303"/>
        <v>1.2755442572469002</v>
      </c>
      <c r="AB137" s="27">
        <f t="shared" si="304"/>
        <v>1.6909190463658303</v>
      </c>
      <c r="AH137" t="str">
        <f t="shared" si="319"/>
        <v>62 Leisure, travel and related personal service occupations</v>
      </c>
      <c r="AI137" s="27">
        <f t="shared" si="305"/>
        <v>3.8079194113691761E-2</v>
      </c>
      <c r="AJ137" s="27">
        <f t="shared" si="305"/>
        <v>0.14609511787562579</v>
      </c>
      <c r="AK137" s="27">
        <f t="shared" si="305"/>
        <v>6.6183889541294949E-2</v>
      </c>
      <c r="AL137" s="27">
        <f t="shared" si="305"/>
        <v>0.64198338866337368</v>
      </c>
      <c r="AM137" s="27">
        <f t="shared" si="306"/>
        <v>0.70816727820466863</v>
      </c>
      <c r="AS137" t="str">
        <f t="shared" si="320"/>
        <v>62 Leisure, travel and related personal service occupations</v>
      </c>
      <c r="AT137" s="27">
        <f t="shared" si="307"/>
        <v>8.9648746933701506E-3</v>
      </c>
      <c r="AU137" s="27">
        <f t="shared" si="307"/>
        <v>0.23063643284986846</v>
      </c>
      <c r="AV137" s="27">
        <f t="shared" si="307"/>
        <v>0.12518959373217031</v>
      </c>
      <c r="AW137" s="27">
        <f t="shared" si="307"/>
        <v>0.82839063931819679</v>
      </c>
      <c r="AX137" s="27">
        <f t="shared" si="308"/>
        <v>0.9535802330503671</v>
      </c>
      <c r="BD137" t="str">
        <f t="shared" si="321"/>
        <v>62 Leisure, travel and related personal service occupations</v>
      </c>
      <c r="BE137" s="27">
        <f t="shared" si="309"/>
        <v>-0.43138685609254424</v>
      </c>
      <c r="BF137" s="27">
        <f t="shared" si="309"/>
        <v>-0.69705388999409923</v>
      </c>
      <c r="BG137" s="27">
        <f t="shared" si="309"/>
        <v>-0.4622169020376008</v>
      </c>
      <c r="BH137" s="27">
        <f t="shared" si="309"/>
        <v>-0.51375152742811725</v>
      </c>
      <c r="BI137" s="27">
        <f t="shared" si="310"/>
        <v>-0.97596842946571805</v>
      </c>
      <c r="BO137" t="str">
        <f t="shared" si="322"/>
        <v>62 Leisure, travel and related personal service occupations</v>
      </c>
      <c r="BP137" s="27">
        <f t="shared" si="311"/>
        <v>-0.50611478293566137</v>
      </c>
      <c r="BQ137" s="27">
        <f t="shared" si="311"/>
        <v>-1.5244087878153314</v>
      </c>
      <c r="BR137" s="27">
        <f t="shared" si="311"/>
        <v>-0.44183120715150981</v>
      </c>
      <c r="BS137" s="27">
        <f t="shared" si="311"/>
        <v>-1.0464781056163357</v>
      </c>
      <c r="BT137" s="27">
        <f t="shared" si="312"/>
        <v>-1.4883093127678455</v>
      </c>
      <c r="BZ137" t="str">
        <f t="shared" si="323"/>
        <v>62 Leisure, travel and related personal service occupations</v>
      </c>
      <c r="CA137" s="68">
        <f t="shared" si="313"/>
        <v>-0.29103975177054231</v>
      </c>
      <c r="CB137" s="68">
        <f t="shared" si="313"/>
        <v>-0.72083005372931019</v>
      </c>
      <c r="CC137" s="68">
        <f t="shared" si="313"/>
        <v>-0.63654888058161907</v>
      </c>
      <c r="CD137" s="68">
        <f t="shared" si="313"/>
        <v>-1.2413539259862554</v>
      </c>
      <c r="CE137" s="68">
        <f t="shared" si="314"/>
        <v>-1.8779028065678744</v>
      </c>
      <c r="CK137" t="str">
        <f t="shared" si="324"/>
        <v>62 Leisure, travel and related personal service occupations</v>
      </c>
      <c r="CL137" s="68">
        <f t="shared" si="315"/>
        <v>-0.65600117079597497</v>
      </c>
      <c r="CM137" s="68">
        <f t="shared" si="315"/>
        <v>4.0795570944673898E-2</v>
      </c>
      <c r="CN137" s="68">
        <f t="shared" si="315"/>
        <v>-1.0258325148370158</v>
      </c>
      <c r="CO137" s="68">
        <f t="shared" si="315"/>
        <v>-0.46085070187192889</v>
      </c>
      <c r="CP137" s="68">
        <f t="shared" si="316"/>
        <v>-1.4866832167089448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1.79897881022453E-3</v>
      </c>
      <c r="C138" s="27">
        <f t="shared" si="299"/>
        <v>-9.8467279247658069E-4</v>
      </c>
      <c r="D138" s="27">
        <f t="shared" si="299"/>
        <v>1.7307869640855464E-3</v>
      </c>
      <c r="E138" s="27">
        <f t="shared" si="299"/>
        <v>3.2137977044842808E-3</v>
      </c>
      <c r="F138" s="27">
        <f t="shared" si="300"/>
        <v>4.9445846685698272E-3</v>
      </c>
      <c r="L138" t="str">
        <f t="shared" si="317"/>
        <v>63 Community and civil enforcement occupations</v>
      </c>
      <c r="M138" s="27">
        <f t="shared" si="301"/>
        <v>9.0998665839187518E-3</v>
      </c>
      <c r="N138" s="27">
        <f t="shared" si="301"/>
        <v>8.8104651415676916E-4</v>
      </c>
      <c r="O138" s="27">
        <f t="shared" si="301"/>
        <v>3.6643648999156175E-3</v>
      </c>
      <c r="P138" s="27">
        <f t="shared" si="301"/>
        <v>3.5851086488599214E-2</v>
      </c>
      <c r="Q138" s="27">
        <f t="shared" si="302"/>
        <v>3.9515451388514831E-2</v>
      </c>
      <c r="W138" t="str">
        <f t="shared" si="318"/>
        <v>63 Community and civil enforcement occupations</v>
      </c>
      <c r="X138" s="27">
        <f t="shared" si="303"/>
        <v>-1.8962598183775159E-3</v>
      </c>
      <c r="Y138" s="27">
        <f t="shared" si="303"/>
        <v>2.5711831274523145E-2</v>
      </c>
      <c r="Z138" s="27">
        <f t="shared" si="303"/>
        <v>1.5794072407086635E-2</v>
      </c>
      <c r="AA138" s="27">
        <f t="shared" si="303"/>
        <v>6.7319222246809696E-2</v>
      </c>
      <c r="AB138" s="27">
        <f t="shared" si="304"/>
        <v>8.311329465389633E-2</v>
      </c>
      <c r="AH138" t="str">
        <f t="shared" si="319"/>
        <v>63 Community and civil enforcement occupations</v>
      </c>
      <c r="AI138" s="27">
        <f t="shared" si="305"/>
        <v>-5.7361992963084335E-3</v>
      </c>
      <c r="AJ138" s="27">
        <f t="shared" si="305"/>
        <v>1.4981252242453072E-2</v>
      </c>
      <c r="AK138" s="27">
        <f t="shared" si="305"/>
        <v>-1.0450042960979303E-2</v>
      </c>
      <c r="AL138" s="27">
        <f t="shared" si="305"/>
        <v>1.618234131789216E-2</v>
      </c>
      <c r="AM138" s="27">
        <f t="shared" si="306"/>
        <v>5.7322983569128572E-3</v>
      </c>
      <c r="AS138" t="str">
        <f t="shared" si="320"/>
        <v>63 Community and civil enforcement occupations</v>
      </c>
      <c r="AT138" s="27">
        <f t="shared" si="307"/>
        <v>-8.3742965292983862E-3</v>
      </c>
      <c r="AU138" s="27">
        <f t="shared" si="307"/>
        <v>1.2000581065239144E-2</v>
      </c>
      <c r="AV138" s="27">
        <f t="shared" si="307"/>
        <v>-1.1657625117102534E-2</v>
      </c>
      <c r="AW138" s="27">
        <f t="shared" si="307"/>
        <v>4.3067039293146481E-3</v>
      </c>
      <c r="AX138" s="27">
        <f t="shared" si="308"/>
        <v>-7.3509211877878858E-3</v>
      </c>
      <c r="BD138" t="str">
        <f t="shared" si="321"/>
        <v>63 Community and civil enforcement occupations</v>
      </c>
      <c r="BE138" s="27">
        <f t="shared" si="309"/>
        <v>-4.5014774032210103E-2</v>
      </c>
      <c r="BF138" s="27">
        <f t="shared" si="309"/>
        <v>5.6723461873914166E-2</v>
      </c>
      <c r="BG138" s="27">
        <f t="shared" si="309"/>
        <v>-7.0740619786074044E-2</v>
      </c>
      <c r="BH138" s="27">
        <f t="shared" si="309"/>
        <v>2.2902707277096923E-2</v>
      </c>
      <c r="BI138" s="27">
        <f t="shared" si="310"/>
        <v>-4.7837912508977121E-2</v>
      </c>
      <c r="BO138" t="str">
        <f t="shared" si="322"/>
        <v>63 Community and civil enforcement occupations</v>
      </c>
      <c r="BP138" s="27">
        <f t="shared" si="311"/>
        <v>-1.2645647277791494E-2</v>
      </c>
      <c r="BQ138" s="27">
        <f t="shared" si="311"/>
        <v>4.0345494498707057E-2</v>
      </c>
      <c r="BR138" s="27">
        <f t="shared" si="311"/>
        <v>-7.6818966112747356E-2</v>
      </c>
      <c r="BS138" s="27">
        <f t="shared" si="311"/>
        <v>1.7398335176964985E-2</v>
      </c>
      <c r="BT138" s="27">
        <f t="shared" si="312"/>
        <v>-5.942063093578237E-2</v>
      </c>
      <c r="BZ138" t="str">
        <f t="shared" si="323"/>
        <v>63 Community and civil enforcement occupations</v>
      </c>
      <c r="CA138" s="68">
        <f t="shared" si="313"/>
        <v>-2.2137767940492659E-2</v>
      </c>
      <c r="CB138" s="68">
        <f t="shared" si="313"/>
        <v>4.8431287802102041E-2</v>
      </c>
      <c r="CC138" s="68">
        <f t="shared" si="313"/>
        <v>-8.9616738647792571E-2</v>
      </c>
      <c r="CD138" s="68">
        <f t="shared" si="313"/>
        <v>-3.4936145620734937E-2</v>
      </c>
      <c r="CE138" s="68">
        <f t="shared" si="314"/>
        <v>-0.12455288426852751</v>
      </c>
      <c r="CK138" t="str">
        <f t="shared" si="324"/>
        <v>63 Community and civil enforcement occupations</v>
      </c>
      <c r="CL138" s="68">
        <f t="shared" si="315"/>
        <v>-5.2007138325342817E-2</v>
      </c>
      <c r="CM138" s="68">
        <f t="shared" si="315"/>
        <v>3.6428831252213148E-2</v>
      </c>
      <c r="CN138" s="68">
        <f t="shared" si="315"/>
        <v>-8.2229128757608433E-2</v>
      </c>
      <c r="CO138" s="68">
        <f t="shared" si="315"/>
        <v>-1.7251588613597213E-2</v>
      </c>
      <c r="CP138" s="68">
        <f t="shared" si="316"/>
        <v>-9.9480717371205646E-2</v>
      </c>
    </row>
    <row r="139" spans="1:94" x14ac:dyDescent="0.2">
      <c r="A139" t="str">
        <f t="shared" si="298"/>
        <v>71 Sales occupations</v>
      </c>
      <c r="B139" s="27">
        <f t="shared" si="299"/>
        <v>2.9229403753432665E-2</v>
      </c>
      <c r="C139" s="27">
        <f t="shared" si="299"/>
        <v>-2.0180561634104088E-2</v>
      </c>
      <c r="D139" s="27">
        <f t="shared" si="299"/>
        <v>4.0609577194084923E-2</v>
      </c>
      <c r="E139" s="27">
        <f t="shared" si="299"/>
        <v>0.1029120142322974</v>
      </c>
      <c r="F139" s="27">
        <f t="shared" si="300"/>
        <v>0.14352159142638232</v>
      </c>
      <c r="L139" t="str">
        <f t="shared" si="317"/>
        <v>71 Sales occupations</v>
      </c>
      <c r="M139" s="27">
        <f t="shared" si="301"/>
        <v>0.61977180051907688</v>
      </c>
      <c r="N139" s="27">
        <f t="shared" si="301"/>
        <v>-4.8236757734855473E-2</v>
      </c>
      <c r="O139" s="27">
        <f t="shared" si="301"/>
        <v>1.0164843643896093</v>
      </c>
      <c r="P139" s="27">
        <f t="shared" si="301"/>
        <v>2.730297777169381</v>
      </c>
      <c r="Q139" s="27">
        <f t="shared" si="302"/>
        <v>3.7467821415589904</v>
      </c>
      <c r="W139" t="str">
        <f t="shared" si="318"/>
        <v>71 Sales occupations</v>
      </c>
      <c r="X139" s="27">
        <f t="shared" si="303"/>
        <v>-0.51016854050655169</v>
      </c>
      <c r="Y139" s="27">
        <f t="shared" si="303"/>
        <v>1.2004886076079018</v>
      </c>
      <c r="Z139" s="27">
        <f t="shared" si="303"/>
        <v>1.2102070202971689</v>
      </c>
      <c r="AA139" s="27">
        <f t="shared" si="303"/>
        <v>3.5985693627306592</v>
      </c>
      <c r="AB139" s="27">
        <f t="shared" si="304"/>
        <v>4.8087763830278281</v>
      </c>
      <c r="AH139" t="str">
        <f t="shared" si="319"/>
        <v>71 Sales occupations</v>
      </c>
      <c r="AI139" s="27">
        <f t="shared" si="305"/>
        <v>-0.20614237302505467</v>
      </c>
      <c r="AJ139" s="27">
        <f t="shared" si="305"/>
        <v>0.50451863950744524</v>
      </c>
      <c r="AK139" s="27">
        <f t="shared" si="305"/>
        <v>0.16655705905855811</v>
      </c>
      <c r="AL139" s="27">
        <f t="shared" si="305"/>
        <v>0.9977135538350077</v>
      </c>
      <c r="AM139" s="27">
        <f t="shared" si="306"/>
        <v>1.1642706128935658</v>
      </c>
      <c r="AS139" t="str">
        <f t="shared" si="320"/>
        <v>71 Sales occupations</v>
      </c>
      <c r="AT139" s="27">
        <f t="shared" si="307"/>
        <v>-0.27511303316965474</v>
      </c>
      <c r="AU139" s="27">
        <f t="shared" si="307"/>
        <v>0.30982311899433235</v>
      </c>
      <c r="AV139" s="27">
        <f t="shared" si="307"/>
        <v>-9.0416869492573326E-3</v>
      </c>
      <c r="AW139" s="27">
        <f t="shared" si="307"/>
        <v>0.69678662013617831</v>
      </c>
      <c r="AX139" s="27">
        <f t="shared" si="308"/>
        <v>0.68774493318692098</v>
      </c>
      <c r="BD139" t="str">
        <f t="shared" si="321"/>
        <v>71 Sales occupations</v>
      </c>
      <c r="BE139" s="27">
        <f t="shared" si="309"/>
        <v>0.19567748011869313</v>
      </c>
      <c r="BF139" s="27">
        <f t="shared" si="309"/>
        <v>7.9641550311144726E-3</v>
      </c>
      <c r="BG139" s="27">
        <f t="shared" si="309"/>
        <v>0.64506913645814379</v>
      </c>
      <c r="BH139" s="27">
        <f t="shared" si="309"/>
        <v>-7.914798209020546E-2</v>
      </c>
      <c r="BI139" s="27">
        <f t="shared" si="310"/>
        <v>0.56592115436793833</v>
      </c>
      <c r="BO139" t="str">
        <f t="shared" si="322"/>
        <v>71 Sales occupations</v>
      </c>
      <c r="BP139" s="27">
        <f t="shared" si="311"/>
        <v>-1.4616932893690091</v>
      </c>
      <c r="BQ139" s="27">
        <f t="shared" si="311"/>
        <v>-2.5927790840215899</v>
      </c>
      <c r="BR139" s="27">
        <f t="shared" si="311"/>
        <v>0.48103119780107306</v>
      </c>
      <c r="BS139" s="27">
        <f t="shared" si="311"/>
        <v>-3.0046649276395385</v>
      </c>
      <c r="BT139" s="27">
        <f t="shared" si="312"/>
        <v>-2.5236337298384655</v>
      </c>
      <c r="BZ139" t="str">
        <f t="shared" si="323"/>
        <v>71 Sales occupations</v>
      </c>
      <c r="CA139" s="68">
        <f t="shared" si="313"/>
        <v>-1.7268184714473414</v>
      </c>
      <c r="CB139" s="68">
        <f t="shared" si="313"/>
        <v>-1.1022955763411897</v>
      </c>
      <c r="CC139" s="68">
        <f t="shared" si="313"/>
        <v>-2.2954137715641778</v>
      </c>
      <c r="CD139" s="68">
        <f t="shared" si="313"/>
        <v>-5.597129376540722</v>
      </c>
      <c r="CE139" s="68">
        <f t="shared" si="314"/>
        <v>-7.8925431481048998</v>
      </c>
      <c r="CK139" t="str">
        <f t="shared" si="324"/>
        <v>71 Sales occupations</v>
      </c>
      <c r="CL139" s="68">
        <f t="shared" si="315"/>
        <v>-2.4477543491821256</v>
      </c>
      <c r="CM139" s="68">
        <f t="shared" si="315"/>
        <v>0.19422268348627192</v>
      </c>
      <c r="CN139" s="68">
        <f t="shared" si="315"/>
        <v>-3.2362269341974761</v>
      </c>
      <c r="CO139" s="68">
        <f t="shared" si="315"/>
        <v>-2.0403928528358586</v>
      </c>
      <c r="CP139" s="68">
        <f t="shared" si="316"/>
        <v>-5.2766197870333347</v>
      </c>
    </row>
    <row r="140" spans="1:94" x14ac:dyDescent="0.2">
      <c r="A140" t="str">
        <f t="shared" si="298"/>
        <v>72 Customer service occupations</v>
      </c>
      <c r="B140" s="27">
        <f t="shared" si="299"/>
        <v>2.7481297516339251E-2</v>
      </c>
      <c r="C140" s="27">
        <f t="shared" si="299"/>
        <v>7.9867842336153599E-3</v>
      </c>
      <c r="D140" s="27">
        <f t="shared" si="299"/>
        <v>7.5413036165816738E-2</v>
      </c>
      <c r="E140" s="27">
        <f t="shared" si="299"/>
        <v>0.15469418348812738</v>
      </c>
      <c r="F140" s="27">
        <f t="shared" si="300"/>
        <v>0.23010721965394412</v>
      </c>
      <c r="L140" t="str">
        <f t="shared" si="317"/>
        <v>72 Customer service occupations</v>
      </c>
      <c r="M140" s="27">
        <f t="shared" si="301"/>
        <v>0.358841692336199</v>
      </c>
      <c r="N140" s="27">
        <f t="shared" si="301"/>
        <v>7.0108749532520331E-2</v>
      </c>
      <c r="O140" s="27">
        <f t="shared" si="301"/>
        <v>0.5132420966343465</v>
      </c>
      <c r="P140" s="27">
        <f t="shared" si="301"/>
        <v>1.2235725860929711</v>
      </c>
      <c r="Q140" s="27">
        <f t="shared" si="302"/>
        <v>1.7368146827273176</v>
      </c>
      <c r="W140" t="str">
        <f t="shared" si="318"/>
        <v>72 Customer service occupations</v>
      </c>
      <c r="X140" s="27">
        <f t="shared" si="303"/>
        <v>0.17354677517217487</v>
      </c>
      <c r="Y140" s="27">
        <f t="shared" si="303"/>
        <v>0.75241453420296844</v>
      </c>
      <c r="Z140" s="27">
        <f t="shared" si="303"/>
        <v>0.85972138067868809</v>
      </c>
      <c r="AA140" s="27">
        <f t="shared" si="303"/>
        <v>1.7249597932740457</v>
      </c>
      <c r="AB140" s="27">
        <f t="shared" si="304"/>
        <v>2.5846811739527338</v>
      </c>
      <c r="AH140" t="str">
        <f t="shared" si="319"/>
        <v>72 Customer service occupations</v>
      </c>
      <c r="AI140" s="27">
        <f t="shared" si="305"/>
        <v>5.8108659916503269E-2</v>
      </c>
      <c r="AJ140" s="27">
        <f t="shared" si="305"/>
        <v>0.27706961491098148</v>
      </c>
      <c r="AK140" s="27">
        <f t="shared" si="305"/>
        <v>0.2539985222943868</v>
      </c>
      <c r="AL140" s="27">
        <f t="shared" si="305"/>
        <v>0.57065293435715958</v>
      </c>
      <c r="AM140" s="27">
        <f t="shared" si="306"/>
        <v>0.82465145665154638</v>
      </c>
      <c r="AS140" t="str">
        <f t="shared" si="320"/>
        <v>72 Customer service occupations</v>
      </c>
      <c r="AT140" s="27">
        <f t="shared" si="307"/>
        <v>1.8140324886855907E-2</v>
      </c>
      <c r="AU140" s="27">
        <f t="shared" si="307"/>
        <v>0.17252471212742071</v>
      </c>
      <c r="AV140" s="27">
        <f t="shared" si="307"/>
        <v>0.52420003413932603</v>
      </c>
      <c r="AW140" s="27">
        <f t="shared" si="307"/>
        <v>0.45757219011174755</v>
      </c>
      <c r="AX140" s="27">
        <f t="shared" si="308"/>
        <v>0.98177222425107358</v>
      </c>
      <c r="BD140" t="str">
        <f t="shared" si="321"/>
        <v>72 Customer service occupations</v>
      </c>
      <c r="BE140" s="27">
        <f t="shared" si="309"/>
        <v>0.86464878074718321</v>
      </c>
      <c r="BF140" s="27">
        <f t="shared" si="309"/>
        <v>-3.5599994902616672E-2</v>
      </c>
      <c r="BG140" s="27">
        <f t="shared" si="309"/>
        <v>1.0430295377697583</v>
      </c>
      <c r="BH140" s="27">
        <f t="shared" si="309"/>
        <v>0.80636274032186073</v>
      </c>
      <c r="BI140" s="27">
        <f t="shared" si="310"/>
        <v>1.849392278091619</v>
      </c>
      <c r="BO140" t="str">
        <f t="shared" si="322"/>
        <v>72 Customer service occupations</v>
      </c>
      <c r="BP140" s="27">
        <f t="shared" si="311"/>
        <v>1.159197608217073</v>
      </c>
      <c r="BQ140" s="27">
        <f t="shared" si="311"/>
        <v>-0.91143765970706259</v>
      </c>
      <c r="BR140" s="27">
        <f t="shared" si="311"/>
        <v>0.95782301064807207</v>
      </c>
      <c r="BS140" s="27">
        <f t="shared" si="311"/>
        <v>-0.34796138047140612</v>
      </c>
      <c r="BT140" s="27">
        <f t="shared" si="312"/>
        <v>0.60986163017666595</v>
      </c>
      <c r="BZ140" t="str">
        <f t="shared" si="323"/>
        <v>72 Customer service occupations</v>
      </c>
      <c r="CA140" s="68">
        <f t="shared" si="313"/>
        <v>-0.15148978975833671</v>
      </c>
      <c r="CB140" s="68">
        <f t="shared" si="313"/>
        <v>-3.2236087977170147E-2</v>
      </c>
      <c r="CC140" s="68">
        <f t="shared" si="313"/>
        <v>-0.2066651398128112</v>
      </c>
      <c r="CD140" s="68">
        <f t="shared" si="313"/>
        <v>-0.45623227255208443</v>
      </c>
      <c r="CE140" s="68">
        <f t="shared" si="314"/>
        <v>-0.66289741236489563</v>
      </c>
      <c r="CK140" t="str">
        <f t="shared" si="324"/>
        <v>72 Customer service occupations</v>
      </c>
      <c r="CL140" s="68">
        <f t="shared" si="315"/>
        <v>2.9795308185108338E-2</v>
      </c>
      <c r="CM140" s="68">
        <f t="shared" si="315"/>
        <v>0.25959635077207155</v>
      </c>
      <c r="CN140" s="68">
        <f t="shared" si="315"/>
        <v>-0.24517068917382234</v>
      </c>
      <c r="CO140" s="68">
        <f t="shared" si="315"/>
        <v>-0.17942754374579484</v>
      </c>
      <c r="CP140" s="68">
        <f t="shared" si="316"/>
        <v>-0.42459823291961718</v>
      </c>
    </row>
    <row r="141" spans="1:94" x14ac:dyDescent="0.2">
      <c r="A141" t="str">
        <f t="shared" si="298"/>
        <v>81 Process, plant and machine operatives</v>
      </c>
      <c r="B141" s="27">
        <f t="shared" si="299"/>
        <v>2.328770456456572E-2</v>
      </c>
      <c r="C141" s="27">
        <f t="shared" si="299"/>
        <v>-1.1400699538268583E-2</v>
      </c>
      <c r="D141" s="27">
        <f t="shared" si="299"/>
        <v>4.2983486302026086E-2</v>
      </c>
      <c r="E141" s="27">
        <f t="shared" si="299"/>
        <v>0.13939643416935932</v>
      </c>
      <c r="F141" s="27">
        <f t="shared" si="300"/>
        <v>0.1823799204713854</v>
      </c>
      <c r="L141" t="str">
        <f t="shared" si="317"/>
        <v>81 Process, plant and machine operatives</v>
      </c>
      <c r="M141" s="27">
        <f t="shared" si="301"/>
        <v>0.16329957636782966</v>
      </c>
      <c r="N141" s="27">
        <f t="shared" si="301"/>
        <v>-9.8245620589423543E-2</v>
      </c>
      <c r="O141" s="27">
        <f t="shared" si="301"/>
        <v>0.32824063740561227</v>
      </c>
      <c r="P141" s="27">
        <f t="shared" si="301"/>
        <v>0.6863666491936895</v>
      </c>
      <c r="Q141" s="27">
        <f t="shared" si="302"/>
        <v>1.0146072865993019</v>
      </c>
      <c r="W141" t="str">
        <f t="shared" si="318"/>
        <v>81 Process, plant and machine operatives</v>
      </c>
      <c r="X141" s="27">
        <f t="shared" si="303"/>
        <v>-2.9102763941845522E-2</v>
      </c>
      <c r="Y141" s="27">
        <f t="shared" si="303"/>
        <v>-6.7831133781779851E-2</v>
      </c>
      <c r="Z141" s="27">
        <f t="shared" si="303"/>
        <v>0.72918771396141446</v>
      </c>
      <c r="AA141" s="27">
        <f t="shared" si="303"/>
        <v>1.4487494673688892</v>
      </c>
      <c r="AB141" s="27">
        <f t="shared" si="304"/>
        <v>2.1779371813303037</v>
      </c>
      <c r="AH141" t="str">
        <f t="shared" si="319"/>
        <v>81 Process, plant and machine operatives</v>
      </c>
      <c r="AI141" s="27">
        <f t="shared" si="305"/>
        <v>-1.4983756874884069E-2</v>
      </c>
      <c r="AJ141" s="27">
        <f t="shared" si="305"/>
        <v>-2.9675047037639679E-2</v>
      </c>
      <c r="AK141" s="27">
        <f t="shared" si="305"/>
        <v>0.19914293936511207</v>
      </c>
      <c r="AL141" s="27">
        <f t="shared" si="305"/>
        <v>0.28082943590128362</v>
      </c>
      <c r="AM141" s="27">
        <f t="shared" si="306"/>
        <v>0.47997237526639569</v>
      </c>
      <c r="AS141" t="str">
        <f t="shared" si="320"/>
        <v>81 Process, plant and machine operatives</v>
      </c>
      <c r="AT141" s="27">
        <f t="shared" si="307"/>
        <v>-0.18300927973259506</v>
      </c>
      <c r="AU141" s="27">
        <f t="shared" si="307"/>
        <v>-0.12709373973455795</v>
      </c>
      <c r="AV141" s="27">
        <f t="shared" si="307"/>
        <v>0.35642014941071731</v>
      </c>
      <c r="AW141" s="27">
        <f t="shared" si="307"/>
        <v>0.55406713851614398</v>
      </c>
      <c r="AX141" s="27">
        <f t="shared" si="308"/>
        <v>0.91048728792686129</v>
      </c>
      <c r="BD141" t="str">
        <f t="shared" si="321"/>
        <v>81 Process, plant and machine operatives</v>
      </c>
      <c r="BE141" s="27">
        <f t="shared" si="309"/>
        <v>1.030805430303781</v>
      </c>
      <c r="BF141" s="27">
        <f t="shared" si="309"/>
        <v>-1.6634524614573998</v>
      </c>
      <c r="BG141" s="27">
        <f t="shared" si="309"/>
        <v>2.1565016527116327</v>
      </c>
      <c r="BH141" s="27">
        <f t="shared" si="309"/>
        <v>1.2520909956981807</v>
      </c>
      <c r="BI141" s="27">
        <f t="shared" si="310"/>
        <v>3.4085926484098135</v>
      </c>
      <c r="BO141" t="str">
        <f t="shared" si="322"/>
        <v>81 Process, plant and machine operatives</v>
      </c>
      <c r="BP141" s="27">
        <f t="shared" si="311"/>
        <v>0.72729767470107198</v>
      </c>
      <c r="BQ141" s="27">
        <f t="shared" si="311"/>
        <v>-3.0139859192167258</v>
      </c>
      <c r="BR141" s="27">
        <f t="shared" si="311"/>
        <v>2.4848977627220936</v>
      </c>
      <c r="BS141" s="27">
        <f t="shared" si="311"/>
        <v>-1.034729830913502</v>
      </c>
      <c r="BT141" s="27">
        <f t="shared" si="312"/>
        <v>1.4501679318085916</v>
      </c>
      <c r="BZ141" t="str">
        <f t="shared" si="323"/>
        <v>81 Process, plant and machine operatives</v>
      </c>
      <c r="CA141" s="68">
        <f t="shared" si="313"/>
        <v>-1.145422567905241</v>
      </c>
      <c r="CB141" s="68">
        <f t="shared" si="313"/>
        <v>-1.6798417785895161</v>
      </c>
      <c r="CC141" s="68">
        <f t="shared" si="313"/>
        <v>-0.65847155063201868</v>
      </c>
      <c r="CD141" s="68">
        <f t="shared" si="313"/>
        <v>-4.7148557182945465</v>
      </c>
      <c r="CE141" s="68">
        <f t="shared" si="314"/>
        <v>-5.3733272689265652</v>
      </c>
      <c r="CK141" t="str">
        <f t="shared" si="324"/>
        <v>81 Process, plant and machine operatives</v>
      </c>
      <c r="CL141" s="68">
        <f t="shared" si="315"/>
        <v>-2.8184824789236504</v>
      </c>
      <c r="CM141" s="68">
        <f t="shared" si="315"/>
        <v>-0.88394336344572455</v>
      </c>
      <c r="CN141" s="68">
        <f t="shared" si="315"/>
        <v>-3.618929429625072</v>
      </c>
      <c r="CO141" s="68">
        <f t="shared" si="315"/>
        <v>-1.3270188920489536</v>
      </c>
      <c r="CP141" s="68">
        <f t="shared" si="316"/>
        <v>-4.9459483216740256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6.1617437389489244E-2</v>
      </c>
      <c r="C142" s="27">
        <f t="shared" si="299"/>
        <v>-3.79923404506715E-2</v>
      </c>
      <c r="D142" s="27">
        <f t="shared" si="299"/>
        <v>7.4487419306832517E-2</v>
      </c>
      <c r="E142" s="27">
        <f t="shared" si="299"/>
        <v>0.15880244337405769</v>
      </c>
      <c r="F142" s="27">
        <f t="shared" si="300"/>
        <v>0.23328986268089019</v>
      </c>
      <c r="L142" t="str">
        <f t="shared" si="317"/>
        <v>82 Transport and mobile machine drivers and operatives</v>
      </c>
      <c r="M142" s="27">
        <f t="shared" si="301"/>
        <v>0.2773386964365675</v>
      </c>
      <c r="N142" s="27">
        <f t="shared" si="301"/>
        <v>-0.17840399479067548</v>
      </c>
      <c r="O142" s="27">
        <f t="shared" si="301"/>
        <v>0.37588500170565931</v>
      </c>
      <c r="P142" s="27">
        <f t="shared" si="301"/>
        <v>0.85044155233843477</v>
      </c>
      <c r="Q142" s="27">
        <f t="shared" si="302"/>
        <v>1.226326554044094</v>
      </c>
      <c r="W142" t="str">
        <f t="shared" si="318"/>
        <v>82 Transport and mobile machine drivers and operatives</v>
      </c>
      <c r="X142" s="27">
        <f t="shared" si="303"/>
        <v>0.35400214211037273</v>
      </c>
      <c r="Y142" s="27">
        <f t="shared" si="303"/>
        <v>-1.6014868458702036E-2</v>
      </c>
      <c r="Z142" s="27">
        <f t="shared" si="303"/>
        <v>0.7490547700899346</v>
      </c>
      <c r="AA142" s="27">
        <f t="shared" si="303"/>
        <v>1.5408254840783377</v>
      </c>
      <c r="AB142" s="27">
        <f t="shared" si="304"/>
        <v>2.2898802541682723</v>
      </c>
      <c r="AH142" t="str">
        <f t="shared" si="319"/>
        <v>82 Transport and mobile machine drivers and operatives</v>
      </c>
      <c r="AI142" s="27">
        <f t="shared" si="305"/>
        <v>0.12248250888811496</v>
      </c>
      <c r="AJ142" s="27">
        <f t="shared" si="305"/>
        <v>-7.8857686102039803E-2</v>
      </c>
      <c r="AK142" s="27">
        <f t="shared" si="305"/>
        <v>0.28011933733155248</v>
      </c>
      <c r="AL142" s="27">
        <f t="shared" si="305"/>
        <v>0.41322341008561847</v>
      </c>
      <c r="AM142" s="27">
        <f t="shared" si="306"/>
        <v>0.69334274741717095</v>
      </c>
      <c r="AS142" t="str">
        <f t="shared" si="320"/>
        <v>82 Transport and mobile machine drivers and operatives</v>
      </c>
      <c r="AT142" s="27">
        <f t="shared" si="307"/>
        <v>5.0734700470431937E-2</v>
      </c>
      <c r="AU142" s="27">
        <f t="shared" si="307"/>
        <v>-9.0274524467071515E-2</v>
      </c>
      <c r="AV142" s="27">
        <f t="shared" si="307"/>
        <v>0.30186280286810274</v>
      </c>
      <c r="AW142" s="27">
        <f t="shared" si="307"/>
        <v>0.48780317787715566</v>
      </c>
      <c r="AX142" s="27">
        <f t="shared" si="308"/>
        <v>0.7896659807452584</v>
      </c>
      <c r="BD142" t="str">
        <f t="shared" si="321"/>
        <v>82 Transport and mobile machine drivers and operatives</v>
      </c>
      <c r="BE142" s="27">
        <f t="shared" si="309"/>
        <v>1.8968730255240622</v>
      </c>
      <c r="BF142" s="27">
        <f t="shared" si="309"/>
        <v>-0.99826202534641517</v>
      </c>
      <c r="BG142" s="27">
        <f t="shared" si="309"/>
        <v>1.97013554285647</v>
      </c>
      <c r="BH142" s="27">
        <f t="shared" si="309"/>
        <v>2.1624198737108262</v>
      </c>
      <c r="BI142" s="27">
        <f t="shared" si="310"/>
        <v>4.1325554165672962</v>
      </c>
      <c r="BO142" t="str">
        <f t="shared" si="322"/>
        <v>82 Transport and mobile machine drivers and operatives</v>
      </c>
      <c r="BP142" s="27">
        <f t="shared" si="311"/>
        <v>2.8691969416140566</v>
      </c>
      <c r="BQ142" s="27">
        <f t="shared" si="311"/>
        <v>-3.3476085761619778</v>
      </c>
      <c r="BR142" s="27">
        <f t="shared" si="311"/>
        <v>3.2471429603333988</v>
      </c>
      <c r="BS142" s="27">
        <f t="shared" si="311"/>
        <v>0.75542122094361375</v>
      </c>
      <c r="BT142" s="27">
        <f t="shared" si="312"/>
        <v>4.0025641812770125</v>
      </c>
      <c r="BZ142" t="str">
        <f t="shared" si="323"/>
        <v>82 Transport and mobile machine drivers and operatives</v>
      </c>
      <c r="CA142" s="68">
        <f t="shared" si="313"/>
        <v>-0.93616202211697797</v>
      </c>
      <c r="CB142" s="68">
        <f t="shared" si="313"/>
        <v>-1.4873699519836823</v>
      </c>
      <c r="CC142" s="68">
        <f t="shared" si="313"/>
        <v>-1.5223990978061757</v>
      </c>
      <c r="CD142" s="68">
        <f t="shared" si="313"/>
        <v>-3.1637438167246774</v>
      </c>
      <c r="CE142" s="68">
        <f t="shared" si="314"/>
        <v>-4.6861429145308531</v>
      </c>
      <c r="CK142" t="str">
        <f t="shared" si="324"/>
        <v>82 Transport and mobile machine drivers and operatives</v>
      </c>
      <c r="CL142" s="68">
        <f t="shared" si="315"/>
        <v>0.29460216760686997</v>
      </c>
      <c r="CM142" s="68">
        <f t="shared" si="315"/>
        <v>-0.88390050265953235</v>
      </c>
      <c r="CN142" s="68">
        <f t="shared" si="315"/>
        <v>-3.6736566793714145</v>
      </c>
      <c r="CO142" s="68">
        <f t="shared" si="315"/>
        <v>-3.2961123132030457</v>
      </c>
      <c r="CP142" s="68">
        <f t="shared" si="316"/>
        <v>-6.9697689925744601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2.0514258391324518E-5</v>
      </c>
      <c r="C143" s="27">
        <f t="shared" si="299"/>
        <v>-2.3133949304728345E-4</v>
      </c>
      <c r="D143" s="27">
        <f t="shared" si="299"/>
        <v>3.4647877139401696E-3</v>
      </c>
      <c r="E143" s="27">
        <f t="shared" si="299"/>
        <v>7.0461950248348138E-3</v>
      </c>
      <c r="F143" s="27">
        <f t="shared" si="300"/>
        <v>1.0510982738774982E-2</v>
      </c>
      <c r="L143" t="str">
        <f t="shared" si="317"/>
        <v>91 Elementary trades and related occupations</v>
      </c>
      <c r="M143" s="27">
        <f t="shared" si="301"/>
        <v>6.4427163982345326E-2</v>
      </c>
      <c r="N143" s="27">
        <f t="shared" si="301"/>
        <v>-9.4274236481794255E-2</v>
      </c>
      <c r="O143" s="27">
        <f t="shared" si="301"/>
        <v>0.38686537835444512</v>
      </c>
      <c r="P143" s="27">
        <f t="shared" si="301"/>
        <v>0.91061148186956176</v>
      </c>
      <c r="Q143" s="27">
        <f t="shared" si="302"/>
        <v>1.297476860224007</v>
      </c>
      <c r="W143" t="str">
        <f t="shared" si="318"/>
        <v>91 Elementary trades and related occupations</v>
      </c>
      <c r="X143" s="27">
        <f t="shared" si="303"/>
        <v>-0.15279448000293494</v>
      </c>
      <c r="Y143" s="27">
        <f t="shared" si="303"/>
        <v>-7.0949922346321359E-2</v>
      </c>
      <c r="Z143" s="27">
        <f t="shared" si="303"/>
        <v>1.5132179047173704</v>
      </c>
      <c r="AA143" s="27">
        <f t="shared" si="303"/>
        <v>1.3979189587178418</v>
      </c>
      <c r="AB143" s="27">
        <f t="shared" si="304"/>
        <v>2.9111368634352122</v>
      </c>
      <c r="AH143" t="str">
        <f t="shared" si="319"/>
        <v>91 Elementary trades and related occupations</v>
      </c>
      <c r="AI143" s="27">
        <f t="shared" si="305"/>
        <v>-8.3775985082684246E-2</v>
      </c>
      <c r="AJ143" s="27">
        <f t="shared" si="305"/>
        <v>-6.7844172592269825E-2</v>
      </c>
      <c r="AK143" s="27">
        <f t="shared" si="305"/>
        <v>0.9176677754317053</v>
      </c>
      <c r="AL143" s="27">
        <f t="shared" si="305"/>
        <v>0.80954471894627544</v>
      </c>
      <c r="AM143" s="27">
        <f t="shared" si="306"/>
        <v>1.7272124943779807</v>
      </c>
      <c r="AS143" t="str">
        <f t="shared" si="320"/>
        <v>91 Elementary trades and related occupations</v>
      </c>
      <c r="AT143" s="27">
        <f t="shared" si="307"/>
        <v>-0.11001223362668555</v>
      </c>
      <c r="AU143" s="27">
        <f t="shared" si="307"/>
        <v>-1.2496017935226145E-2</v>
      </c>
      <c r="AV143" s="27">
        <f t="shared" si="307"/>
        <v>1.0842563005903543</v>
      </c>
      <c r="AW143" s="27">
        <f t="shared" si="307"/>
        <v>0.84912794241290501</v>
      </c>
      <c r="AX143" s="27">
        <f t="shared" si="308"/>
        <v>1.9333842430032591</v>
      </c>
      <c r="BD143" t="str">
        <f t="shared" si="321"/>
        <v>91 Elementary trades and related occupations</v>
      </c>
      <c r="BE143" s="27">
        <f t="shared" si="309"/>
        <v>-3.0637135201781796E-2</v>
      </c>
      <c r="BF143" s="27">
        <f t="shared" si="309"/>
        <v>-0.48035551692085887</v>
      </c>
      <c r="BG143" s="27">
        <f t="shared" si="309"/>
        <v>2.731877342268977</v>
      </c>
      <c r="BH143" s="27">
        <f t="shared" si="309"/>
        <v>1.8930469174173634</v>
      </c>
      <c r="BI143" s="27">
        <f t="shared" si="310"/>
        <v>4.62492425968634</v>
      </c>
      <c r="BO143" t="str">
        <f t="shared" si="322"/>
        <v>91 Elementary trades and related occupations</v>
      </c>
      <c r="BP143" s="27">
        <f t="shared" si="311"/>
        <v>-0.24049513606281625</v>
      </c>
      <c r="BQ143" s="27">
        <f t="shared" si="311"/>
        <v>-1.0482818621771868</v>
      </c>
      <c r="BR143" s="27">
        <f t="shared" si="311"/>
        <v>4.8471656979496087</v>
      </c>
      <c r="BS143" s="27">
        <f t="shared" si="311"/>
        <v>1.5109410923163384</v>
      </c>
      <c r="BT143" s="27">
        <f t="shared" si="312"/>
        <v>6.3581067902659472</v>
      </c>
      <c r="BZ143" t="str">
        <f t="shared" si="323"/>
        <v>91 Elementary trades and related occupations</v>
      </c>
      <c r="CA143" s="68">
        <f t="shared" si="313"/>
        <v>-0.91364192365825048</v>
      </c>
      <c r="CB143" s="68">
        <f t="shared" si="313"/>
        <v>-1.1321270339240517</v>
      </c>
      <c r="CC143" s="68">
        <f t="shared" si="313"/>
        <v>4.1540580155830416</v>
      </c>
      <c r="CD143" s="68">
        <f t="shared" si="313"/>
        <v>-1.5533912851106439</v>
      </c>
      <c r="CE143" s="68">
        <f t="shared" si="314"/>
        <v>2.6006667304723976</v>
      </c>
      <c r="CK143" t="str">
        <f t="shared" si="324"/>
        <v>91 Elementary trades and related occupations</v>
      </c>
      <c r="CL143" s="68">
        <f t="shared" si="315"/>
        <v>-1.452690429421529</v>
      </c>
      <c r="CM143" s="68">
        <f t="shared" si="315"/>
        <v>-0.26498722274573261</v>
      </c>
      <c r="CN143" s="68">
        <f t="shared" si="315"/>
        <v>1.3036624409636621</v>
      </c>
      <c r="CO143" s="68">
        <f t="shared" si="315"/>
        <v>-1.2213504916719371</v>
      </c>
      <c r="CP143" s="68">
        <f t="shared" si="316"/>
        <v>8.2311949291725028E-2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3.8275326966721201E-2</v>
      </c>
      <c r="C144" s="27">
        <f t="shared" si="299"/>
        <v>-1.7380061163140323E-2</v>
      </c>
      <c r="D144" s="27">
        <f t="shared" si="299"/>
        <v>3.0450731316909604E-2</v>
      </c>
      <c r="E144" s="27">
        <f t="shared" si="299"/>
        <v>7.6793858179079313E-2</v>
      </c>
      <c r="F144" s="27">
        <f t="shared" si="300"/>
        <v>0.10724458949598892</v>
      </c>
      <c r="L144" t="str">
        <f t="shared" ref="L144" si="325">A144</f>
        <v>92 Elementary administration and service occupations</v>
      </c>
      <c r="M144" s="27">
        <f t="shared" si="301"/>
        <v>0.90697572599584975</v>
      </c>
      <c r="N144" s="27">
        <f t="shared" si="301"/>
        <v>-0.16804755804006888</v>
      </c>
      <c r="O144" s="27">
        <f t="shared" si="301"/>
        <v>0.89202598875514205</v>
      </c>
      <c r="P144" s="27">
        <f t="shared" si="301"/>
        <v>2.9945486499929048</v>
      </c>
      <c r="Q144" s="27">
        <f t="shared" si="302"/>
        <v>3.8865746387480469</v>
      </c>
      <c r="W144" t="str">
        <f t="shared" ref="W144" si="326">A144</f>
        <v>92 Elementary administration and service occupations</v>
      </c>
      <c r="X144" s="27">
        <f t="shared" si="303"/>
        <v>0.53448501450349895</v>
      </c>
      <c r="Y144" s="27">
        <f t="shared" si="303"/>
        <v>0.71442513977565802</v>
      </c>
      <c r="Z144" s="27">
        <f t="shared" si="303"/>
        <v>0.77032747861645134</v>
      </c>
      <c r="AA144" s="27">
        <f t="shared" si="303"/>
        <v>2.5459384390506585</v>
      </c>
      <c r="AB144" s="27">
        <f t="shared" si="304"/>
        <v>3.3162659176671099</v>
      </c>
      <c r="AH144" t="str">
        <f t="shared" ref="AH144" si="327">L144</f>
        <v>92 Elementary administration and service occupations</v>
      </c>
      <c r="AI144" s="27">
        <f t="shared" si="305"/>
        <v>0.25015503562818342</v>
      </c>
      <c r="AJ144" s="27">
        <f t="shared" si="305"/>
        <v>0.33806243492055676</v>
      </c>
      <c r="AK144" s="27">
        <f t="shared" si="305"/>
        <v>0.25193060572123116</v>
      </c>
      <c r="AL144" s="27">
        <f t="shared" si="305"/>
        <v>1.4317829272161893</v>
      </c>
      <c r="AM144" s="27">
        <f t="shared" si="306"/>
        <v>1.6837135329374204</v>
      </c>
      <c r="AS144" t="str">
        <f t="shared" ref="AS144" si="328">W144</f>
        <v>92 Elementary administration and service occupations</v>
      </c>
      <c r="AT144" s="27">
        <f t="shared" si="307"/>
        <v>4.4879033677742264E-2</v>
      </c>
      <c r="AU144" s="27">
        <f t="shared" si="307"/>
        <v>0.3503121979968693</v>
      </c>
      <c r="AV144" s="27">
        <f t="shared" si="307"/>
        <v>0.17624462122977924</v>
      </c>
      <c r="AW144" s="27">
        <f t="shared" si="307"/>
        <v>1.2658138998630224</v>
      </c>
      <c r="AX144" s="27">
        <f t="shared" si="308"/>
        <v>1.4420585210928016</v>
      </c>
      <c r="BD144" t="str">
        <f t="shared" ref="BD144" si="329">AH144</f>
        <v>92 Elementary administration and service occupations</v>
      </c>
      <c r="BE144" s="27">
        <f t="shared" si="309"/>
        <v>0.64638271174056428</v>
      </c>
      <c r="BF144" s="27">
        <f t="shared" si="309"/>
        <v>-1.5828521689051662</v>
      </c>
      <c r="BG144" s="27">
        <f t="shared" si="309"/>
        <v>-2.0638068354670764</v>
      </c>
      <c r="BH144" s="27">
        <f t="shared" si="309"/>
        <v>-1.7702837149650392</v>
      </c>
      <c r="BI144" s="27">
        <f t="shared" si="310"/>
        <v>-3.8340905504321157</v>
      </c>
      <c r="BO144" t="str">
        <f t="shared" ref="BO144" si="330">AS144</f>
        <v>92 Elementary administration and service occupations</v>
      </c>
      <c r="BP144" s="27">
        <f t="shared" si="311"/>
        <v>5.1921196590623495</v>
      </c>
      <c r="BQ144" s="27">
        <f t="shared" si="311"/>
        <v>-7.5838526855326975</v>
      </c>
      <c r="BR144" s="27">
        <f t="shared" si="311"/>
        <v>0.92513885775980498</v>
      </c>
      <c r="BS144" s="27">
        <f t="shared" si="311"/>
        <v>-2.5879062377875286</v>
      </c>
      <c r="BT144" s="27">
        <f t="shared" si="312"/>
        <v>-1.6627673800277236</v>
      </c>
      <c r="BZ144" t="str">
        <f t="shared" ref="BZ144" si="331">BD144</f>
        <v>92 Elementary administration and service occupations</v>
      </c>
      <c r="CA144" s="68">
        <f t="shared" si="313"/>
        <v>1.2513743174971381</v>
      </c>
      <c r="CB144" s="68">
        <f t="shared" si="313"/>
        <v>-4.9156960193502997</v>
      </c>
      <c r="CC144" s="68">
        <f t="shared" si="313"/>
        <v>-5.0294359343827892</v>
      </c>
      <c r="CD144" s="68">
        <f t="shared" si="313"/>
        <v>-8.2183728173216934</v>
      </c>
      <c r="CE144" s="68">
        <f t="shared" si="314"/>
        <v>-13.247808751704483</v>
      </c>
      <c r="CK144" t="str">
        <f t="shared" ref="CK144" si="332">BO144</f>
        <v>92 Elementary administration and service occupations</v>
      </c>
      <c r="CL144" s="68">
        <f t="shared" si="315"/>
        <v>-6.5049656362965429</v>
      </c>
      <c r="CM144" s="68">
        <f t="shared" si="315"/>
        <v>-0.53773010715702441</v>
      </c>
      <c r="CN144" s="68">
        <f t="shared" si="315"/>
        <v>-8.0033683968781943</v>
      </c>
      <c r="CO144" s="68">
        <f t="shared" si="315"/>
        <v>-4.3960173497250894</v>
      </c>
      <c r="CP144" s="68">
        <f t="shared" si="316"/>
        <v>-12.399385746603283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6.3671747142045909</v>
      </c>
      <c r="C146" s="29">
        <f>D35-C35</f>
        <v>-0.57362918336755087</v>
      </c>
      <c r="D146" s="29">
        <f>E35-D35</f>
        <v>6.1218542953994728</v>
      </c>
      <c r="E146" s="29">
        <f>F35-E35</f>
        <v>12.665301271856674</v>
      </c>
      <c r="F146" s="29">
        <f t="shared" ref="F146" si="334">F35-D35</f>
        <v>18.787155567256146</v>
      </c>
      <c r="L146" s="24" t="str">
        <f t="shared" ref="L146" si="335">L35</f>
        <v>All occupations</v>
      </c>
      <c r="M146" s="29">
        <f>N35-M35</f>
        <v>44.776981391539735</v>
      </c>
      <c r="N146" s="29">
        <f t="shared" ref="N146" si="336">O35-N35</f>
        <v>-0.12614696327446495</v>
      </c>
      <c r="O146" s="29">
        <f>P35-O35</f>
        <v>39.293589093852944</v>
      </c>
      <c r="P146" s="29">
        <f>Q35-P35</f>
        <v>86.497384918082815</v>
      </c>
      <c r="Q146" s="29">
        <f>Q35-O35</f>
        <v>125.79097401193576</v>
      </c>
      <c r="W146" s="24" t="str">
        <f t="shared" ref="W146" si="337">W35</f>
        <v>All occupations</v>
      </c>
      <c r="X146" s="29">
        <f>Y35-X35</f>
        <v>5.5126156225076954</v>
      </c>
      <c r="Y146" s="29">
        <f t="shared" ref="Y146" si="338">Z35-Y35</f>
        <v>27.875521171765712</v>
      </c>
      <c r="Z146" s="29">
        <f>AA35-Z35</f>
        <v>18.231984295562825</v>
      </c>
      <c r="AA146" s="29">
        <f>AB35-AA35</f>
        <v>42.618262351546832</v>
      </c>
      <c r="AB146" s="29">
        <f>AB35-Z35</f>
        <v>60.850246647109657</v>
      </c>
      <c r="AH146" s="24" t="str">
        <f t="shared" ref="AH146" si="339">AH35</f>
        <v>All occupations</v>
      </c>
      <c r="AI146" s="29">
        <f>AJ35-AI35</f>
        <v>-4.1187512742233707</v>
      </c>
      <c r="AJ146" s="29">
        <f t="shared" ref="AJ146" si="340">AK35-AJ35</f>
        <v>8.2772745646657881</v>
      </c>
      <c r="AK146" s="29">
        <f>AL35-AK35</f>
        <v>-1.7058041104622959</v>
      </c>
      <c r="AL146" s="29">
        <f>AM35-AL35</f>
        <v>7.4705408937265503</v>
      </c>
      <c r="AM146" s="29">
        <f>AM35-AK35</f>
        <v>5.7647367832642544</v>
      </c>
      <c r="AS146" s="24" t="str">
        <f t="shared" ref="AS146" si="341">AS35</f>
        <v>All occupations</v>
      </c>
      <c r="AT146" s="29">
        <f>AU35-AT35</f>
        <v>-1.7988980218160862</v>
      </c>
      <c r="AU146" s="29">
        <f t="shared" ref="AU146" si="342">AV35-AU35</f>
        <v>6.8166336668337095</v>
      </c>
      <c r="AV146" s="29">
        <f>AW35-AV35</f>
        <v>2.7674859769617655</v>
      </c>
      <c r="AW146" s="29">
        <f>AX35-AW35</f>
        <v>11.190765634768866</v>
      </c>
      <c r="AX146" s="29">
        <f>AX35-AV35</f>
        <v>13.958251611730631</v>
      </c>
      <c r="BD146" s="24" t="str">
        <f t="shared" ref="BD146" si="343">BD35</f>
        <v>All occupations</v>
      </c>
      <c r="BE146" s="29">
        <f>BF35-BE35</f>
        <v>31.723640220700247</v>
      </c>
      <c r="BF146" s="29">
        <f t="shared" ref="BF146" si="344">BG35-BF35</f>
        <v>-13.758415012088619</v>
      </c>
      <c r="BG146" s="29">
        <f>BH35-BG35</f>
        <v>11.318601139133648</v>
      </c>
      <c r="BH146" s="29">
        <f>BI35-BH35</f>
        <v>0.65406820187791936</v>
      </c>
      <c r="BI146" s="29">
        <f>BI35-BG35</f>
        <v>11.972669341011567</v>
      </c>
      <c r="BO146" s="24" t="str">
        <f t="shared" ref="BO146" si="345">BO35</f>
        <v>All occupations</v>
      </c>
      <c r="BP146" s="29">
        <f>BQ35-BP35</f>
        <v>20.424387241368834</v>
      </c>
      <c r="BQ146" s="29">
        <f t="shared" ref="BQ146" si="346">BR35-BQ35</f>
        <v>-43.035543072516418</v>
      </c>
      <c r="BR146" s="29">
        <f>BS35-BR35</f>
        <v>14.826801972379258</v>
      </c>
      <c r="BS146" s="29">
        <f>BT35-BS35</f>
        <v>-34.987508225867373</v>
      </c>
      <c r="BT146" s="29">
        <f>BT35-BR35</f>
        <v>-20.160706253488115</v>
      </c>
      <c r="BZ146" s="24" t="str">
        <f t="shared" ref="BZ146" si="347">BZ35</f>
        <v>All occupations</v>
      </c>
      <c r="CA146" s="70">
        <f>CB35-CA35</f>
        <v>-10.872807203059381</v>
      </c>
      <c r="CB146" s="70">
        <f t="shared" ref="CB146" si="348">CC35-CB35</f>
        <v>-16.52964054546058</v>
      </c>
      <c r="CC146" s="70">
        <f>CD35-CC35</f>
        <v>-21.846025492983216</v>
      </c>
      <c r="CD146" s="70">
        <f>CE35-CD35</f>
        <v>-53.810270730494238</v>
      </c>
      <c r="CE146" s="70">
        <f>CE35-CC35</f>
        <v>-75.656296223477455</v>
      </c>
      <c r="CK146" s="24" t="str">
        <f t="shared" ref="CK146" si="349">CK35</f>
        <v>All occupations</v>
      </c>
      <c r="CL146" s="70">
        <f>CM35-CL35</f>
        <v>-16.972342691222948</v>
      </c>
      <c r="CM146" s="70">
        <f t="shared" ref="CM146" si="350">CN35-CM35</f>
        <v>-0.97205462655747965</v>
      </c>
      <c r="CN146" s="70">
        <f>CO35-CN35</f>
        <v>-30.908487169844065</v>
      </c>
      <c r="CO146" s="70">
        <f>CP35-CO35</f>
        <v>-20.474544315498903</v>
      </c>
      <c r="CP146" s="70">
        <f>CP35-CN35</f>
        <v>-51.383031485342968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West Midlands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1.2910343064408007</v>
      </c>
      <c r="C8" s="69">
        <f>'Basic T2'!O8</f>
        <v>11.543263912873913</v>
      </c>
      <c r="D8" s="69">
        <f>'Basic T2'!Z8</f>
        <v>26.504487683433823</v>
      </c>
      <c r="E8" s="69">
        <f>'Basic T2'!AK8</f>
        <v>5.1275238670070715</v>
      </c>
      <c r="F8" s="69">
        <f>'Basic T2'!AV8</f>
        <v>7.2433676114401342</v>
      </c>
      <c r="G8" s="69">
        <f>'Basic T2'!BG8</f>
        <v>17.944101472109868</v>
      </c>
      <c r="H8" s="69">
        <f>'Basic T2'!BR8</f>
        <v>13.694800331258499</v>
      </c>
      <c r="I8" s="69">
        <f>'Basic T2'!CC8</f>
        <v>10.095643867217543</v>
      </c>
      <c r="J8" s="69">
        <f>'Basic T2'!CN8</f>
        <v>3.1467111974997373</v>
      </c>
      <c r="K8" s="309">
        <f>SUM(B8:J8)</f>
        <v>96.590934249281389</v>
      </c>
      <c r="L8" s="97"/>
      <c r="M8" s="97">
        <f t="shared" ref="M8:M33" si="0">B8/B$35*100</f>
        <v>6.0865002653409928</v>
      </c>
      <c r="N8" s="97">
        <f t="shared" ref="N8:N33" si="1">C8/C$35*100</f>
        <v>7.9173212068375136</v>
      </c>
      <c r="O8" s="97">
        <f t="shared" ref="O8:O33" si="2">D8/D$35*100</f>
        <v>9.7429725318463021</v>
      </c>
      <c r="P8" s="97">
        <f t="shared" ref="P8:P33" si="3">E8/E$35*100</f>
        <v>6.5209197735665292</v>
      </c>
      <c r="Q8" s="97">
        <f t="shared" ref="Q8:Q33" si="4">F8/F$35*100</f>
        <v>9.5002287761507453</v>
      </c>
      <c r="R8" s="97">
        <f t="shared" ref="R8:R33" si="5">G8/G$35*100</f>
        <v>6.342680132222303</v>
      </c>
      <c r="S8" s="97">
        <f t="shared" ref="S8:S33" si="6">H8/H$35*100</f>
        <v>5.0528623367334147</v>
      </c>
      <c r="T8" s="97">
        <f t="shared" ref="T8:T33" si="7">I8/I$35*100</f>
        <v>6.1026415754432319</v>
      </c>
      <c r="U8" s="97">
        <f t="shared" ref="U8:U33" si="8">J8/J$35*100</f>
        <v>3.6488142919737112</v>
      </c>
      <c r="V8" s="97">
        <f t="shared" ref="V8:V33" si="9">K8/K$35*100</f>
        <v>6.9016546411754049</v>
      </c>
      <c r="W8" s="97"/>
      <c r="X8" s="97">
        <f t="shared" ref="X8:X32" si="10">IF($K8&gt;0,B8/$K8*100,0)</f>
        <v>1.3365998750036996</v>
      </c>
      <c r="Y8" s="97">
        <f t="shared" ref="Y8:AG23" si="11">IF($K8&gt;0,C8/$K8*100,0)</f>
        <v>11.950670114736768</v>
      </c>
      <c r="Z8" s="97">
        <f t="shared" si="11"/>
        <v>27.439933042816598</v>
      </c>
      <c r="AA8" s="97">
        <f t="shared" si="11"/>
        <v>5.3084939149402821</v>
      </c>
      <c r="AB8" s="97">
        <f t="shared" si="11"/>
        <v>7.4990139268624203</v>
      </c>
      <c r="AC8" s="97">
        <f t="shared" si="11"/>
        <v>18.577417861804527</v>
      </c>
      <c r="AD8" s="97">
        <f t="shared" si="11"/>
        <v>14.178142532419272</v>
      </c>
      <c r="AE8" s="97">
        <f t="shared" si="11"/>
        <v>10.451957987240041</v>
      </c>
      <c r="AF8" s="97">
        <f>IF($K8&gt;0,J8/$K8*100,0)</f>
        <v>3.2577707441763852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0.39120619554457414</v>
      </c>
      <c r="C9" s="69">
        <f>'Basic T2'!O9</f>
        <v>3.9400245637946543</v>
      </c>
      <c r="D9" s="69">
        <f>'Basic T2'!Z9</f>
        <v>8.3616969177835774</v>
      </c>
      <c r="E9" s="69">
        <f>'Basic T2'!AK9</f>
        <v>2.4290227403668139</v>
      </c>
      <c r="F9" s="69">
        <f>'Basic T2'!AV9</f>
        <v>2.6999570197054252</v>
      </c>
      <c r="G9" s="69">
        <f>'Basic T2'!BG9</f>
        <v>6.3907902260300702</v>
      </c>
      <c r="H9" s="69">
        <f>'Basic T2'!BR9</f>
        <v>7.087465628544745</v>
      </c>
      <c r="I9" s="69">
        <f>'Basic T2'!CC9</f>
        <v>4.7247952263962558</v>
      </c>
      <c r="J9" s="69">
        <f>'Basic T2'!CN9</f>
        <v>2.0598431841144969</v>
      </c>
      <c r="K9" s="309">
        <f>SUM(B9:J9)</f>
        <v>38.084801702280615</v>
      </c>
      <c r="L9" s="97"/>
      <c r="M9" s="97">
        <f t="shared" si="0"/>
        <v>1.8443170728354872</v>
      </c>
      <c r="N9" s="97">
        <f t="shared" si="1"/>
        <v>2.7023933845609958</v>
      </c>
      <c r="O9" s="97">
        <f t="shared" si="2"/>
        <v>3.0737354504878556</v>
      </c>
      <c r="P9" s="97">
        <f t="shared" si="3"/>
        <v>3.0891055466400368</v>
      </c>
      <c r="Q9" s="97">
        <f t="shared" si="4"/>
        <v>3.5411994460234055</v>
      </c>
      <c r="R9" s="97">
        <f t="shared" si="5"/>
        <v>2.2589449942001094</v>
      </c>
      <c r="S9" s="97">
        <f t="shared" si="6"/>
        <v>2.6150062265329415</v>
      </c>
      <c r="T9" s="97">
        <f t="shared" si="7"/>
        <v>2.8560567471768756</v>
      </c>
      <c r="U9" s="97">
        <f t="shared" si="8"/>
        <v>2.3885208326056557</v>
      </c>
      <c r="V9" s="97">
        <f t="shared" si="9"/>
        <v>2.7212507102212387</v>
      </c>
      <c r="W9" s="97"/>
      <c r="X9" s="97">
        <f t="shared" si="10"/>
        <v>1.0271976695657778</v>
      </c>
      <c r="Y9" s="97">
        <f t="shared" si="11"/>
        <v>10.345398656910207</v>
      </c>
      <c r="Z9" s="97">
        <f t="shared" si="11"/>
        <v>21.955469226672797</v>
      </c>
      <c r="AA9" s="97">
        <f t="shared" si="11"/>
        <v>6.3779319618233892</v>
      </c>
      <c r="AB9" s="97">
        <f t="shared" si="11"/>
        <v>7.0893293361791221</v>
      </c>
      <c r="AC9" s="97">
        <f t="shared" si="11"/>
        <v>16.780421428969586</v>
      </c>
      <c r="AD9" s="97">
        <f t="shared" si="11"/>
        <v>18.609695499925184</v>
      </c>
      <c r="AE9" s="97">
        <f t="shared" si="11"/>
        <v>12.405986155136848</v>
      </c>
      <c r="AF9" s="97">
        <f t="shared" si="11"/>
        <v>5.4085700648170851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3.802400418884702</v>
      </c>
      <c r="C10" s="69">
        <f>'Basic T2'!O10</f>
        <v>14.670618448910746</v>
      </c>
      <c r="D10" s="69">
        <f>'Basic T2'!Z10</f>
        <v>26.3797349871083</v>
      </c>
      <c r="E10" s="69">
        <f>'Basic T2'!AK10</f>
        <v>2.7224060714860805</v>
      </c>
      <c r="F10" s="69">
        <f>'Basic T2'!AV10</f>
        <v>7.3916391624792714</v>
      </c>
      <c r="G10" s="69">
        <f>'Basic T2'!BG10</f>
        <v>11.145639206893287</v>
      </c>
      <c r="H10" s="69">
        <f>'Basic T2'!BR10</f>
        <v>8.0413572601895975</v>
      </c>
      <c r="I10" s="69">
        <f>'Basic T2'!CC10</f>
        <v>4.7310058624077156</v>
      </c>
      <c r="J10" s="69">
        <f>'Basic T2'!CN10</f>
        <v>1.7266351804276194</v>
      </c>
      <c r="K10" s="309">
        <f t="shared" ref="K10:K32" si="12">SUM(B10:J10)</f>
        <v>80.611436598787321</v>
      </c>
      <c r="L10" s="97"/>
      <c r="M10" s="97">
        <f t="shared" si="0"/>
        <v>17.926178292099209</v>
      </c>
      <c r="N10" s="97">
        <f t="shared" si="1"/>
        <v>10.062318546961514</v>
      </c>
      <c r="O10" s="97">
        <f t="shared" si="2"/>
        <v>9.6971138037663405</v>
      </c>
      <c r="P10" s="97">
        <f t="shared" si="3"/>
        <v>3.4622152999539946</v>
      </c>
      <c r="Q10" s="97">
        <f t="shared" si="4"/>
        <v>9.6946982179117498</v>
      </c>
      <c r="R10" s="97">
        <f t="shared" si="5"/>
        <v>3.9396357888611453</v>
      </c>
      <c r="S10" s="97">
        <f t="shared" si="6"/>
        <v>2.9669560894208318</v>
      </c>
      <c r="T10" s="97">
        <f t="shared" si="7"/>
        <v>2.8598109689018067</v>
      </c>
      <c r="U10" s="97">
        <f t="shared" si="8"/>
        <v>2.0021446926476107</v>
      </c>
      <c r="V10" s="97">
        <f t="shared" si="9"/>
        <v>5.7598810888194363</v>
      </c>
      <c r="W10" s="97"/>
      <c r="X10" s="97">
        <f t="shared" si="10"/>
        <v>4.7169490823116078</v>
      </c>
      <c r="Y10" s="97">
        <f t="shared" si="11"/>
        <v>18.199177521085691</v>
      </c>
      <c r="Z10" s="97">
        <f t="shared" si="11"/>
        <v>32.724556341060349</v>
      </c>
      <c r="AA10" s="97">
        <f t="shared" si="11"/>
        <v>3.3771958252472514</v>
      </c>
      <c r="AB10" s="97">
        <f t="shared" si="11"/>
        <v>9.1694671058504227</v>
      </c>
      <c r="AC10" s="97">
        <f t="shared" si="11"/>
        <v>13.826374615262665</v>
      </c>
      <c r="AD10" s="97">
        <f t="shared" si="11"/>
        <v>9.9754545998384661</v>
      </c>
      <c r="AE10" s="97">
        <f t="shared" si="11"/>
        <v>5.8689015628818186</v>
      </c>
      <c r="AF10" s="97">
        <f t="shared" si="11"/>
        <v>2.141923346461728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4.649493420051698</v>
      </c>
      <c r="C11" s="69">
        <f>'Basic T2'!O11</f>
        <v>14.027931458787911</v>
      </c>
      <c r="D11" s="69">
        <f>'Basic T2'!Z11</f>
        <v>26.575889636035306</v>
      </c>
      <c r="E11" s="69">
        <f>'Basic T2'!AK11</f>
        <v>8.9623877574833024</v>
      </c>
      <c r="F11" s="69">
        <f>'Basic T2'!AV11</f>
        <v>1.7664657226091725</v>
      </c>
      <c r="G11" s="69">
        <f>'Basic T2'!BG11</f>
        <v>7.4780232286677464</v>
      </c>
      <c r="H11" s="69">
        <f>'Basic T2'!BR11</f>
        <v>5.4074814866554766</v>
      </c>
      <c r="I11" s="69">
        <f>'Basic T2'!CC11</f>
        <v>2.595843489431986</v>
      </c>
      <c r="J11" s="69">
        <f>'Basic T2'!CN11</f>
        <v>0.8042608216753927</v>
      </c>
      <c r="K11" s="309">
        <f t="shared" si="12"/>
        <v>72.26777702139799</v>
      </c>
      <c r="L11" s="97"/>
      <c r="M11" s="97">
        <f t="shared" si="0"/>
        <v>21.919745117279341</v>
      </c>
      <c r="N11" s="97">
        <f t="shared" si="1"/>
        <v>9.6215108711893986</v>
      </c>
      <c r="O11" s="97">
        <f t="shared" si="2"/>
        <v>9.7692196818091848</v>
      </c>
      <c r="P11" s="97">
        <f t="shared" si="3"/>
        <v>11.397901416352948</v>
      </c>
      <c r="Q11" s="97">
        <f t="shared" si="4"/>
        <v>2.3168544508924898</v>
      </c>
      <c r="R11" s="97">
        <f t="shared" si="5"/>
        <v>2.6432479461001894</v>
      </c>
      <c r="S11" s="97">
        <f t="shared" si="6"/>
        <v>1.9951557437561978</v>
      </c>
      <c r="T11" s="97">
        <f t="shared" si="7"/>
        <v>1.5691423558819872</v>
      </c>
      <c r="U11" s="97">
        <f t="shared" si="8"/>
        <v>0.93259221975484086</v>
      </c>
      <c r="V11" s="97">
        <f t="shared" si="9"/>
        <v>5.163706537923578</v>
      </c>
      <c r="W11" s="97"/>
      <c r="X11" s="97">
        <f t="shared" si="10"/>
        <v>6.4337020061859871</v>
      </c>
      <c r="Y11" s="97">
        <f t="shared" si="11"/>
        <v>19.411046024889263</v>
      </c>
      <c r="Z11" s="97">
        <f t="shared" si="11"/>
        <v>36.774190007486141</v>
      </c>
      <c r="AA11" s="97">
        <f t="shared" si="11"/>
        <v>12.401637530416359</v>
      </c>
      <c r="AB11" s="97">
        <f t="shared" si="11"/>
        <v>2.4443338309494895</v>
      </c>
      <c r="AC11" s="97">
        <f t="shared" si="11"/>
        <v>10.347659132303951</v>
      </c>
      <c r="AD11" s="97">
        <f t="shared" si="11"/>
        <v>7.4825623667023251</v>
      </c>
      <c r="AE11" s="97">
        <f t="shared" si="11"/>
        <v>3.5919791592086394</v>
      </c>
      <c r="AF11" s="97">
        <f t="shared" si="11"/>
        <v>1.1128899418578444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5.8617540708315623</v>
      </c>
      <c r="C12" s="69">
        <f>'Basic T2'!O12</f>
        <v>34.378792264134184</v>
      </c>
      <c r="D12" s="69">
        <f>'Basic T2'!Z12</f>
        <v>16.891547089108315</v>
      </c>
      <c r="E12" s="69">
        <f>'Basic T2'!AK12</f>
        <v>1.2621695900154717</v>
      </c>
      <c r="F12" s="69">
        <f>'Basic T2'!AV12</f>
        <v>0.6105235357366412</v>
      </c>
      <c r="G12" s="69">
        <f>'Basic T2'!BG12</f>
        <v>2.6476230544662802</v>
      </c>
      <c r="H12" s="69">
        <f>'Basic T2'!BR12</f>
        <v>2.0507060556678294</v>
      </c>
      <c r="I12" s="69">
        <f>'Basic T2'!CC12</f>
        <v>1.4307574070799391</v>
      </c>
      <c r="J12" s="69">
        <f>'Basic T2'!CN12</f>
        <v>0.57506415745812067</v>
      </c>
      <c r="K12" s="309">
        <f t="shared" si="12"/>
        <v>65.708937224498342</v>
      </c>
      <c r="L12" s="97"/>
      <c r="M12" s="97">
        <f t="shared" si="0"/>
        <v>27.63487192361136</v>
      </c>
      <c r="N12" s="97">
        <f t="shared" si="1"/>
        <v>23.579807506153145</v>
      </c>
      <c r="O12" s="97">
        <f t="shared" si="2"/>
        <v>6.2092835475720118</v>
      </c>
      <c r="P12" s="97">
        <f t="shared" si="3"/>
        <v>1.6051620334885706</v>
      </c>
      <c r="Q12" s="97">
        <f t="shared" si="4"/>
        <v>0.80074815663944354</v>
      </c>
      <c r="R12" s="97">
        <f t="shared" si="5"/>
        <v>0.93585216129534499</v>
      </c>
      <c r="S12" s="97">
        <f t="shared" si="6"/>
        <v>0.75663281988448627</v>
      </c>
      <c r="T12" s="97">
        <f t="shared" si="7"/>
        <v>0.86486803136666612</v>
      </c>
      <c r="U12" s="97">
        <f t="shared" si="8"/>
        <v>0.66682392658158351</v>
      </c>
      <c r="V12" s="97">
        <f t="shared" si="9"/>
        <v>4.6950616544589039</v>
      </c>
      <c r="W12" s="97"/>
      <c r="X12" s="97">
        <f t="shared" si="10"/>
        <v>8.9207866059445529</v>
      </c>
      <c r="Y12" s="97">
        <f t="shared" si="11"/>
        <v>52.319811758143452</v>
      </c>
      <c r="Z12" s="97">
        <f t="shared" si="11"/>
        <v>25.706620442509028</v>
      </c>
      <c r="AA12" s="97">
        <f t="shared" si="11"/>
        <v>1.9208491924061974</v>
      </c>
      <c r="AB12" s="97">
        <f t="shared" si="11"/>
        <v>0.92913317658867722</v>
      </c>
      <c r="AC12" s="97">
        <f t="shared" si="11"/>
        <v>4.0293195511906159</v>
      </c>
      <c r="AD12" s="97">
        <f t="shared" si="11"/>
        <v>3.1208936596577033</v>
      </c>
      <c r="AE12" s="97">
        <f t="shared" si="11"/>
        <v>2.1774167525974049</v>
      </c>
      <c r="AF12" s="97">
        <f t="shared" si="11"/>
        <v>0.87516886096236979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1.4967615105738157</v>
      </c>
      <c r="C13" s="69">
        <f>'Basic T2'!O13</f>
        <v>18.533115630051718</v>
      </c>
      <c r="D13" s="69">
        <f>'Basic T2'!Z13</f>
        <v>31.799124398576527</v>
      </c>
      <c r="E13" s="69">
        <f>'Basic T2'!AK13</f>
        <v>3.166469551384671</v>
      </c>
      <c r="F13" s="69">
        <f>'Basic T2'!AV13</f>
        <v>4.9971688727063661</v>
      </c>
      <c r="G13" s="69">
        <f>'Basic T2'!BG13</f>
        <v>12.280755048218008</v>
      </c>
      <c r="H13" s="69">
        <f>'Basic T2'!BR13</f>
        <v>7.7959881645238784</v>
      </c>
      <c r="I13" s="69">
        <f>'Basic T2'!CC13</f>
        <v>4.8278082724227227</v>
      </c>
      <c r="J13" s="69">
        <f>'Basic T2'!CN13</f>
        <v>1.9220244199469405</v>
      </c>
      <c r="K13" s="309">
        <f t="shared" si="12"/>
        <v>86.819215868404655</v>
      </c>
      <c r="L13" s="97"/>
      <c r="M13" s="97">
        <f t="shared" si="0"/>
        <v>7.0563882662226129</v>
      </c>
      <c r="N13" s="97">
        <f t="shared" si="1"/>
        <v>12.711537266589998</v>
      </c>
      <c r="O13" s="97">
        <f t="shared" si="2"/>
        <v>11.689265578437915</v>
      </c>
      <c r="P13" s="97">
        <f t="shared" si="3"/>
        <v>4.0269522766888688</v>
      </c>
      <c r="Q13" s="97">
        <f t="shared" si="4"/>
        <v>6.5541679051038679</v>
      </c>
      <c r="R13" s="97">
        <f t="shared" si="5"/>
        <v>4.3408638306068639</v>
      </c>
      <c r="S13" s="97">
        <f t="shared" si="6"/>
        <v>2.8764241917590772</v>
      </c>
      <c r="T13" s="97">
        <f t="shared" si="7"/>
        <v>2.9183263463983291</v>
      </c>
      <c r="U13" s="97">
        <f t="shared" si="8"/>
        <v>2.2287110995750874</v>
      </c>
      <c r="V13" s="97">
        <f t="shared" si="9"/>
        <v>6.2034418529898643</v>
      </c>
      <c r="W13" s="97"/>
      <c r="X13" s="97">
        <f t="shared" si="10"/>
        <v>1.7239979601319098</v>
      </c>
      <c r="Y13" s="97">
        <f t="shared" si="11"/>
        <v>21.346789929712219</v>
      </c>
      <c r="Z13" s="97">
        <f t="shared" si="11"/>
        <v>36.626827460381264</v>
      </c>
      <c r="AA13" s="97">
        <f t="shared" si="11"/>
        <v>3.647198975148791</v>
      </c>
      <c r="AB13" s="97">
        <f t="shared" si="11"/>
        <v>5.7558327643511253</v>
      </c>
      <c r="AC13" s="97">
        <f t="shared" si="11"/>
        <v>14.14520383002818</v>
      </c>
      <c r="AD13" s="97">
        <f t="shared" si="11"/>
        <v>8.9795652800418839</v>
      </c>
      <c r="AE13" s="97">
        <f t="shared" si="11"/>
        <v>5.5607600507938519</v>
      </c>
      <c r="AF13" s="97">
        <f t="shared" si="11"/>
        <v>2.2138237494107633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0.44503511718204125</v>
      </c>
      <c r="C14" s="69">
        <f>'Basic T2'!O14</f>
        <v>2.8618377173704594</v>
      </c>
      <c r="D14" s="69">
        <f>'Basic T2'!Z14</f>
        <v>6.5336353648608254</v>
      </c>
      <c r="E14" s="69">
        <f>'Basic T2'!AK14</f>
        <v>1.2810820933666769</v>
      </c>
      <c r="F14" s="69">
        <f>'Basic T2'!AV14</f>
        <v>2.7184618915166108</v>
      </c>
      <c r="G14" s="69">
        <f>'Basic T2'!BG14</f>
        <v>4.5834815716855291</v>
      </c>
      <c r="H14" s="69">
        <f>'Basic T2'!BR14</f>
        <v>3.8070244399531004</v>
      </c>
      <c r="I14" s="69">
        <f>'Basic T2'!CC14</f>
        <v>3.0714869688532924</v>
      </c>
      <c r="J14" s="69">
        <f>'Basic T2'!CN14</f>
        <v>0.98084879750468867</v>
      </c>
      <c r="K14" s="309">
        <f t="shared" si="12"/>
        <v>26.282893962293226</v>
      </c>
      <c r="L14" s="97"/>
      <c r="M14" s="97">
        <f t="shared" si="0"/>
        <v>2.0980901477994607</v>
      </c>
      <c r="N14" s="97">
        <f t="shared" si="1"/>
        <v>1.9628840353372325</v>
      </c>
      <c r="O14" s="97">
        <f t="shared" si="2"/>
        <v>2.4017453441564296</v>
      </c>
      <c r="P14" s="97">
        <f t="shared" si="3"/>
        <v>1.6292139775202816</v>
      </c>
      <c r="Q14" s="97">
        <f t="shared" si="4"/>
        <v>3.5654699960092922</v>
      </c>
      <c r="R14" s="97">
        <f t="shared" si="5"/>
        <v>1.620117761054916</v>
      </c>
      <c r="S14" s="97">
        <f t="shared" si="6"/>
        <v>1.4046477453019497</v>
      </c>
      <c r="T14" s="97">
        <f t="shared" si="7"/>
        <v>1.8566605875849196</v>
      </c>
      <c r="U14" s="97">
        <f t="shared" si="8"/>
        <v>1.13735735057098</v>
      </c>
      <c r="V14" s="97">
        <f t="shared" si="9"/>
        <v>1.8779760078749999</v>
      </c>
      <c r="W14" s="97"/>
      <c r="X14" s="97">
        <f t="shared" si="10"/>
        <v>1.6932500577010705</v>
      </c>
      <c r="Y14" s="97">
        <f t="shared" si="11"/>
        <v>10.888594389477039</v>
      </c>
      <c r="Z14" s="97">
        <f t="shared" si="11"/>
        <v>24.858888729050577</v>
      </c>
      <c r="AA14" s="97">
        <f t="shared" si="11"/>
        <v>4.8742048543230529</v>
      </c>
      <c r="AB14" s="97">
        <f t="shared" si="11"/>
        <v>10.343084347624178</v>
      </c>
      <c r="AC14" s="97">
        <f t="shared" si="11"/>
        <v>17.439029272275818</v>
      </c>
      <c r="AD14" s="97">
        <f t="shared" si="11"/>
        <v>14.484799297272405</v>
      </c>
      <c r="AE14" s="97">
        <f t="shared" si="11"/>
        <v>11.686258648913638</v>
      </c>
      <c r="AF14" s="97">
        <f t="shared" si="11"/>
        <v>3.7318904033622182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0.10913213700479224</v>
      </c>
      <c r="C15" s="69">
        <f>'Basic T2'!O15</f>
        <v>3.447706775591723</v>
      </c>
      <c r="D15" s="69">
        <f>'Basic T2'!Z15</f>
        <v>9.4795802737149</v>
      </c>
      <c r="E15" s="69">
        <f>'Basic T2'!AK15</f>
        <v>4.9420609500186776</v>
      </c>
      <c r="F15" s="69">
        <f>'Basic T2'!AV15</f>
        <v>1.3543092502419998</v>
      </c>
      <c r="G15" s="69">
        <f>'Basic T2'!BG15</f>
        <v>5.4658007550827374</v>
      </c>
      <c r="H15" s="69">
        <f>'Basic T2'!BR15</f>
        <v>3.8403093394729533</v>
      </c>
      <c r="I15" s="69">
        <f>'Basic T2'!CC15</f>
        <v>1.2534954760900854</v>
      </c>
      <c r="J15" s="69">
        <f>'Basic T2'!CN15</f>
        <v>0.33827020173710631</v>
      </c>
      <c r="K15" s="309">
        <f t="shared" si="12"/>
        <v>30.23066515895497</v>
      </c>
      <c r="L15" s="97"/>
      <c r="M15" s="97">
        <f t="shared" si="0"/>
        <v>0.51449661525114199</v>
      </c>
      <c r="N15" s="97">
        <f t="shared" si="1"/>
        <v>2.3647212933342465</v>
      </c>
      <c r="O15" s="97">
        <f t="shared" si="2"/>
        <v>3.4846661185593835</v>
      </c>
      <c r="P15" s="97">
        <f t="shared" si="3"/>
        <v>6.2850576237217028</v>
      </c>
      <c r="Q15" s="97">
        <f t="shared" si="4"/>
        <v>1.7762798191597107</v>
      </c>
      <c r="R15" s="97">
        <f t="shared" si="5"/>
        <v>1.9319900698194554</v>
      </c>
      <c r="S15" s="97">
        <f t="shared" si="6"/>
        <v>1.4169286118423652</v>
      </c>
      <c r="T15" s="97">
        <f t="shared" si="7"/>
        <v>0.75771626927700597</v>
      </c>
      <c r="U15" s="97">
        <f t="shared" si="8"/>
        <v>0.39224608461936467</v>
      </c>
      <c r="V15" s="97">
        <f t="shared" si="9"/>
        <v>2.1600537578574399</v>
      </c>
      <c r="W15" s="97"/>
      <c r="X15" s="97">
        <f t="shared" si="10"/>
        <v>0.36099813362017596</v>
      </c>
      <c r="Y15" s="97">
        <f t="shared" si="11"/>
        <v>11.404667272332373</v>
      </c>
      <c r="Z15" s="97">
        <f t="shared" si="11"/>
        <v>31.357498169063096</v>
      </c>
      <c r="AA15" s="97">
        <f t="shared" si="11"/>
        <v>16.347840591773195</v>
      </c>
      <c r="AB15" s="97">
        <f t="shared" si="11"/>
        <v>4.4799187947765828</v>
      </c>
      <c r="AC15" s="97">
        <f t="shared" si="11"/>
        <v>18.080319193584302</v>
      </c>
      <c r="AD15" s="97">
        <f t="shared" si="11"/>
        <v>12.703357068990496</v>
      </c>
      <c r="AE15" s="97">
        <f t="shared" si="11"/>
        <v>4.1464369688828144</v>
      </c>
      <c r="AF15" s="97">
        <f t="shared" si="11"/>
        <v>1.1189638069769809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6.2818854053742518E-2</v>
      </c>
      <c r="C16" s="69">
        <f>'Basic T2'!O16</f>
        <v>0.80981940997682456</v>
      </c>
      <c r="D16" s="69">
        <f>'Basic T2'!Z16</f>
        <v>3.6718828620604405</v>
      </c>
      <c r="E16" s="69">
        <f>'Basic T2'!AK16</f>
        <v>1.0379727415823194</v>
      </c>
      <c r="F16" s="69">
        <f>'Basic T2'!AV16</f>
        <v>0.82122848605461651</v>
      </c>
      <c r="G16" s="69">
        <f>'Basic T2'!BG16</f>
        <v>2.9442595241489102</v>
      </c>
      <c r="H16" s="69">
        <f>'Basic T2'!BR16</f>
        <v>3.4829000733861171</v>
      </c>
      <c r="I16" s="69">
        <f>'Basic T2'!CC16</f>
        <v>1.8811811121722892</v>
      </c>
      <c r="J16" s="69">
        <f>'Basic T2'!CN16</f>
        <v>0.40202640976456699</v>
      </c>
      <c r="K16" s="309">
        <f t="shared" si="12"/>
        <v>15.114089473199826</v>
      </c>
      <c r="L16" s="97"/>
      <c r="M16" s="97">
        <f t="shared" si="0"/>
        <v>0.29615554750097817</v>
      </c>
      <c r="N16" s="97">
        <f t="shared" si="1"/>
        <v>0.55544085595820591</v>
      </c>
      <c r="O16" s="97">
        <f t="shared" si="2"/>
        <v>1.349773453179125</v>
      </c>
      <c r="P16" s="97">
        <f t="shared" si="3"/>
        <v>1.3200400720821985</v>
      </c>
      <c r="Q16" s="97">
        <f t="shared" si="4"/>
        <v>1.0771037607822866</v>
      </c>
      <c r="R16" s="97">
        <f t="shared" si="5"/>
        <v>1.0407039002176262</v>
      </c>
      <c r="S16" s="97">
        <f t="shared" si="6"/>
        <v>1.2850581372296295</v>
      </c>
      <c r="T16" s="97">
        <f t="shared" si="7"/>
        <v>1.1371413470080336</v>
      </c>
      <c r="U16" s="97">
        <f t="shared" si="8"/>
        <v>0.46617551393511836</v>
      </c>
      <c r="V16" s="97">
        <f t="shared" si="9"/>
        <v>1.0799380559943799</v>
      </c>
      <c r="W16" s="97"/>
      <c r="X16" s="97">
        <f t="shared" si="10"/>
        <v>0.41563108492332512</v>
      </c>
      <c r="Y16" s="97">
        <f t="shared" si="11"/>
        <v>5.3580429797824705</v>
      </c>
      <c r="Z16" s="97">
        <f t="shared" si="11"/>
        <v>24.294436449985238</v>
      </c>
      <c r="AA16" s="97">
        <f t="shared" si="11"/>
        <v>6.8675836769581373</v>
      </c>
      <c r="AB16" s="97">
        <f t="shared" si="11"/>
        <v>5.4335293403602769</v>
      </c>
      <c r="AC16" s="97">
        <f t="shared" si="11"/>
        <v>19.480230875764274</v>
      </c>
      <c r="AD16" s="97">
        <f t="shared" si="11"/>
        <v>23.044061500111969</v>
      </c>
      <c r="AE16" s="97">
        <f t="shared" si="11"/>
        <v>12.446539472377635</v>
      </c>
      <c r="AF16" s="97">
        <f t="shared" si="11"/>
        <v>2.6599446197366818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0.2181536138449644</v>
      </c>
      <c r="C17" s="69">
        <f>'Basic T2'!O17</f>
        <v>4.0773078012229123</v>
      </c>
      <c r="D17" s="69">
        <f>'Basic T2'!Z17</f>
        <v>8.6560188697384213</v>
      </c>
      <c r="E17" s="69">
        <f>'Basic T2'!AK17</f>
        <v>1.2710072735436202</v>
      </c>
      <c r="F17" s="69">
        <f>'Basic T2'!AV17</f>
        <v>1.3774489722289214</v>
      </c>
      <c r="G17" s="69">
        <f>'Basic T2'!BG17</f>
        <v>3.8390741842884126</v>
      </c>
      <c r="H17" s="69">
        <f>'Basic T2'!BR17</f>
        <v>1.7684387881238097</v>
      </c>
      <c r="I17" s="69">
        <f>'Basic T2'!CC17</f>
        <v>1.3962387789125257</v>
      </c>
      <c r="J17" s="69">
        <f>'Basic T2'!CN17</f>
        <v>0.89063197114341319</v>
      </c>
      <c r="K17" s="309">
        <f t="shared" si="12"/>
        <v>23.494320253047</v>
      </c>
      <c r="L17" s="97"/>
      <c r="M17" s="97">
        <f t="shared" si="0"/>
        <v>1.0284715300966769</v>
      </c>
      <c r="N17" s="97">
        <f t="shared" si="1"/>
        <v>2.7965535367707921</v>
      </c>
      <c r="O17" s="97">
        <f t="shared" si="2"/>
        <v>3.1819273434104929</v>
      </c>
      <c r="P17" s="97">
        <f t="shared" si="3"/>
        <v>1.6164013425129604</v>
      </c>
      <c r="Q17" s="97">
        <f t="shared" si="4"/>
        <v>1.8066293284604782</v>
      </c>
      <c r="R17" s="97">
        <f t="shared" si="5"/>
        <v>1.3569929702337213</v>
      </c>
      <c r="S17" s="97">
        <f t="shared" si="6"/>
        <v>0.65248689511255753</v>
      </c>
      <c r="T17" s="97">
        <f t="shared" si="7"/>
        <v>0.84400211947908876</v>
      </c>
      <c r="U17" s="97">
        <f t="shared" si="8"/>
        <v>1.0327451301469732</v>
      </c>
      <c r="V17" s="97">
        <f t="shared" si="9"/>
        <v>1.6787257072928612</v>
      </c>
      <c r="W17" s="97"/>
      <c r="X17" s="97">
        <f t="shared" si="10"/>
        <v>0.92853766993608533</v>
      </c>
      <c r="Y17" s="97">
        <f t="shared" si="11"/>
        <v>17.354440380943227</v>
      </c>
      <c r="Z17" s="97">
        <f t="shared" si="11"/>
        <v>36.843027491360658</v>
      </c>
      <c r="AA17" s="97">
        <f t="shared" si="11"/>
        <v>5.4098491033328884</v>
      </c>
      <c r="AB17" s="97">
        <f t="shared" si="11"/>
        <v>5.8629020009645894</v>
      </c>
      <c r="AC17" s="97">
        <f t="shared" si="11"/>
        <v>16.34043523259848</v>
      </c>
      <c r="AD17" s="97">
        <f t="shared" si="11"/>
        <v>7.5270906716037436</v>
      </c>
      <c r="AE17" s="97">
        <f t="shared" si="11"/>
        <v>5.9428779546471286</v>
      </c>
      <c r="AF17" s="97">
        <f t="shared" si="11"/>
        <v>3.7908394946131985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1.0845838928759446</v>
      </c>
      <c r="C18" s="69">
        <f>'Basic T2'!O18</f>
        <v>11.225139846752365</v>
      </c>
      <c r="D18" s="69">
        <f>'Basic T2'!Z18</f>
        <v>22.513391887716136</v>
      </c>
      <c r="E18" s="69">
        <f>'Basic T2'!AK18</f>
        <v>6.3989344447764216</v>
      </c>
      <c r="F18" s="69">
        <f>'Basic T2'!AV18</f>
        <v>5.5326784290605104</v>
      </c>
      <c r="G18" s="69">
        <f>'Basic T2'!BG18</f>
        <v>16.184032188256548</v>
      </c>
      <c r="H18" s="69">
        <f>'Basic T2'!BR18</f>
        <v>12.61545550501741</v>
      </c>
      <c r="I18" s="69">
        <f>'Basic T2'!CC18</f>
        <v>7.7689793305146235</v>
      </c>
      <c r="J18" s="69">
        <f>'Basic T2'!CN18</f>
        <v>2.8083243180916377</v>
      </c>
      <c r="K18" s="309">
        <f t="shared" si="12"/>
        <v>86.131519843061596</v>
      </c>
      <c r="L18" s="97"/>
      <c r="M18" s="97">
        <f t="shared" si="0"/>
        <v>5.1132027389519275</v>
      </c>
      <c r="N18" s="97">
        <f t="shared" si="1"/>
        <v>7.6991255185018685</v>
      </c>
      <c r="O18" s="97">
        <f t="shared" si="2"/>
        <v>8.2758573333152565</v>
      </c>
      <c r="P18" s="97">
        <f t="shared" si="3"/>
        <v>8.137834017543927</v>
      </c>
      <c r="Q18" s="97">
        <f t="shared" si="4"/>
        <v>7.2565295095520881</v>
      </c>
      <c r="R18" s="97">
        <f t="shared" si="5"/>
        <v>5.7205505429875085</v>
      </c>
      <c r="S18" s="97">
        <f t="shared" si="6"/>
        <v>4.6546249992810855</v>
      </c>
      <c r="T18" s="97">
        <f t="shared" si="7"/>
        <v>4.696213226687906</v>
      </c>
      <c r="U18" s="97">
        <f t="shared" si="8"/>
        <v>3.256432912080407</v>
      </c>
      <c r="V18" s="97">
        <f t="shared" si="9"/>
        <v>6.1543043174445753</v>
      </c>
      <c r="W18" s="97"/>
      <c r="X18" s="97">
        <f t="shared" si="10"/>
        <v>1.2592183382484621</v>
      </c>
      <c r="Y18" s="97">
        <f t="shared" si="11"/>
        <v>13.032557497192029</v>
      </c>
      <c r="Z18" s="97">
        <f t="shared" si="11"/>
        <v>26.138389208430674</v>
      </c>
      <c r="AA18" s="97">
        <f t="shared" si="11"/>
        <v>7.4292598765652613</v>
      </c>
      <c r="AB18" s="97">
        <f t="shared" si="11"/>
        <v>6.4235235128109736</v>
      </c>
      <c r="AC18" s="97">
        <f t="shared" si="11"/>
        <v>18.789906665695817</v>
      </c>
      <c r="AD18" s="97">
        <f t="shared" si="11"/>
        <v>14.646735048915616</v>
      </c>
      <c r="AE18" s="97">
        <f t="shared" si="11"/>
        <v>9.0199027541489052</v>
      </c>
      <c r="AF18" s="97">
        <f t="shared" si="11"/>
        <v>3.2605070979922628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0.90258763808218001</v>
      </c>
      <c r="C19" s="69">
        <f>'Basic T2'!O19</f>
        <v>9.3562335768008502</v>
      </c>
      <c r="D19" s="69">
        <f>'Basic T2'!Z19</f>
        <v>28.471138789376099</v>
      </c>
      <c r="E19" s="69">
        <f>'Basic T2'!AK19</f>
        <v>10.029675560682517</v>
      </c>
      <c r="F19" s="69">
        <f>'Basic T2'!AV19</f>
        <v>9.8859158291594103</v>
      </c>
      <c r="G19" s="69">
        <f>'Basic T2'!BG19</f>
        <v>29.225911396867083</v>
      </c>
      <c r="H19" s="69">
        <f>'Basic T2'!BR19</f>
        <v>33.507022499439394</v>
      </c>
      <c r="I19" s="69">
        <f>'Basic T2'!CC19</f>
        <v>14.440160935824606</v>
      </c>
      <c r="J19" s="69">
        <f>'Basic T2'!CN19</f>
        <v>6.1400536091784108</v>
      </c>
      <c r="K19" s="309">
        <f t="shared" si="12"/>
        <v>141.95869983541053</v>
      </c>
      <c r="L19" s="97"/>
      <c r="M19" s="97">
        <f t="shared" si="0"/>
        <v>4.2551928103489116</v>
      </c>
      <c r="N19" s="97">
        <f t="shared" si="1"/>
        <v>6.417275657287461</v>
      </c>
      <c r="O19" s="97">
        <f t="shared" si="2"/>
        <v>10.465907754506615</v>
      </c>
      <c r="P19" s="97">
        <f t="shared" si="3"/>
        <v>12.755222868282241</v>
      </c>
      <c r="Q19" s="97">
        <f t="shared" si="4"/>
        <v>12.966132202161063</v>
      </c>
      <c r="R19" s="97">
        <f t="shared" si="5"/>
        <v>10.330448022215867</v>
      </c>
      <c r="S19" s="97">
        <f t="shared" si="6"/>
        <v>12.362821502191107</v>
      </c>
      <c r="T19" s="97">
        <f t="shared" si="7"/>
        <v>8.728826773417282</v>
      </c>
      <c r="U19" s="97">
        <f t="shared" si="8"/>
        <v>7.1197875993374584</v>
      </c>
      <c r="V19" s="97">
        <f t="shared" si="9"/>
        <v>10.143290643050969</v>
      </c>
      <c r="W19" s="97"/>
      <c r="X19" s="97">
        <f t="shared" si="10"/>
        <v>0.63581002018802391</v>
      </c>
      <c r="Y19" s="97">
        <f t="shared" si="11"/>
        <v>6.5908137984136488</v>
      </c>
      <c r="Z19" s="97">
        <f t="shared" si="11"/>
        <v>20.05593093088768</v>
      </c>
      <c r="AA19" s="97">
        <f t="shared" si="11"/>
        <v>7.0652066920245833</v>
      </c>
      <c r="AB19" s="97">
        <f t="shared" si="11"/>
        <v>6.9639379908531991</v>
      </c>
      <c r="AC19" s="97">
        <f t="shared" si="11"/>
        <v>20.587615574636942</v>
      </c>
      <c r="AD19" s="97">
        <f t="shared" si="11"/>
        <v>23.603359666077555</v>
      </c>
      <c r="AE19" s="97">
        <f t="shared" si="11"/>
        <v>10.172085932434426</v>
      </c>
      <c r="AF19" s="97">
        <f t="shared" si="11"/>
        <v>4.3252393944839591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6.717646581079123E-2</v>
      </c>
      <c r="C20" s="69">
        <f>'Basic T2'!O20</f>
        <v>1.4416792885738128</v>
      </c>
      <c r="D20" s="69">
        <f>'Basic T2'!Z20</f>
        <v>4.2856656225472118</v>
      </c>
      <c r="E20" s="69">
        <f>'Basic T2'!AK20</f>
        <v>2.0613918261467261</v>
      </c>
      <c r="F20" s="69">
        <f>'Basic T2'!AV20</f>
        <v>1.650497854022571</v>
      </c>
      <c r="G20" s="69">
        <f>'Basic T2'!BG20</f>
        <v>5.2168089505191642</v>
      </c>
      <c r="H20" s="69">
        <f>'Basic T2'!BR20</f>
        <v>5.8985785840629843</v>
      </c>
      <c r="I20" s="69">
        <f>'Basic T2'!CC20</f>
        <v>5.1920041366948197</v>
      </c>
      <c r="J20" s="69">
        <f>'Basic T2'!CN20</f>
        <v>2.1794443256798464</v>
      </c>
      <c r="K20" s="309">
        <f t="shared" si="12"/>
        <v>27.993247054057928</v>
      </c>
      <c r="L20" s="97"/>
      <c r="M20" s="97">
        <f t="shared" si="0"/>
        <v>0.31669923482455448</v>
      </c>
      <c r="N20" s="97">
        <f t="shared" si="1"/>
        <v>0.98882240681977762</v>
      </c>
      <c r="O20" s="97">
        <f t="shared" si="2"/>
        <v>1.5753982095361834</v>
      </c>
      <c r="P20" s="97">
        <f t="shared" si="3"/>
        <v>2.62157155555763</v>
      </c>
      <c r="Q20" s="97">
        <f t="shared" si="4"/>
        <v>2.1647537511412795</v>
      </c>
      <c r="R20" s="97">
        <f t="shared" si="5"/>
        <v>1.8439792338159817</v>
      </c>
      <c r="S20" s="97">
        <f t="shared" si="6"/>
        <v>2.1763519618204783</v>
      </c>
      <c r="T20" s="97">
        <f t="shared" si="7"/>
        <v>3.1384764281705717</v>
      </c>
      <c r="U20" s="97">
        <f t="shared" si="8"/>
        <v>2.527206058954603</v>
      </c>
      <c r="V20" s="97">
        <f t="shared" si="9"/>
        <v>2.0001848512366571</v>
      </c>
      <c r="W20" s="97"/>
      <c r="X20" s="97">
        <f t="shared" si="10"/>
        <v>0.23997382540534279</v>
      </c>
      <c r="Y20" s="97">
        <f t="shared" si="11"/>
        <v>5.1500966850675702</v>
      </c>
      <c r="Z20" s="97">
        <f t="shared" si="11"/>
        <v>15.309640979737496</v>
      </c>
      <c r="AA20" s="97">
        <f t="shared" si="11"/>
        <v>7.3638896629817898</v>
      </c>
      <c r="AB20" s="97">
        <f t="shared" si="11"/>
        <v>5.896057184203336</v>
      </c>
      <c r="AC20" s="97">
        <f t="shared" si="11"/>
        <v>18.635955094616044</v>
      </c>
      <c r="AD20" s="97">
        <f t="shared" si="11"/>
        <v>21.071434023613637</v>
      </c>
      <c r="AE20" s="97">
        <f t="shared" si="11"/>
        <v>18.547345103154733</v>
      </c>
      <c r="AF20" s="97">
        <f t="shared" si="11"/>
        <v>7.7856074412200496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1.8766013195667685E-2</v>
      </c>
      <c r="C21" s="69">
        <f>'Basic T2'!O21</f>
        <v>0.14712706689481003</v>
      </c>
      <c r="D21" s="69">
        <f>'Basic T2'!Z21</f>
        <v>0.91881809998393649</v>
      </c>
      <c r="E21" s="69">
        <f>'Basic T2'!AK21</f>
        <v>0.39525608436730864</v>
      </c>
      <c r="F21" s="69">
        <f>'Basic T2'!AV21</f>
        <v>0.70374819885896944</v>
      </c>
      <c r="G21" s="69">
        <f>'Basic T2'!BG21</f>
        <v>1.1308474002744711</v>
      </c>
      <c r="H21" s="69">
        <f>'Basic T2'!BR21</f>
        <v>1.9421518057599017</v>
      </c>
      <c r="I21" s="69">
        <f>'Basic T2'!CC21</f>
        <v>1.8410579214917315</v>
      </c>
      <c r="J21" s="69">
        <f>'Basic T2'!CN21</f>
        <v>1.2520340875978504</v>
      </c>
      <c r="K21" s="309">
        <f t="shared" si="12"/>
        <v>8.3498066784246472</v>
      </c>
      <c r="L21" s="97"/>
      <c r="M21" s="97">
        <f t="shared" si="0"/>
        <v>8.8471192225488215E-2</v>
      </c>
      <c r="N21" s="97">
        <f t="shared" si="1"/>
        <v>0.10091186129141086</v>
      </c>
      <c r="O21" s="97">
        <f t="shared" si="2"/>
        <v>0.33775485935923255</v>
      </c>
      <c r="P21" s="97">
        <f t="shared" si="3"/>
        <v>0.50266625432164147</v>
      </c>
      <c r="Q21" s="97">
        <f t="shared" si="4"/>
        <v>0.92301940873534738</v>
      </c>
      <c r="R21" s="97">
        <f t="shared" si="5"/>
        <v>0.39971928098179521</v>
      </c>
      <c r="S21" s="97">
        <f t="shared" si="6"/>
        <v>0.71658041549855755</v>
      </c>
      <c r="T21" s="97">
        <f t="shared" si="7"/>
        <v>1.1128875743109095</v>
      </c>
      <c r="U21" s="97">
        <f t="shared" si="8"/>
        <v>1.4518141596518992</v>
      </c>
      <c r="V21" s="97">
        <f t="shared" si="9"/>
        <v>0.59661377605420141</v>
      </c>
      <c r="W21" s="97"/>
      <c r="X21" s="97">
        <f t="shared" si="10"/>
        <v>0.22474787642877808</v>
      </c>
      <c r="Y21" s="97">
        <f t="shared" si="11"/>
        <v>1.7620415964237437</v>
      </c>
      <c r="Z21" s="97">
        <f t="shared" si="11"/>
        <v>11.004064349874138</v>
      </c>
      <c r="AA21" s="97">
        <f t="shared" si="11"/>
        <v>4.733715397131582</v>
      </c>
      <c r="AB21" s="97">
        <f t="shared" si="11"/>
        <v>8.4283172768228116</v>
      </c>
      <c r="AC21" s="97">
        <f t="shared" si="11"/>
        <v>13.543396198579144</v>
      </c>
      <c r="AD21" s="97">
        <f t="shared" si="11"/>
        <v>23.259841581461934</v>
      </c>
      <c r="AE21" s="97">
        <f t="shared" si="11"/>
        <v>22.049108349405316</v>
      </c>
      <c r="AF21" s="97">
        <f t="shared" si="11"/>
        <v>14.994767373872552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3.2896554174583093E-2</v>
      </c>
      <c r="C22" s="69">
        <f>'Basic T2'!O22</f>
        <v>0.91961707407098003</v>
      </c>
      <c r="D22" s="69">
        <f>'Basic T2'!Z22</f>
        <v>2.4426210269916968</v>
      </c>
      <c r="E22" s="69">
        <f>'Basic T2'!AK22</f>
        <v>0.89183893389066204</v>
      </c>
      <c r="F22" s="69">
        <f>'Basic T2'!AV22</f>
        <v>4.1951141780444994</v>
      </c>
      <c r="G22" s="69">
        <f>'Basic T2'!BG22</f>
        <v>22.892791003296303</v>
      </c>
      <c r="H22" s="69">
        <f>'Basic T2'!BR22</f>
        <v>13.447123059166127</v>
      </c>
      <c r="I22" s="69">
        <f>'Basic T2'!CC22</f>
        <v>6.651390422982983</v>
      </c>
      <c r="J22" s="69">
        <f>'Basic T2'!CN22</f>
        <v>3.4273823803222601</v>
      </c>
      <c r="K22" s="309">
        <f t="shared" si="12"/>
        <v>54.900774632940092</v>
      </c>
      <c r="L22" s="97"/>
      <c r="M22" s="97">
        <f t="shared" si="0"/>
        <v>0.15508874141725645</v>
      </c>
      <c r="N22" s="97">
        <f t="shared" si="1"/>
        <v>0.63074913799656129</v>
      </c>
      <c r="O22" s="97">
        <f t="shared" si="2"/>
        <v>0.89790038034068786</v>
      </c>
      <c r="P22" s="97">
        <f t="shared" si="3"/>
        <v>1.1341946502218183</v>
      </c>
      <c r="Q22" s="97">
        <f t="shared" si="4"/>
        <v>5.5022120333296742</v>
      </c>
      <c r="R22" s="97">
        <f t="shared" si="5"/>
        <v>8.0918875148699279</v>
      </c>
      <c r="S22" s="97">
        <f t="shared" si="6"/>
        <v>4.9614788094421183</v>
      </c>
      <c r="T22" s="97">
        <f t="shared" si="7"/>
        <v>4.0206501203561356</v>
      </c>
      <c r="U22" s="97">
        <f t="shared" si="8"/>
        <v>3.9742706045967808</v>
      </c>
      <c r="V22" s="97">
        <f t="shared" si="9"/>
        <v>3.9227924338290046</v>
      </c>
      <c r="W22" s="97"/>
      <c r="X22" s="97">
        <f t="shared" si="10"/>
        <v>5.9920018241136776E-2</v>
      </c>
      <c r="Y22" s="97">
        <f t="shared" si="11"/>
        <v>1.675053002839082</v>
      </c>
      <c r="Z22" s="97">
        <f t="shared" si="11"/>
        <v>4.4491558513022156</v>
      </c>
      <c r="AA22" s="97">
        <f t="shared" si="11"/>
        <v>1.624456011510564</v>
      </c>
      <c r="AB22" s="97">
        <f t="shared" si="11"/>
        <v>7.6412659130814147</v>
      </c>
      <c r="AC22" s="97">
        <f t="shared" si="11"/>
        <v>41.698484504735539</v>
      </c>
      <c r="AD22" s="97">
        <f t="shared" si="11"/>
        <v>24.493503323171591</v>
      </c>
      <c r="AE22" s="97">
        <f t="shared" si="11"/>
        <v>12.115294305869764</v>
      </c>
      <c r="AF22" s="97">
        <f t="shared" si="11"/>
        <v>6.2428670692486987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1.0471404134742549E-2</v>
      </c>
      <c r="C23" s="69">
        <f>'Basic T2'!O23</f>
        <v>0.3602893700638935</v>
      </c>
      <c r="D23" s="69">
        <f>'Basic T2'!Z23</f>
        <v>1.2127992458812806</v>
      </c>
      <c r="E23" s="69">
        <f>'Basic T2'!AK23</f>
        <v>0.92588043527718178</v>
      </c>
      <c r="F23" s="69">
        <f>'Basic T2'!AV23</f>
        <v>1.2834553569420617</v>
      </c>
      <c r="G23" s="69">
        <f>'Basic T2'!BG23</f>
        <v>13.811491198380406</v>
      </c>
      <c r="H23" s="69">
        <f>'Basic T2'!BR23</f>
        <v>13.583146068456793</v>
      </c>
      <c r="I23" s="69">
        <f>'Basic T2'!CC23</f>
        <v>6.4766684966259982</v>
      </c>
      <c r="J23" s="69">
        <f>'Basic T2'!CN23</f>
        <v>4.8457545051250905</v>
      </c>
      <c r="K23" s="309">
        <f t="shared" si="12"/>
        <v>42.509956080887449</v>
      </c>
      <c r="L23" s="97"/>
      <c r="M23" s="97">
        <f t="shared" si="0"/>
        <v>4.9366778037300572E-2</v>
      </c>
      <c r="N23" s="97">
        <f t="shared" si="1"/>
        <v>0.24711612692348139</v>
      </c>
      <c r="O23" s="97">
        <f t="shared" si="2"/>
        <v>0.44582147296703967</v>
      </c>
      <c r="P23" s="97">
        <f t="shared" si="3"/>
        <v>1.1774868718224989</v>
      </c>
      <c r="Q23" s="97">
        <f t="shared" si="4"/>
        <v>1.6833495369844347</v>
      </c>
      <c r="R23" s="97">
        <f t="shared" si="5"/>
        <v>4.8819313107701889</v>
      </c>
      <c r="S23" s="97">
        <f t="shared" si="6"/>
        <v>5.0116661450694346</v>
      </c>
      <c r="T23" s="97">
        <f t="shared" si="7"/>
        <v>3.9150337470022745</v>
      </c>
      <c r="U23" s="97">
        <f t="shared" si="8"/>
        <v>5.6189644311004194</v>
      </c>
      <c r="V23" s="97">
        <f t="shared" si="9"/>
        <v>3.0374386370944766</v>
      </c>
      <c r="W23" s="97"/>
      <c r="X23" s="97">
        <f t="shared" si="10"/>
        <v>2.4632827460037084E-2</v>
      </c>
      <c r="Y23" s="97">
        <f t="shared" si="11"/>
        <v>0.84754114866253705</v>
      </c>
      <c r="Z23" s="97">
        <f t="shared" si="11"/>
        <v>2.8529769439742076</v>
      </c>
      <c r="AA23" s="97">
        <f t="shared" si="11"/>
        <v>2.1780319732992131</v>
      </c>
      <c r="AB23" s="97">
        <f t="shared" si="11"/>
        <v>3.0191876804104854</v>
      </c>
      <c r="AC23" s="97">
        <f t="shared" si="11"/>
        <v>32.490015214553644</v>
      </c>
      <c r="AD23" s="97">
        <f t="shared" si="11"/>
        <v>31.952858390657806</v>
      </c>
      <c r="AE23" s="97">
        <f t="shared" si="11"/>
        <v>15.235650877413914</v>
      </c>
      <c r="AF23" s="97">
        <f t="shared" si="11"/>
        <v>11.399104943568151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8.2920088458885946E-2</v>
      </c>
      <c r="C24" s="69">
        <f>'Basic T2'!O24</f>
        <v>0.78442029350638309</v>
      </c>
      <c r="D24" s="69">
        <f>'Basic T2'!Z24</f>
        <v>1.7821413286746364</v>
      </c>
      <c r="E24" s="69">
        <f>'Basic T2'!AK24</f>
        <v>0.69824904322409465</v>
      </c>
      <c r="F24" s="69">
        <f>'Basic T2'!AV24</f>
        <v>0.77118174368915826</v>
      </c>
      <c r="G24" s="69">
        <f>'Basic T2'!BG24</f>
        <v>5.1817461518794659</v>
      </c>
      <c r="H24" s="69">
        <f>'Basic T2'!BR24</f>
        <v>5.6529524673141065</v>
      </c>
      <c r="I24" s="69">
        <f>'Basic T2'!CC24</f>
        <v>4.280966084841805</v>
      </c>
      <c r="J24" s="69">
        <f>'Basic T2'!CN24</f>
        <v>3.0609380483609896</v>
      </c>
      <c r="K24" s="309">
        <f t="shared" si="12"/>
        <v>22.295515249949524</v>
      </c>
      <c r="L24" s="97"/>
      <c r="M24" s="97">
        <f t="shared" si="0"/>
        <v>0.39092155637480747</v>
      </c>
      <c r="N24" s="97">
        <f t="shared" si="1"/>
        <v>0.53802004976472639</v>
      </c>
      <c r="O24" s="97">
        <f t="shared" si="2"/>
        <v>0.65510996554737122</v>
      </c>
      <c r="P24" s="97">
        <f t="shared" si="3"/>
        <v>0.88799703539783237</v>
      </c>
      <c r="Q24" s="97">
        <f t="shared" si="4"/>
        <v>1.0114636431632393</v>
      </c>
      <c r="R24" s="97">
        <f t="shared" si="5"/>
        <v>1.8315856282259897</v>
      </c>
      <c r="S24" s="97">
        <f t="shared" si="6"/>
        <v>2.0857252331192475</v>
      </c>
      <c r="T24" s="97">
        <f t="shared" si="7"/>
        <v>2.587769730789681</v>
      </c>
      <c r="U24" s="97">
        <f t="shared" si="8"/>
        <v>3.5493548014765439</v>
      </c>
      <c r="V24" s="97">
        <f t="shared" si="9"/>
        <v>1.5930682056049785</v>
      </c>
      <c r="W24" s="97"/>
      <c r="X24" s="97">
        <f t="shared" si="10"/>
        <v>0.37191375722556436</v>
      </c>
      <c r="Y24" s="97">
        <f t="shared" ref="Y24:AG32" si="13">IF($K24&gt;0,C24/$K24*100,0)</f>
        <v>3.5182873538128212</v>
      </c>
      <c r="Z24" s="97">
        <f t="shared" si="13"/>
        <v>7.9932726770181777</v>
      </c>
      <c r="AA24" s="97">
        <f t="shared" si="13"/>
        <v>3.1317914629744896</v>
      </c>
      <c r="AB24" s="97">
        <f t="shared" si="13"/>
        <v>3.4589097181367192</v>
      </c>
      <c r="AC24" s="97">
        <f t="shared" si="13"/>
        <v>23.241203864491077</v>
      </c>
      <c r="AD24" s="97">
        <f t="shared" si="13"/>
        <v>25.35466170635776</v>
      </c>
      <c r="AE24" s="97">
        <f t="shared" si="13"/>
        <v>19.20101884548955</v>
      </c>
      <c r="AF24" s="97">
        <f t="shared" si="13"/>
        <v>13.728940614493848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7.3987384644941159E-2</v>
      </c>
      <c r="C25" s="69">
        <f>'Basic T2'!O25</f>
        <v>4.9087305214979287</v>
      </c>
      <c r="D25" s="69">
        <f>'Basic T2'!Z25</f>
        <v>14.641143534035539</v>
      </c>
      <c r="E25" s="69">
        <f>'Basic T2'!AK25</f>
        <v>12.067887884928693</v>
      </c>
      <c r="F25" s="69">
        <f>'Basic T2'!AV25</f>
        <v>6.4900844502586414</v>
      </c>
      <c r="G25" s="69">
        <f>'Basic T2'!BG25</f>
        <v>40.45689474823417</v>
      </c>
      <c r="H25" s="69">
        <f>'Basic T2'!BR25</f>
        <v>27.480108445705714</v>
      </c>
      <c r="I25" s="69">
        <f>'Basic T2'!CC25</f>
        <v>4.2540651071842355</v>
      </c>
      <c r="J25" s="69">
        <f>'Basic T2'!CN25</f>
        <v>1.4679811671272949</v>
      </c>
      <c r="K25" s="309">
        <f t="shared" si="12"/>
        <v>111.84088324361716</v>
      </c>
      <c r="L25" s="97"/>
      <c r="M25" s="97">
        <f t="shared" si="0"/>
        <v>0.3488088844941703</v>
      </c>
      <c r="N25" s="97">
        <f t="shared" si="1"/>
        <v>3.3668117223900658</v>
      </c>
      <c r="O25" s="97">
        <f t="shared" si="2"/>
        <v>5.3820417504650431</v>
      </c>
      <c r="P25" s="97">
        <f t="shared" si="3"/>
        <v>15.347315931646536</v>
      </c>
      <c r="Q25" s="97">
        <f t="shared" si="4"/>
        <v>8.512240488335074</v>
      </c>
      <c r="R25" s="97">
        <f t="shared" si="5"/>
        <v>14.300250303971451</v>
      </c>
      <c r="S25" s="97">
        <f t="shared" si="6"/>
        <v>10.139118615531956</v>
      </c>
      <c r="T25" s="97">
        <f t="shared" si="7"/>
        <v>2.5715085564819944</v>
      </c>
      <c r="U25" s="97">
        <f t="shared" si="8"/>
        <v>1.7022187060631169</v>
      </c>
      <c r="V25" s="97">
        <f t="shared" si="9"/>
        <v>7.991300186820685</v>
      </c>
      <c r="W25" s="97"/>
      <c r="X25" s="97">
        <f t="shared" si="10"/>
        <v>6.6154149090344991E-2</v>
      </c>
      <c r="Y25" s="97">
        <f t="shared" si="13"/>
        <v>4.3890305397584326</v>
      </c>
      <c r="Z25" s="97">
        <f t="shared" si="13"/>
        <v>13.091047843518458</v>
      </c>
      <c r="AA25" s="97">
        <f t="shared" si="13"/>
        <v>10.790229417843422</v>
      </c>
      <c r="AB25" s="97">
        <f t="shared" si="13"/>
        <v>5.802962442742543</v>
      </c>
      <c r="AC25" s="97">
        <f t="shared" si="13"/>
        <v>36.173618783132312</v>
      </c>
      <c r="AD25" s="97">
        <f t="shared" si="13"/>
        <v>24.570718371248219</v>
      </c>
      <c r="AE25" s="97">
        <f t="shared" si="13"/>
        <v>3.803676244149313</v>
      </c>
      <c r="AF25" s="97">
        <f t="shared" si="13"/>
        <v>1.312562208516959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4.2823726122167872E-2</v>
      </c>
      <c r="C26" s="69">
        <f>'Basic T2'!O26</f>
        <v>0.66625613869710587</v>
      </c>
      <c r="D26" s="69">
        <f>'Basic T2'!Z26</f>
        <v>2.6849681134361996</v>
      </c>
      <c r="E26" s="69">
        <f>'Basic T2'!AK26</f>
        <v>1.7655878803119145</v>
      </c>
      <c r="F26" s="69">
        <f>'Basic T2'!AV26</f>
        <v>2.0297809289568525</v>
      </c>
      <c r="G26" s="69">
        <f>'Basic T2'!BG26</f>
        <v>6.1027600099849737</v>
      </c>
      <c r="H26" s="69">
        <f>'Basic T2'!BR26</f>
        <v>6.5679669535363709</v>
      </c>
      <c r="I26" s="69">
        <f>'Basic T2'!CC26</f>
        <v>4.1418529861293534</v>
      </c>
      <c r="J26" s="69">
        <f>'Basic T2'!CN26</f>
        <v>2.1710670825316369</v>
      </c>
      <c r="K26" s="309">
        <f t="shared" si="12"/>
        <v>26.173063819706574</v>
      </c>
      <c r="L26" s="97"/>
      <c r="M26" s="97">
        <f t="shared" si="0"/>
        <v>0.2018897709418975</v>
      </c>
      <c r="N26" s="97">
        <f t="shared" si="1"/>
        <v>0.45697333924846301</v>
      </c>
      <c r="O26" s="97">
        <f t="shared" si="2"/>
        <v>0.98698646397314338</v>
      </c>
      <c r="P26" s="97">
        <f t="shared" si="3"/>
        <v>2.2453833895883255</v>
      </c>
      <c r="Q26" s="97">
        <f t="shared" si="4"/>
        <v>2.6622124162387966</v>
      </c>
      <c r="R26" s="97">
        <f t="shared" si="5"/>
        <v>2.1571352974800808</v>
      </c>
      <c r="S26" s="97">
        <f t="shared" si="6"/>
        <v>2.4233309026553642</v>
      </c>
      <c r="T26" s="97">
        <f t="shared" si="7"/>
        <v>2.5036782759942056</v>
      </c>
      <c r="U26" s="97">
        <f t="shared" si="8"/>
        <v>2.5174921060024507</v>
      </c>
      <c r="V26" s="97">
        <f t="shared" si="9"/>
        <v>1.8701283799457797</v>
      </c>
      <c r="W26" s="97"/>
      <c r="X26" s="97">
        <f t="shared" si="10"/>
        <v>0.16361755130067906</v>
      </c>
      <c r="Y26" s="97">
        <f t="shared" si="13"/>
        <v>2.5455794678323422</v>
      </c>
      <c r="Z26" s="97">
        <f t="shared" si="13"/>
        <v>10.258516664046788</v>
      </c>
      <c r="AA26" s="97">
        <f t="shared" si="13"/>
        <v>6.7458204070955752</v>
      </c>
      <c r="AB26" s="97">
        <f t="shared" si="13"/>
        <v>7.7552285927968532</v>
      </c>
      <c r="AC26" s="97">
        <f t="shared" si="13"/>
        <v>23.316949257541648</v>
      </c>
      <c r="AD26" s="97">
        <f t="shared" si="13"/>
        <v>25.094375648108606</v>
      </c>
      <c r="AE26" s="97">
        <f t="shared" si="13"/>
        <v>15.824868707234854</v>
      </c>
      <c r="AF26" s="97">
        <f t="shared" si="13"/>
        <v>8.2950437040426586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3.7378597950324726E-3</v>
      </c>
      <c r="C27" s="69">
        <f>'Basic T2'!O27</f>
        <v>5.0291345943154424E-2</v>
      </c>
      <c r="D27" s="69">
        <f>'Basic T2'!Z27</f>
        <v>0.22403896390536443</v>
      </c>
      <c r="E27" s="69">
        <f>'Basic T2'!AK27</f>
        <v>6.7023904485019353E-2</v>
      </c>
      <c r="F27" s="69">
        <f>'Basic T2'!AV27</f>
        <v>6.199947982514091E-2</v>
      </c>
      <c r="G27" s="69">
        <f>'Basic T2'!BG27</f>
        <v>0.21781892738499126</v>
      </c>
      <c r="H27" s="69">
        <f>'Basic T2'!BR27</f>
        <v>0.35008814915828074</v>
      </c>
      <c r="I27" s="69">
        <f>'Basic T2'!CC27</f>
        <v>0.29506329951084448</v>
      </c>
      <c r="J27" s="69">
        <f>'Basic T2'!CN27</f>
        <v>0.12020367470192929</v>
      </c>
      <c r="K27" s="309">
        <f t="shared" si="12"/>
        <v>1.3902656047097572</v>
      </c>
      <c r="L27" s="97"/>
      <c r="M27" s="97">
        <f t="shared" si="0"/>
        <v>1.7621905568870937E-2</v>
      </c>
      <c r="N27" s="97">
        <f t="shared" si="1"/>
        <v>3.4493947531777917E-2</v>
      </c>
      <c r="O27" s="97">
        <f t="shared" si="2"/>
        <v>8.2356071072356402E-2</v>
      </c>
      <c r="P27" s="97">
        <f t="shared" si="3"/>
        <v>8.5237536751458745E-2</v>
      </c>
      <c r="Q27" s="97">
        <f t="shared" si="4"/>
        <v>8.1317043941122533E-2</v>
      </c>
      <c r="R27" s="97">
        <f t="shared" si="5"/>
        <v>7.6992196309972893E-2</v>
      </c>
      <c r="S27" s="97">
        <f t="shared" si="6"/>
        <v>0.12916925991107367</v>
      </c>
      <c r="T27" s="97">
        <f t="shared" si="7"/>
        <v>0.17836064570675264</v>
      </c>
      <c r="U27" s="97">
        <f t="shared" si="8"/>
        <v>0.13938390232591247</v>
      </c>
      <c r="V27" s="97">
        <f t="shared" si="9"/>
        <v>9.9337822309996063E-2</v>
      </c>
      <c r="W27" s="97"/>
      <c r="X27" s="97">
        <f t="shared" si="10"/>
        <v>0.26885940228758071</v>
      </c>
      <c r="Y27" s="97">
        <f t="shared" si="13"/>
        <v>3.6173912217049806</v>
      </c>
      <c r="Z27" s="97">
        <f t="shared" si="13"/>
        <v>16.11483180957617</v>
      </c>
      <c r="AA27" s="97">
        <f t="shared" si="13"/>
        <v>4.8209424341625562</v>
      </c>
      <c r="AB27" s="97">
        <f t="shared" si="13"/>
        <v>4.459542091461322</v>
      </c>
      <c r="AC27" s="97">
        <f t="shared" si="13"/>
        <v>15.667432657982275</v>
      </c>
      <c r="AD27" s="97">
        <f t="shared" si="13"/>
        <v>25.181386058340117</v>
      </c>
      <c r="AE27" s="97">
        <f t="shared" si="13"/>
        <v>21.223520060574629</v>
      </c>
      <c r="AF27" s="97">
        <f t="shared" si="13"/>
        <v>8.6460942639103813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0.15951823949057187</v>
      </c>
      <c r="C28" s="69">
        <f>'Basic T2'!O28</f>
        <v>2.6735096754530034</v>
      </c>
      <c r="D28" s="69">
        <f>'Basic T2'!Z28</f>
        <v>10.48638959778722</v>
      </c>
      <c r="E28" s="69">
        <f>'Basic T2'!AK28</f>
        <v>3.4971221248741844</v>
      </c>
      <c r="F28" s="69">
        <f>'Basic T2'!AV28</f>
        <v>2.9053091494100922</v>
      </c>
      <c r="G28" s="69">
        <f>'Basic T2'!BG28</f>
        <v>19.680829640894679</v>
      </c>
      <c r="H28" s="69">
        <f>'Basic T2'!BR28</f>
        <v>18.873165852537863</v>
      </c>
      <c r="I28" s="69">
        <f>'Basic T2'!CC28</f>
        <v>12.071668802225522</v>
      </c>
      <c r="J28" s="69">
        <f>'Basic T2'!CN28</f>
        <v>7.3663699207919935</v>
      </c>
      <c r="K28" s="309">
        <f t="shared" si="12"/>
        <v>77.713883003465128</v>
      </c>
      <c r="L28" s="97"/>
      <c r="M28" s="97">
        <f t="shared" si="0"/>
        <v>0.75203873525464204</v>
      </c>
      <c r="N28" s="97">
        <f t="shared" si="1"/>
        <v>1.8337131516626142</v>
      </c>
      <c r="O28" s="97">
        <f t="shared" si="2"/>
        <v>3.8547662957974635</v>
      </c>
      <c r="P28" s="97">
        <f t="shared" si="3"/>
        <v>4.4474591257202656</v>
      </c>
      <c r="Q28" s="97">
        <f t="shared" si="4"/>
        <v>3.8105344178924145</v>
      </c>
      <c r="R28" s="97">
        <f t="shared" si="5"/>
        <v>6.9565593653699427</v>
      </c>
      <c r="S28" s="97">
        <f t="shared" si="6"/>
        <v>6.9634829719673785</v>
      </c>
      <c r="T28" s="97">
        <f t="shared" si="7"/>
        <v>7.2971143679760537</v>
      </c>
      <c r="U28" s="97">
        <f t="shared" si="8"/>
        <v>8.5417803414268771</v>
      </c>
      <c r="V28" s="97">
        <f t="shared" si="9"/>
        <v>5.5528439131814062</v>
      </c>
      <c r="W28" s="97"/>
      <c r="X28" s="97">
        <f t="shared" si="10"/>
        <v>0.20526350418426423</v>
      </c>
      <c r="Y28" s="97">
        <f t="shared" si="13"/>
        <v>3.4401957180981371</v>
      </c>
      <c r="Z28" s="97">
        <f t="shared" si="13"/>
        <v>13.493585949526739</v>
      </c>
      <c r="AA28" s="97">
        <f t="shared" si="13"/>
        <v>4.499996641164171</v>
      </c>
      <c r="AB28" s="97">
        <f t="shared" si="13"/>
        <v>3.7384686456608396</v>
      </c>
      <c r="AC28" s="97">
        <f t="shared" si="13"/>
        <v>25.324728195626445</v>
      </c>
      <c r="AD28" s="97">
        <f t="shared" si="13"/>
        <v>24.285449553069355</v>
      </c>
      <c r="AE28" s="97">
        <f t="shared" si="13"/>
        <v>15.533477849366076</v>
      </c>
      <c r="AF28" s="97">
        <f t="shared" si="13"/>
        <v>9.4788339433039788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0.11379742319380368</v>
      </c>
      <c r="C29" s="69">
        <f>'Basic T2'!O29</f>
        <v>1.151031304354595</v>
      </c>
      <c r="D29" s="69">
        <f>'Basic T2'!Z29</f>
        <v>4.5771771967930253</v>
      </c>
      <c r="E29" s="69">
        <f>'Basic T2'!AK29</f>
        <v>1.3310173630042306</v>
      </c>
      <c r="F29" s="69">
        <f>'Basic T2'!AV29</f>
        <v>2.3061993572439716</v>
      </c>
      <c r="G29" s="69">
        <f>'Basic T2'!BG29</f>
        <v>6.7329841623270177</v>
      </c>
      <c r="H29" s="69">
        <f>'Basic T2'!BR29</f>
        <v>7.040973481864409</v>
      </c>
      <c r="I29" s="69">
        <f>'Basic T2'!CC29</f>
        <v>3.3529563610482915</v>
      </c>
      <c r="J29" s="69">
        <f>'Basic T2'!CN29</f>
        <v>1.6083350381266805</v>
      </c>
      <c r="K29" s="309">
        <f t="shared" si="12"/>
        <v>28.214471687956024</v>
      </c>
      <c r="L29" s="97"/>
      <c r="M29" s="97">
        <f t="shared" si="0"/>
        <v>0.53649081438717539</v>
      </c>
      <c r="N29" s="97">
        <f t="shared" si="1"/>
        <v>0.78947207864985947</v>
      </c>
      <c r="O29" s="97">
        <f t="shared" si="2"/>
        <v>1.6825570157925085</v>
      </c>
      <c r="P29" s="97">
        <f t="shared" si="3"/>
        <v>1.6927190719135263</v>
      </c>
      <c r="Q29" s="97">
        <f t="shared" si="4"/>
        <v>3.0247562560025134</v>
      </c>
      <c r="R29" s="97">
        <f t="shared" si="5"/>
        <v>2.3798998764766641</v>
      </c>
      <c r="S29" s="97">
        <f t="shared" si="6"/>
        <v>2.5978523862992322</v>
      </c>
      <c r="T29" s="97">
        <f t="shared" si="7"/>
        <v>2.0268039521504679</v>
      </c>
      <c r="U29" s="97">
        <f t="shared" si="8"/>
        <v>1.8649680587343467</v>
      </c>
      <c r="V29" s="97">
        <f t="shared" si="9"/>
        <v>2.0159918835751656</v>
      </c>
      <c r="W29" s="97"/>
      <c r="X29" s="97">
        <f>IF($K29&gt;0,B29/$K29*100,0)</f>
        <v>0.4033299806296945</v>
      </c>
      <c r="Y29" s="97">
        <f t="shared" si="13"/>
        <v>4.079577732607123</v>
      </c>
      <c r="Z29" s="97">
        <f t="shared" si="13"/>
        <v>16.222799588152114</v>
      </c>
      <c r="AA29" s="97">
        <f t="shared" si="13"/>
        <v>4.717498798931631</v>
      </c>
      <c r="AB29" s="97">
        <f t="shared" si="13"/>
        <v>8.1738172621124221</v>
      </c>
      <c r="AC29" s="97">
        <f t="shared" si="13"/>
        <v>23.863584038687289</v>
      </c>
      <c r="AD29" s="97">
        <f t="shared" si="13"/>
        <v>24.95518455824925</v>
      </c>
      <c r="AE29" s="97">
        <f t="shared" si="13"/>
        <v>11.883817631359639</v>
      </c>
      <c r="AF29" s="97">
        <f t="shared" si="13"/>
        <v>5.7003904092708364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7.7535975532490573E-2</v>
      </c>
      <c r="C30" s="69">
        <f>'Basic T2'!O30</f>
        <v>0.48486456474580153</v>
      </c>
      <c r="D30" s="69">
        <f>'Basic T2'!Z30</f>
        <v>1.4030930040831686</v>
      </c>
      <c r="E30" s="69">
        <f>'Basic T2'!AK30</f>
        <v>0.64572455901766201</v>
      </c>
      <c r="F30" s="69">
        <f>'Basic T2'!AV30</f>
        <v>1.4359127494631845</v>
      </c>
      <c r="G30" s="69">
        <f>'Basic T2'!BG30</f>
        <v>9.9042813342313494</v>
      </c>
      <c r="H30" s="69">
        <f>'Basic T2'!BR30</f>
        <v>12.215744997634916</v>
      </c>
      <c r="I30" s="69">
        <f>'Basic T2'!CC30</f>
        <v>9.907156444953289</v>
      </c>
      <c r="J30" s="69">
        <f>'Basic T2'!CN30</f>
        <v>5.7472482525323665</v>
      </c>
      <c r="K30" s="309">
        <f t="shared" si="12"/>
        <v>41.821561882194224</v>
      </c>
      <c r="L30" s="97"/>
      <c r="M30" s="97">
        <f t="shared" si="0"/>
        <v>0.365538493669468</v>
      </c>
      <c r="N30" s="97">
        <f t="shared" si="1"/>
        <v>0.33256005665993876</v>
      </c>
      <c r="O30" s="97">
        <f t="shared" si="2"/>
        <v>0.51577290463729308</v>
      </c>
      <c r="P30" s="97">
        <f t="shared" si="3"/>
        <v>0.82119911177197302</v>
      </c>
      <c r="Q30" s="97">
        <f t="shared" si="4"/>
        <v>1.8833090289310419</v>
      </c>
      <c r="R30" s="97">
        <f t="shared" si="5"/>
        <v>3.5008545030916522</v>
      </c>
      <c r="S30" s="97">
        <f t="shared" si="6"/>
        <v>4.5071469697007878</v>
      </c>
      <c r="T30" s="97">
        <f t="shared" si="7"/>
        <v>5.9887041986214218</v>
      </c>
      <c r="U30" s="97">
        <f t="shared" si="8"/>
        <v>6.6643044903591884</v>
      </c>
      <c r="V30" s="97">
        <f t="shared" si="9"/>
        <v>2.9882512153835759</v>
      </c>
      <c r="W30" s="97"/>
      <c r="X30" s="97">
        <f t="shared" si="10"/>
        <v>0.18539713019542192</v>
      </c>
      <c r="Y30" s="97">
        <f t="shared" si="13"/>
        <v>1.1593650330697847</v>
      </c>
      <c r="Z30" s="97">
        <f t="shared" si="13"/>
        <v>3.3549512283531993</v>
      </c>
      <c r="AA30" s="97">
        <f t="shared" si="13"/>
        <v>1.5439991477041968</v>
      </c>
      <c r="AB30" s="97">
        <f t="shared" si="13"/>
        <v>3.433426885174589</v>
      </c>
      <c r="AC30" s="97">
        <f t="shared" si="13"/>
        <v>23.682236837855054</v>
      </c>
      <c r="AD30" s="97">
        <f t="shared" si="13"/>
        <v>29.209203214468758</v>
      </c>
      <c r="AE30" s="97">
        <f t="shared" si="13"/>
        <v>23.689111546958554</v>
      </c>
      <c r="AF30" s="97">
        <f t="shared" si="13"/>
        <v>13.74230897622045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0.12029350674966226</v>
      </c>
      <c r="C31" s="69">
        <f>'Basic T2'!O31</f>
        <v>0.69847862654422188</v>
      </c>
      <c r="D31" s="69">
        <f>'Basic T2'!Z31</f>
        <v>2.486038822658565</v>
      </c>
      <c r="E31" s="69">
        <f>'Basic T2'!AK31</f>
        <v>1.1576969484966646</v>
      </c>
      <c r="F31" s="69">
        <f>'Basic T2'!AV31</f>
        <v>1.8269257870145419</v>
      </c>
      <c r="G31" s="69">
        <f>'Basic T2'!BG31</f>
        <v>10.435077889102375</v>
      </c>
      <c r="H31" s="69">
        <f>'Basic T2'!BR31</f>
        <v>16.413991128792933</v>
      </c>
      <c r="I31" s="69">
        <f>'Basic T2'!CC31</f>
        <v>13.322550471510841</v>
      </c>
      <c r="J31" s="69">
        <f>'Basic T2'!CN31</f>
        <v>9.4979031104339118</v>
      </c>
      <c r="K31" s="309">
        <f t="shared" si="12"/>
        <v>55.958956291303707</v>
      </c>
      <c r="L31" s="97"/>
      <c r="M31" s="97">
        <f t="shared" si="0"/>
        <v>0.56711619288343884</v>
      </c>
      <c r="N31" s="97">
        <f t="shared" si="1"/>
        <v>0.47907417557123921</v>
      </c>
      <c r="O31" s="97">
        <f t="shared" si="2"/>
        <v>0.91386063566152609</v>
      </c>
      <c r="P31" s="97">
        <f t="shared" si="3"/>
        <v>1.4722991289860183</v>
      </c>
      <c r="Q31" s="97">
        <f t="shared" si="4"/>
        <v>2.3961524341626803</v>
      </c>
      <c r="R31" s="97">
        <f t="shared" si="5"/>
        <v>3.6884745278705608</v>
      </c>
      <c r="S31" s="97">
        <f t="shared" si="6"/>
        <v>6.0561406931102413</v>
      </c>
      <c r="T31" s="97">
        <f t="shared" si="7"/>
        <v>8.053250636384691</v>
      </c>
      <c r="U31" s="97">
        <f t="shared" si="8"/>
        <v>11.013430352511948</v>
      </c>
      <c r="V31" s="97">
        <f t="shared" si="9"/>
        <v>3.998402059208586</v>
      </c>
      <c r="W31" s="97"/>
      <c r="X31" s="97">
        <f t="shared" si="10"/>
        <v>0.214967388103978</v>
      </c>
      <c r="Y31" s="97">
        <f t="shared" si="13"/>
        <v>1.2481980952399729</v>
      </c>
      <c r="Z31" s="97">
        <f t="shared" si="13"/>
        <v>4.4426111339837613</v>
      </c>
      <c r="AA31" s="97">
        <f t="shared" si="13"/>
        <v>2.0688322749803971</v>
      </c>
      <c r="AB31" s="97">
        <f t="shared" si="13"/>
        <v>3.2647602959286344</v>
      </c>
      <c r="AC31" s="97">
        <f t="shared" si="13"/>
        <v>18.647735019897141</v>
      </c>
      <c r="AD31" s="97">
        <f t="shared" si="13"/>
        <v>29.332196696713137</v>
      </c>
      <c r="AE31" s="97">
        <f t="shared" si="13"/>
        <v>23.807717931975137</v>
      </c>
      <c r="AF31" s="97">
        <f t="shared" si="13"/>
        <v>16.972981163177863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7.862138834809206E-4</v>
      </c>
      <c r="C32" s="69">
        <f>'Basic T2'!O32</f>
        <v>0.21297208989780411</v>
      </c>
      <c r="D32" s="69">
        <f>'Basic T2'!Z32</f>
        <v>0.72360363010961126</v>
      </c>
      <c r="E32" s="69">
        <f>'Basic T2'!AK32</f>
        <v>0.51767153266272348</v>
      </c>
      <c r="F32" s="69">
        <f>'Basic T2'!AV32</f>
        <v>0.59539906881591331</v>
      </c>
      <c r="G32" s="69">
        <f>'Basic T2'!BG32</f>
        <v>2.8327104821832152</v>
      </c>
      <c r="H32" s="69">
        <f>'Basic T2'!BR32</f>
        <v>5.1411818817791746</v>
      </c>
      <c r="I32" s="69">
        <f>'Basic T2'!CC32</f>
        <v>6.6551434157764344</v>
      </c>
      <c r="J32" s="69">
        <f>'Basic T2'!CN32</f>
        <v>4.7491372014687725</v>
      </c>
      <c r="K32" s="309">
        <f t="shared" si="12"/>
        <v>21.428605516577132</v>
      </c>
      <c r="L32" s="97"/>
      <c r="M32" s="97">
        <f t="shared" si="0"/>
        <v>3.7065560431262024E-3</v>
      </c>
      <c r="N32" s="97">
        <f t="shared" si="1"/>
        <v>0.14607380170281375</v>
      </c>
      <c r="O32" s="97">
        <f t="shared" si="2"/>
        <v>0.2659945883997874</v>
      </c>
      <c r="P32" s="97">
        <f t="shared" si="3"/>
        <v>0.65834789288328222</v>
      </c>
      <c r="Q32" s="97">
        <f t="shared" si="4"/>
        <v>0.78091126535184652</v>
      </c>
      <c r="R32" s="97">
        <f t="shared" si="5"/>
        <v>1.0012747934805777</v>
      </c>
      <c r="S32" s="97">
        <f t="shared" si="6"/>
        <v>1.8969012813895454</v>
      </c>
      <c r="T32" s="97">
        <f t="shared" si="7"/>
        <v>4.0229187393917201</v>
      </c>
      <c r="U32" s="97">
        <f t="shared" si="8"/>
        <v>5.5069304450411796</v>
      </c>
      <c r="V32" s="97">
        <f t="shared" si="9"/>
        <v>1.5311254194489969</v>
      </c>
      <c r="W32" s="97"/>
      <c r="X32" s="97">
        <f t="shared" si="10"/>
        <v>3.6689922863748967E-3</v>
      </c>
      <c r="Y32" s="97">
        <f t="shared" si="13"/>
        <v>0.99386817183717002</v>
      </c>
      <c r="Z32" s="97">
        <f t="shared" si="13"/>
        <v>3.3768115687688249</v>
      </c>
      <c r="AA32" s="97">
        <f t="shared" si="13"/>
        <v>2.4157966427738553</v>
      </c>
      <c r="AB32" s="97">
        <f t="shared" si="13"/>
        <v>2.7785245678040678</v>
      </c>
      <c r="AC32" s="97">
        <f t="shared" si="13"/>
        <v>13.219294554616889</v>
      </c>
      <c r="AD32" s="97">
        <f t="shared" si="13"/>
        <v>23.992143948900292</v>
      </c>
      <c r="AE32" s="97">
        <f t="shared" si="13"/>
        <v>31.057286535178534</v>
      </c>
      <c r="AF32" s="97">
        <f t="shared" si="13"/>
        <v>22.162605017833982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9.1767222841801249E-2</v>
      </c>
      <c r="C33" s="69">
        <f>'Basic T2'!O33</f>
        <v>2.4265362951232783</v>
      </c>
      <c r="D33" s="69">
        <f>'Basic T2'!Z33</f>
        <v>8.3303473630326597</v>
      </c>
      <c r="E33" s="69">
        <f>'Basic T2'!AK33</f>
        <v>3.9788503632128274</v>
      </c>
      <c r="F33" s="69">
        <f>'Basic T2'!AV33</f>
        <v>3.5893656832973497</v>
      </c>
      <c r="G33" s="69">
        <f>'Basic T2'!BG33</f>
        <v>18.183862134646244</v>
      </c>
      <c r="H33" s="69">
        <f>'Basic T2'!BR33</f>
        <v>33.324422589801721</v>
      </c>
      <c r="I33" s="69">
        <f>'Basic T2'!CC33</f>
        <v>28.770778829167064</v>
      </c>
      <c r="J33" s="69">
        <f>'Basic T2'!CN33</f>
        <v>16.950787582470081</v>
      </c>
      <c r="K33" s="309">
        <f t="shared" ref="K33" si="14">SUM(B33:J33)</f>
        <v>115.64671806359301</v>
      </c>
      <c r="L33" s="97"/>
      <c r="M33" s="97">
        <f t="shared" si="0"/>
        <v>0.43263081653968488</v>
      </c>
      <c r="N33" s="97">
        <f t="shared" si="1"/>
        <v>1.664318464304898</v>
      </c>
      <c r="O33" s="97">
        <f t="shared" si="2"/>
        <v>3.0622114454034373</v>
      </c>
      <c r="P33" s="97">
        <f t="shared" si="3"/>
        <v>5.0600961950629397</v>
      </c>
      <c r="Q33" s="97">
        <f t="shared" si="4"/>
        <v>4.7077267069439408</v>
      </c>
      <c r="R33" s="97">
        <f t="shared" si="5"/>
        <v>6.427428047470193</v>
      </c>
      <c r="S33" s="97">
        <f t="shared" si="6"/>
        <v>12.295449055438951</v>
      </c>
      <c r="T33" s="97">
        <f t="shared" si="7"/>
        <v>17.391436678040009</v>
      </c>
      <c r="U33" s="97">
        <f t="shared" si="8"/>
        <v>19.655529887925951</v>
      </c>
      <c r="V33" s="97">
        <f t="shared" si="9"/>
        <v>8.2632362412028169</v>
      </c>
      <c r="W33" s="97"/>
      <c r="X33" s="97">
        <f t="shared" ref="X33" si="15">IF($K33&gt;0,B33/$K33*100,0)</f>
        <v>7.9351342068643346E-2</v>
      </c>
      <c r="Y33" s="97">
        <f t="shared" ref="Y33" si="16">IF($K33&gt;0,C33/$K33*100,0)</f>
        <v>2.0982318700898626</v>
      </c>
      <c r="Z33" s="97">
        <f t="shared" ref="Z33" si="17">IF($K33&gt;0,D33/$K33*100,0)</f>
        <v>7.2032717421793864</v>
      </c>
      <c r="AA33" s="97">
        <f t="shared" ref="AA33" si="18">IF($K33&gt;0,E33/$K33*100,0)</f>
        <v>3.4405216419759492</v>
      </c>
      <c r="AB33" s="97">
        <f t="shared" ref="AB33" si="19">IF($K33&gt;0,F33/$K33*100,0)</f>
        <v>3.1037332865110727</v>
      </c>
      <c r="AC33" s="97">
        <f t="shared" ref="AC33" si="20">IF($K33&gt;0,G33/$K33*100,0)</f>
        <v>15.723630068470351</v>
      </c>
      <c r="AD33" s="97">
        <f t="shared" ref="AD33" si="21">IF($K33&gt;0,H33/$K33*100,0)</f>
        <v>28.81570973028127</v>
      </c>
      <c r="AE33" s="97">
        <f t="shared" ref="AE33" si="22">IF($K33&gt;0,I33/$K33*100,0)</f>
        <v>24.878162831517876</v>
      </c>
      <c r="AF33" s="97">
        <f>IF($K33&gt;0,J33/$K33*100,0)</f>
        <v>14.657387486905602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21.211439253399444</v>
      </c>
      <c r="C35" s="310">
        <f t="shared" ref="C35:K35" si="24">SUM(C8:C33)</f>
        <v>145.79759506163504</v>
      </c>
      <c r="D35" s="310">
        <f t="shared" si="24"/>
        <v>272.03697430943282</v>
      </c>
      <c r="E35" s="310">
        <f t="shared" si="24"/>
        <v>78.631911525613532</v>
      </c>
      <c r="F35" s="310">
        <f t="shared" si="24"/>
        <v>76.244138768782008</v>
      </c>
      <c r="G35" s="310">
        <f t="shared" si="24"/>
        <v>282.91039589005322</v>
      </c>
      <c r="H35" s="310">
        <f t="shared" si="24"/>
        <v>271.03054503780407</v>
      </c>
      <c r="I35" s="310">
        <f t="shared" si="24"/>
        <v>165.43071950746676</v>
      </c>
      <c r="J35" s="310">
        <f t="shared" si="24"/>
        <v>86.239280645812826</v>
      </c>
      <c r="K35" s="310">
        <f t="shared" si="24"/>
        <v>1399.5330000000001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1.5156083674625351</v>
      </c>
      <c r="Y35" s="98">
        <f t="shared" ref="Y35:AG35" si="26">IF($K35&gt;0,C35/$K35*100,0)</f>
        <v>10.417588942999917</v>
      </c>
      <c r="Z35" s="98">
        <f t="shared" si="26"/>
        <v>19.437696310800305</v>
      </c>
      <c r="AA35" s="98">
        <f t="shared" si="26"/>
        <v>5.6184392597826216</v>
      </c>
      <c r="AB35" s="98">
        <f t="shared" si="26"/>
        <v>5.4478271515414072</v>
      </c>
      <c r="AC35" s="98">
        <f t="shared" si="26"/>
        <v>20.214628443205925</v>
      </c>
      <c r="AD35" s="98">
        <f t="shared" si="26"/>
        <v>19.365784517964496</v>
      </c>
      <c r="AE35" s="98">
        <f t="shared" si="26"/>
        <v>11.820422920178855</v>
      </c>
      <c r="AF35" s="98">
        <f t="shared" si="26"/>
        <v>6.1620040860639094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automation\Data\Results\Workbooks\MCAs\WM_MCA\[WM_MCA_MainTables.Main.xlsm]Manager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automation\Data\Results\Workbooks\MCAs\WM_MCA\[WM_MCA_MainTables.Main.xlsm]Manager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automation\Data\Results\Workbooks\MCAs\WM_MCA\[WM_MCA_MainTables.Main.xlsm]Manager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automation\Data\Results\Workbooks\MCAs\WM_MCA\[WM_MCA_MainTables.Main.xlsm]Manager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automation\Data\Results\Workbooks\MCAs\WM_MCA\[WM_MCA_MainTables.Main.xlsm]Manager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automation\Data\Results\Workbooks\MCAs\WM_MCA\[WM_MCA_MainTables.Main.xlsm]Manager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automation\Data\Results\Workbooks\MCAs\WM_MCA\[WM_MCA_MainTables.Main.xlsm]Manager</v>
      </c>
      <c r="Y79" s="91" t="str">
        <f ca="1">CELL("filename")</f>
        <v>M:\IE\Projects\Nuffield via NFER AI and automation\Data\Results\Workbooks\MCAs\WM_MCA\[WM_MCA_MainTables.Main.xlsm]Manager</v>
      </c>
      <c r="AW79" s="91" t="str">
        <f ca="1">CELL("filename")</f>
        <v>M:\IE\Projects\Nuffield via NFER AI and automation\Data\Results\Workbooks\MCAs\WM_MCA\[WM_MCA_MainTables.Main.xlsm]Manager</v>
      </c>
      <c r="BU79" s="91" t="str">
        <f ca="1">CELL("filename")</f>
        <v>M:\IE\Projects\Nuffield via NFER AI and automation\Data\Results\Workbooks\MCAs\WM_MCA\[WM_MCA_MainTables.Main.xlsm]Manager</v>
      </c>
      <c r="CS79" s="91" t="str">
        <f ca="1">CELL("filename")</f>
        <v>M:\IE\Projects\Nuffield via NFER AI and automation\Data\Results\Workbooks\MCAs\WM_MCA\[WM_MCA_MainTables.Main.xlsm]Manager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automation\Data\Results\Workbooks\MCAs\WM_MCA\[WM_MCA_MainTables.Main.xlsm]Manager</v>
      </c>
      <c r="Y96" s="91" t="str">
        <f ca="1">CELL("filename")</f>
        <v>M:\IE\Projects\Nuffield via NFER AI and automation\Data\Results\Workbooks\MCAs\WM_MCA\[WM_MCA_MainTables.Main.xlsm]Manager</v>
      </c>
      <c r="AW96" s="91" t="str">
        <f ca="1">CELL("filename")</f>
        <v>M:\IE\Projects\Nuffield via NFER AI and automation\Data\Results\Workbooks\MCAs\WM_MCA\[WM_MCA_MainTables.Main.xlsm]Manager</v>
      </c>
      <c r="BU96" s="91" t="str">
        <f ca="1">CELL("filename")</f>
        <v>M:\IE\Projects\Nuffield via NFER AI and automation\Data\Results\Workbooks\MCAs\WM_MCA\[WM_MCA_MainTables.Main.xlsm]Manager</v>
      </c>
      <c r="CS96" s="91" t="str">
        <f ca="1">CELL("filename")</f>
        <v>M:\IE\Projects\Nuffield via NFER AI and automation\Data\Results\Workbooks\MCAs\WM_MCA\[WM_MCA_MainTables.Main.xlsm]Manager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F3E2492-FB19-4A37-A4D6-B4F8A7D8C330}"/>
</file>

<file path=customXml/itemProps2.xml><?xml version="1.0" encoding="utf-8"?>
<ds:datastoreItem xmlns:ds="http://schemas.openxmlformats.org/officeDocument/2006/customXml" ds:itemID="{C1BEF8BB-4109-4556-A2E4-424865F574EF}"/>
</file>

<file path=customXml/itemProps3.xml><?xml version="1.0" encoding="utf-8"?>
<ds:datastoreItem xmlns:ds="http://schemas.openxmlformats.org/officeDocument/2006/customXml" ds:itemID="{35750306-CD75-4D4E-870A-0E420CBB317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